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NOEMÝ ORUÚ 1/BBDD_Bernat/2008-2010/"/>
    </mc:Choice>
  </mc:AlternateContent>
  <bookViews>
    <workbookView xWindow="0" yWindow="460" windowWidth="28800" windowHeight="16560" activeTab="2"/>
  </bookViews>
  <sheets>
    <sheet name="MisiónONGD" sheetId="1" r:id="rId1"/>
    <sheet name="2008" sheetId="2" r:id="rId2"/>
    <sheet name="2009" sheetId="3" r:id="rId3"/>
    <sheet name="2010" sheetId="4" r:id="rId4"/>
    <sheet name="2011" sheetId="5" r:id="rId5"/>
  </sheets>
  <definedNames>
    <definedName name="_xlnm._FilterDatabase" localSheetId="1" hidden="1">'2008'!$A$2:$AD$879</definedName>
    <definedName name="_xlnm._FilterDatabase" localSheetId="2" hidden="1">'2009'!$A$1:$AE$657</definedName>
    <definedName name="_xlnm._FilterDatabase" localSheetId="0" hidden="1">MisiónONGD!$A$2:$O$76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9" i="3" l="1"/>
  <c r="V510" i="3"/>
  <c r="V511" i="3"/>
  <c r="V512" i="3"/>
  <c r="V513" i="3"/>
  <c r="V514" i="3"/>
  <c r="V515" i="3"/>
  <c r="V516" i="3"/>
  <c r="V517" i="3"/>
  <c r="V518" i="3"/>
  <c r="V519" i="3"/>
  <c r="V520" i="3"/>
  <c r="AC199" i="3"/>
  <c r="V199" i="3"/>
  <c r="AE199" i="3"/>
  <c r="AD199" i="3"/>
  <c r="AC200" i="3"/>
  <c r="V200" i="3"/>
  <c r="AE200" i="3"/>
  <c r="AD200" i="3"/>
  <c r="AC201" i="3"/>
  <c r="V201" i="3"/>
  <c r="AE201" i="3"/>
  <c r="AD201" i="3"/>
  <c r="AC202" i="3"/>
  <c r="V202" i="3"/>
  <c r="AE202" i="3"/>
  <c r="AD202" i="3"/>
  <c r="AC203" i="3"/>
  <c r="V203" i="3"/>
  <c r="AE203" i="3"/>
  <c r="AD203" i="3"/>
  <c r="AC204" i="3"/>
  <c r="V204" i="3"/>
  <c r="AE204" i="3"/>
  <c r="AD204" i="3"/>
  <c r="AC205" i="3"/>
  <c r="V205" i="3"/>
  <c r="AE205" i="3"/>
  <c r="AD205" i="3"/>
  <c r="AC206" i="3"/>
  <c r="V206" i="3"/>
  <c r="AE206" i="3"/>
  <c r="AD206" i="3"/>
  <c r="AC207" i="3"/>
  <c r="V207" i="3"/>
  <c r="AE207" i="3"/>
  <c r="AD207" i="3"/>
  <c r="AC208" i="3"/>
  <c r="V208" i="3"/>
  <c r="AE208" i="3"/>
  <c r="AD208" i="3"/>
  <c r="AC209" i="3"/>
  <c r="V209" i="3"/>
  <c r="AE209" i="3"/>
  <c r="AD209" i="3"/>
  <c r="AC210" i="3"/>
  <c r="V210" i="3"/>
  <c r="AE210" i="3"/>
  <c r="AD210" i="3"/>
  <c r="AC211" i="3"/>
  <c r="V211" i="3"/>
  <c r="AE211" i="3"/>
  <c r="AD211" i="3"/>
  <c r="AC212" i="3"/>
  <c r="V212" i="3"/>
  <c r="AE212" i="3"/>
  <c r="AD212" i="3"/>
  <c r="AC213" i="3"/>
  <c r="V213" i="3"/>
  <c r="AE213" i="3"/>
  <c r="AD213" i="3"/>
  <c r="AC214" i="3"/>
  <c r="V214" i="3"/>
  <c r="AE214" i="3"/>
  <c r="AD214" i="3"/>
  <c r="AC215" i="3"/>
  <c r="V215" i="3"/>
  <c r="AE215" i="3"/>
  <c r="AD215" i="3"/>
  <c r="AC216" i="3"/>
  <c r="V216" i="3"/>
  <c r="AE216" i="3"/>
  <c r="AD216" i="3"/>
  <c r="AC217" i="3"/>
  <c r="V217" i="3"/>
  <c r="AE217" i="3"/>
  <c r="AD217" i="3"/>
  <c r="AC218" i="3"/>
  <c r="V218" i="3"/>
  <c r="AE218" i="3"/>
  <c r="AD218" i="3"/>
  <c r="AC219" i="3"/>
  <c r="V219" i="3"/>
  <c r="AE219" i="3"/>
  <c r="AD219" i="3"/>
  <c r="AC220" i="3"/>
  <c r="V220" i="3"/>
  <c r="AE220" i="3"/>
  <c r="AD220" i="3"/>
  <c r="AC221" i="3"/>
  <c r="V221" i="3"/>
  <c r="AE221" i="3"/>
  <c r="AD221" i="3"/>
  <c r="AC222" i="3"/>
  <c r="V222" i="3"/>
  <c r="AE222" i="3"/>
  <c r="AD222" i="3"/>
  <c r="AC223" i="3"/>
  <c r="V223" i="3"/>
  <c r="AE223" i="3"/>
  <c r="AD223" i="3"/>
  <c r="AC224" i="3"/>
  <c r="V224" i="3"/>
  <c r="AE224" i="3"/>
  <c r="AD224" i="3"/>
  <c r="AC225" i="3"/>
  <c r="V225" i="3"/>
  <c r="AE225" i="3"/>
  <c r="AD225" i="3"/>
  <c r="AC226" i="3"/>
  <c r="V226" i="3"/>
  <c r="AE226" i="3"/>
  <c r="AD226" i="3"/>
  <c r="AC227" i="3"/>
  <c r="V227" i="3"/>
  <c r="AE227" i="3"/>
  <c r="AD227" i="3"/>
  <c r="AC228" i="3"/>
  <c r="V228" i="3"/>
  <c r="AE228" i="3"/>
  <c r="AD228" i="3"/>
  <c r="AC229" i="3"/>
  <c r="V229" i="3"/>
  <c r="AE229" i="3"/>
  <c r="AD229" i="3"/>
  <c r="AC230" i="3"/>
  <c r="V230" i="3"/>
  <c r="AE230" i="3"/>
  <c r="AD230" i="3"/>
  <c r="AC231" i="3"/>
  <c r="V231" i="3"/>
  <c r="AE231" i="3"/>
  <c r="AD231" i="3"/>
  <c r="AC232" i="3"/>
  <c r="V232" i="3"/>
  <c r="AE232" i="3"/>
  <c r="AD232" i="3"/>
  <c r="AC233" i="3"/>
  <c r="V233" i="3"/>
  <c r="AE233" i="3"/>
  <c r="AD233" i="3"/>
  <c r="AC234" i="3"/>
  <c r="V234" i="3"/>
  <c r="AE234" i="3"/>
  <c r="AD234" i="3"/>
  <c r="AC235" i="3"/>
  <c r="V235" i="3"/>
  <c r="AE235" i="3"/>
  <c r="AD235" i="3"/>
  <c r="AC236" i="3"/>
  <c r="V236" i="3"/>
  <c r="AE236" i="3"/>
  <c r="AD236" i="3"/>
  <c r="AC237" i="3"/>
  <c r="V237" i="3"/>
  <c r="AE237" i="3"/>
  <c r="AD237" i="3"/>
  <c r="AC238" i="3"/>
  <c r="V238" i="3"/>
  <c r="AE238" i="3"/>
  <c r="AD238" i="3"/>
  <c r="AC239" i="3"/>
  <c r="V239" i="3"/>
  <c r="AE239" i="3"/>
  <c r="AD239" i="3"/>
  <c r="AC240" i="3"/>
  <c r="V240" i="3"/>
  <c r="AE240" i="3"/>
  <c r="AD240" i="3"/>
  <c r="AC241" i="3"/>
  <c r="V241" i="3"/>
  <c r="AE241" i="3"/>
  <c r="AD241" i="3"/>
  <c r="AC242" i="3"/>
  <c r="V242" i="3"/>
  <c r="AE242" i="3"/>
  <c r="AD242" i="3"/>
  <c r="AC243" i="3"/>
  <c r="V243" i="3"/>
  <c r="AE243" i="3"/>
  <c r="AD243" i="3"/>
  <c r="AC244" i="3"/>
  <c r="V244" i="3"/>
  <c r="AE244" i="3"/>
  <c r="AD244" i="3"/>
  <c r="AC245" i="3"/>
  <c r="V245" i="3"/>
  <c r="AE245" i="3"/>
  <c r="AD245" i="3"/>
  <c r="AC246" i="3"/>
  <c r="V246" i="3"/>
  <c r="AE246" i="3"/>
  <c r="AD246" i="3"/>
  <c r="AC247" i="3"/>
  <c r="V247" i="3"/>
  <c r="AE247" i="3"/>
  <c r="AD247" i="3"/>
  <c r="AC248" i="3"/>
  <c r="V248" i="3"/>
  <c r="AE248" i="3"/>
  <c r="AD248" i="3"/>
  <c r="AC249" i="3"/>
  <c r="V249" i="3"/>
  <c r="AE249" i="3"/>
  <c r="AD249" i="3"/>
  <c r="AC250" i="3"/>
  <c r="V250" i="3"/>
  <c r="AE250" i="3"/>
  <c r="AD250" i="3"/>
  <c r="AC251" i="3"/>
  <c r="V251" i="3"/>
  <c r="AE251" i="3"/>
  <c r="AD251" i="3"/>
  <c r="AC252" i="3"/>
  <c r="V252" i="3"/>
  <c r="AE252" i="3"/>
  <c r="AD252" i="3"/>
  <c r="AC253" i="3"/>
  <c r="V253" i="3"/>
  <c r="AE253" i="3"/>
  <c r="AD253" i="3"/>
  <c r="AC254" i="3"/>
  <c r="V254" i="3"/>
  <c r="AE254" i="3"/>
  <c r="AD254" i="3"/>
  <c r="AC255" i="3"/>
  <c r="V255" i="3"/>
  <c r="AE255" i="3"/>
  <c r="AD255" i="3"/>
  <c r="AC256" i="3"/>
  <c r="V256" i="3"/>
  <c r="AE256" i="3"/>
  <c r="AD256" i="3"/>
  <c r="AC257" i="3"/>
  <c r="V257" i="3"/>
  <c r="AE257" i="3"/>
  <c r="AD257" i="3"/>
  <c r="AC258" i="3"/>
  <c r="V258" i="3"/>
  <c r="AE258" i="3"/>
  <c r="AD258" i="3"/>
  <c r="AC259" i="3"/>
  <c r="V259" i="3"/>
  <c r="AE259" i="3"/>
  <c r="AD259" i="3"/>
  <c r="AC260" i="3"/>
  <c r="V260" i="3"/>
  <c r="AE260" i="3"/>
  <c r="AD260" i="3"/>
  <c r="AC261" i="3"/>
  <c r="V261" i="3"/>
  <c r="AE261" i="3"/>
  <c r="AD261" i="3"/>
  <c r="AC262" i="3"/>
  <c r="V262" i="3"/>
  <c r="AE262" i="3"/>
  <c r="AD262" i="3"/>
  <c r="AC263" i="3"/>
  <c r="V263" i="3"/>
  <c r="AE263" i="3"/>
  <c r="AD263" i="3"/>
  <c r="AC264" i="3"/>
  <c r="V264" i="3"/>
  <c r="AE264" i="3"/>
  <c r="AD264" i="3"/>
  <c r="AC265" i="3"/>
  <c r="V265" i="3"/>
  <c r="AE265" i="3"/>
  <c r="AD265" i="3"/>
  <c r="AC266" i="3"/>
  <c r="V266" i="3"/>
  <c r="AE266" i="3"/>
  <c r="AD266" i="3"/>
  <c r="AC267" i="3"/>
  <c r="V267" i="3"/>
  <c r="AE267" i="3"/>
  <c r="AD267" i="3"/>
  <c r="AC268" i="3"/>
  <c r="V268" i="3"/>
  <c r="AE268" i="3"/>
  <c r="AD268" i="3"/>
  <c r="AC269" i="3"/>
  <c r="V269" i="3"/>
  <c r="AE269" i="3"/>
  <c r="AD269" i="3"/>
  <c r="AC270" i="3"/>
  <c r="V270" i="3"/>
  <c r="AE270" i="3"/>
  <c r="AD270" i="3"/>
  <c r="AC271" i="3"/>
  <c r="V271" i="3"/>
  <c r="AE271" i="3"/>
  <c r="AD271" i="3"/>
  <c r="AC272" i="3"/>
  <c r="V272" i="3"/>
  <c r="AE272" i="3"/>
  <c r="AD272" i="3"/>
  <c r="AC273" i="3"/>
  <c r="V273" i="3"/>
  <c r="AE273" i="3"/>
  <c r="AD273" i="3"/>
  <c r="AC274" i="3"/>
  <c r="V274" i="3"/>
  <c r="AE274" i="3"/>
  <c r="AD274" i="3"/>
  <c r="AC275" i="3"/>
  <c r="V275" i="3"/>
  <c r="AE275" i="3"/>
  <c r="AD275" i="3"/>
  <c r="AC276" i="3"/>
  <c r="V276" i="3"/>
  <c r="AE276" i="3"/>
  <c r="AD276" i="3"/>
  <c r="AC277" i="3"/>
  <c r="V277" i="3"/>
  <c r="AE277" i="3"/>
  <c r="AD277" i="3"/>
  <c r="AC278" i="3"/>
  <c r="V278" i="3"/>
  <c r="AE278" i="3"/>
  <c r="AD278" i="3"/>
  <c r="AC279" i="3"/>
  <c r="V279" i="3"/>
  <c r="AE279" i="3"/>
  <c r="AD279" i="3"/>
  <c r="AC280" i="3"/>
  <c r="V280" i="3"/>
  <c r="AE280" i="3"/>
  <c r="AD280" i="3"/>
  <c r="AC281" i="3"/>
  <c r="V281" i="3"/>
  <c r="AE281" i="3"/>
  <c r="AD281" i="3"/>
  <c r="AC282" i="3"/>
  <c r="V282" i="3"/>
  <c r="AE282" i="3"/>
  <c r="AD282" i="3"/>
  <c r="AC283" i="3"/>
  <c r="V283" i="3"/>
  <c r="AE283" i="3"/>
  <c r="AD283" i="3"/>
  <c r="AC284" i="3"/>
  <c r="V284" i="3"/>
  <c r="AE284" i="3"/>
  <c r="AD284" i="3"/>
  <c r="AC285" i="3"/>
  <c r="V285" i="3"/>
  <c r="AE285" i="3"/>
  <c r="AD285" i="3"/>
  <c r="AC286" i="3"/>
  <c r="V286" i="3"/>
  <c r="AE286" i="3"/>
  <c r="AD286" i="3"/>
  <c r="V287" i="3"/>
  <c r="AE287" i="3"/>
  <c r="AD287" i="3"/>
  <c r="V288" i="3"/>
  <c r="AE288" i="3"/>
  <c r="AD288" i="3"/>
  <c r="V289" i="3"/>
  <c r="AE289" i="3"/>
  <c r="AD289" i="3"/>
  <c r="V290" i="3"/>
  <c r="AE290" i="3"/>
  <c r="AD290" i="3"/>
  <c r="V291" i="3"/>
  <c r="AE291" i="3"/>
  <c r="AD291" i="3"/>
  <c r="V292" i="3"/>
  <c r="AE292" i="3"/>
  <c r="AD292" i="3"/>
  <c r="V293" i="3"/>
  <c r="AE293" i="3"/>
  <c r="AD293" i="3"/>
  <c r="V294" i="3"/>
  <c r="AE294" i="3"/>
  <c r="AD294" i="3"/>
  <c r="V295" i="3"/>
  <c r="AE295" i="3"/>
  <c r="AD295" i="3"/>
  <c r="V296" i="3"/>
  <c r="AE296" i="3"/>
  <c r="AD296" i="3"/>
  <c r="V297" i="3"/>
  <c r="AE297" i="3"/>
  <c r="AD297" i="3"/>
  <c r="V298" i="3"/>
  <c r="AE298" i="3"/>
  <c r="AD298" i="3"/>
  <c r="V299" i="3"/>
  <c r="AE299" i="3"/>
  <c r="AD299" i="3"/>
  <c r="V300" i="3"/>
  <c r="AE300" i="3"/>
  <c r="AD300" i="3"/>
  <c r="AC301" i="3"/>
  <c r="V301" i="3"/>
  <c r="AE301" i="3"/>
  <c r="AD301" i="3"/>
  <c r="AC302" i="3"/>
  <c r="V302" i="3"/>
  <c r="AE302" i="3"/>
  <c r="AD302" i="3"/>
  <c r="AC303" i="3"/>
  <c r="V303" i="3"/>
  <c r="AE303" i="3"/>
  <c r="AD303" i="3"/>
  <c r="AC304" i="3"/>
  <c r="V304" i="3"/>
  <c r="AE304" i="3"/>
  <c r="AD304" i="3"/>
  <c r="AC305" i="3"/>
  <c r="V305" i="3"/>
  <c r="AE305" i="3"/>
  <c r="AD305" i="3"/>
  <c r="AC306" i="3"/>
  <c r="V306" i="3"/>
  <c r="AE306" i="3"/>
  <c r="AD306" i="3"/>
  <c r="AC307" i="3"/>
  <c r="V307" i="3"/>
  <c r="AE307" i="3"/>
  <c r="AD307" i="3"/>
  <c r="AC308" i="3"/>
  <c r="V308" i="3"/>
  <c r="AE308" i="3"/>
  <c r="AD308" i="3"/>
  <c r="AC309" i="3"/>
  <c r="V309" i="3"/>
  <c r="AE309" i="3"/>
  <c r="AD309" i="3"/>
  <c r="AC310" i="3"/>
  <c r="V310" i="3"/>
  <c r="AE310" i="3"/>
  <c r="AD310" i="3"/>
  <c r="AC311" i="3"/>
  <c r="V311" i="3"/>
  <c r="AE311" i="3"/>
  <c r="AD311" i="3"/>
  <c r="AC312" i="3"/>
  <c r="V312" i="3"/>
  <c r="AE312" i="3"/>
  <c r="AD312" i="3"/>
  <c r="AC313" i="3"/>
  <c r="V313" i="3"/>
  <c r="AE313" i="3"/>
  <c r="AD313" i="3"/>
  <c r="AC314" i="3"/>
  <c r="V314" i="3"/>
  <c r="AE314" i="3"/>
  <c r="AD314" i="3"/>
  <c r="AC315" i="3"/>
  <c r="V315" i="3"/>
  <c r="AE315" i="3"/>
  <c r="AD315" i="3"/>
  <c r="AC316" i="3"/>
  <c r="V316" i="3"/>
  <c r="AE316" i="3"/>
  <c r="AD316" i="3"/>
  <c r="AC317" i="3"/>
  <c r="V317" i="3"/>
  <c r="AE317" i="3"/>
  <c r="AD317" i="3"/>
  <c r="AC318" i="3"/>
  <c r="V318" i="3"/>
  <c r="AE318" i="3"/>
  <c r="AD318" i="3"/>
  <c r="AC319" i="3"/>
  <c r="V319" i="3"/>
  <c r="AE319" i="3"/>
  <c r="AD319" i="3"/>
  <c r="AC320" i="3"/>
  <c r="V320" i="3"/>
  <c r="AE320" i="3"/>
  <c r="AD320" i="3"/>
  <c r="AC321" i="3"/>
  <c r="V321" i="3"/>
  <c r="AE321" i="3"/>
  <c r="AD321" i="3"/>
  <c r="AC322" i="3"/>
  <c r="V322" i="3"/>
  <c r="AE322" i="3"/>
  <c r="AD322" i="3"/>
  <c r="AC323" i="3"/>
  <c r="V323" i="3"/>
  <c r="AE323" i="3"/>
  <c r="AD323" i="3"/>
  <c r="AC324" i="3"/>
  <c r="V324" i="3"/>
  <c r="AE324" i="3"/>
  <c r="AD324" i="3"/>
  <c r="AC325" i="3"/>
  <c r="V325" i="3"/>
  <c r="AE325" i="3"/>
  <c r="AD325" i="3"/>
  <c r="AC326" i="3"/>
  <c r="V326" i="3"/>
  <c r="AE326" i="3"/>
  <c r="AD326" i="3"/>
  <c r="AC327" i="3"/>
  <c r="V327" i="3"/>
  <c r="AE327" i="3"/>
  <c r="AD327" i="3"/>
  <c r="AC328" i="3"/>
  <c r="V328" i="3"/>
  <c r="AE328" i="3"/>
  <c r="AD328" i="3"/>
  <c r="AC329" i="3"/>
  <c r="V329" i="3"/>
  <c r="AE329" i="3"/>
  <c r="AD329" i="3"/>
  <c r="AC330" i="3"/>
  <c r="V330" i="3"/>
  <c r="AE330" i="3"/>
  <c r="AD330" i="3"/>
  <c r="AC331" i="3"/>
  <c r="V331" i="3"/>
  <c r="AE331" i="3"/>
  <c r="AD331" i="3"/>
  <c r="AC332" i="3"/>
  <c r="V332" i="3"/>
  <c r="AE332" i="3"/>
  <c r="AD332" i="3"/>
  <c r="AC333" i="3"/>
  <c r="V333" i="3"/>
  <c r="AE333" i="3"/>
  <c r="AD333" i="3"/>
  <c r="AC334" i="3"/>
  <c r="V334" i="3"/>
  <c r="AE334" i="3"/>
  <c r="AD334" i="3"/>
  <c r="AC335" i="3"/>
  <c r="V335" i="3"/>
  <c r="AE335" i="3"/>
  <c r="AD335" i="3"/>
  <c r="AC336" i="3"/>
  <c r="V336" i="3"/>
  <c r="AE336" i="3"/>
  <c r="AD336" i="3"/>
  <c r="AC337" i="3"/>
  <c r="V337" i="3"/>
  <c r="AE337" i="3"/>
  <c r="AD337" i="3"/>
  <c r="AC338" i="3"/>
  <c r="V338" i="3"/>
  <c r="AE338" i="3"/>
  <c r="AD338" i="3"/>
  <c r="AC339" i="3"/>
  <c r="V339" i="3"/>
  <c r="AE339" i="3"/>
  <c r="AD339" i="3"/>
  <c r="AC340" i="3"/>
  <c r="V340" i="3"/>
  <c r="AE340" i="3"/>
  <c r="AD340" i="3"/>
  <c r="AC341" i="3"/>
  <c r="V341" i="3"/>
  <c r="AE341" i="3"/>
  <c r="AD341" i="3"/>
  <c r="AC342" i="3"/>
  <c r="V342" i="3"/>
  <c r="AE342" i="3"/>
  <c r="AD342" i="3"/>
  <c r="AC343" i="3"/>
  <c r="V343" i="3"/>
  <c r="AE343" i="3"/>
  <c r="AD343" i="3"/>
  <c r="AC344" i="3"/>
  <c r="V344" i="3"/>
  <c r="AE344" i="3"/>
  <c r="AD344" i="3"/>
  <c r="AC345" i="3"/>
  <c r="V345" i="3"/>
  <c r="AE345" i="3"/>
  <c r="AD345" i="3"/>
  <c r="AC346" i="3"/>
  <c r="V346" i="3"/>
  <c r="AE346" i="3"/>
  <c r="AD346" i="3"/>
  <c r="AC347" i="3"/>
  <c r="V347" i="3"/>
  <c r="AE347" i="3"/>
  <c r="AD347" i="3"/>
  <c r="AC348" i="3"/>
  <c r="V348" i="3"/>
  <c r="AE348" i="3"/>
  <c r="AD348" i="3"/>
  <c r="AC349" i="3"/>
  <c r="AD349" i="3"/>
  <c r="AC350" i="3"/>
  <c r="AD350" i="3"/>
  <c r="AC351" i="3"/>
  <c r="AD351" i="3"/>
  <c r="AC352" i="3"/>
  <c r="AD352" i="3"/>
  <c r="AC353" i="3"/>
  <c r="AD353" i="3"/>
  <c r="AC354" i="3"/>
  <c r="AD354" i="3"/>
  <c r="AC355" i="3"/>
  <c r="AD355" i="3"/>
  <c r="AC356" i="3"/>
  <c r="AD356" i="3"/>
  <c r="AC357" i="3"/>
  <c r="V357" i="3"/>
  <c r="AE357" i="3"/>
  <c r="AD357" i="3"/>
  <c r="AC358" i="3"/>
  <c r="V358" i="3"/>
  <c r="AE358" i="3"/>
  <c r="AD358" i="3"/>
  <c r="AC359" i="3"/>
  <c r="V359" i="3"/>
  <c r="AE359" i="3"/>
  <c r="AD359" i="3"/>
  <c r="AC360" i="3"/>
  <c r="V360" i="3"/>
  <c r="AE360" i="3"/>
  <c r="AD360" i="3"/>
  <c r="AC361" i="3"/>
  <c r="V361" i="3"/>
  <c r="AE361" i="3"/>
  <c r="AD361" i="3"/>
  <c r="AC362" i="3"/>
  <c r="V362" i="3"/>
  <c r="AE362" i="3"/>
  <c r="AD362" i="3"/>
  <c r="AC363" i="3"/>
  <c r="V363" i="3"/>
  <c r="AE363" i="3"/>
  <c r="AD363" i="3"/>
  <c r="AC364" i="3"/>
  <c r="V364" i="3"/>
  <c r="AE364" i="3"/>
  <c r="AD364" i="3"/>
  <c r="AC365" i="3"/>
  <c r="V365" i="3"/>
  <c r="AE365" i="3"/>
  <c r="AD365" i="3"/>
  <c r="AC366" i="3"/>
  <c r="V366" i="3"/>
  <c r="AE366" i="3"/>
  <c r="AD366" i="3"/>
  <c r="AC367" i="3"/>
  <c r="V367" i="3"/>
  <c r="AE367" i="3"/>
  <c r="AD367" i="3"/>
  <c r="AC125" i="3"/>
  <c r="V125" i="3"/>
  <c r="AE125" i="3"/>
  <c r="W125" i="3"/>
  <c r="AC126" i="3"/>
  <c r="V126" i="3"/>
  <c r="AE126" i="3"/>
  <c r="W126" i="3"/>
  <c r="AC127" i="3"/>
  <c r="V127" i="3"/>
  <c r="AE127" i="3"/>
  <c r="W127" i="3"/>
  <c r="AC128" i="3"/>
  <c r="V128" i="3"/>
  <c r="AE128" i="3"/>
  <c r="W128" i="3"/>
  <c r="AC129" i="3"/>
  <c r="V129" i="3"/>
  <c r="AE129" i="3"/>
  <c r="W129" i="3"/>
  <c r="AC130" i="3"/>
  <c r="V130" i="3"/>
  <c r="AE130" i="3"/>
  <c r="W130" i="3"/>
  <c r="AC131" i="3"/>
  <c r="V131" i="3"/>
  <c r="AE131" i="3"/>
  <c r="W131" i="3"/>
  <c r="AC132" i="3"/>
  <c r="V132" i="3"/>
  <c r="AE132" i="3"/>
  <c r="W132" i="3"/>
  <c r="AC133" i="3"/>
  <c r="V133" i="3"/>
  <c r="AE133" i="3"/>
  <c r="W133" i="3"/>
  <c r="AC134" i="3"/>
  <c r="V134" i="3"/>
  <c r="AE134" i="3"/>
  <c r="W134" i="3"/>
  <c r="AC135" i="3"/>
  <c r="V135" i="3"/>
  <c r="AE135" i="3"/>
  <c r="W135" i="3"/>
  <c r="AC136" i="3"/>
  <c r="V136" i="3"/>
  <c r="AE136" i="3"/>
  <c r="W136" i="3"/>
  <c r="AC137" i="3"/>
  <c r="V137" i="3"/>
  <c r="AE137" i="3"/>
  <c r="W137" i="3"/>
  <c r="AC138" i="3"/>
  <c r="V138" i="3"/>
  <c r="AE138" i="3"/>
  <c r="W138" i="3"/>
  <c r="AC139" i="3"/>
  <c r="V139" i="3"/>
  <c r="AE139" i="3"/>
  <c r="W139" i="3"/>
  <c r="AC140" i="3"/>
  <c r="V140" i="3"/>
  <c r="AE140" i="3"/>
  <c r="W140" i="3"/>
  <c r="AC141" i="3"/>
  <c r="V141" i="3"/>
  <c r="AE141" i="3"/>
  <c r="W141" i="3"/>
  <c r="AC142" i="3"/>
  <c r="V142" i="3"/>
  <c r="AE142" i="3"/>
  <c r="W142" i="3"/>
  <c r="AC143" i="3"/>
  <c r="V143" i="3"/>
  <c r="AE143" i="3"/>
  <c r="W143" i="3"/>
  <c r="AC144" i="3"/>
  <c r="V144" i="3"/>
  <c r="AE144" i="3"/>
  <c r="W144" i="3"/>
  <c r="AC145" i="3"/>
  <c r="V145" i="3"/>
  <c r="AE145" i="3"/>
  <c r="W145" i="3"/>
  <c r="AC146" i="3"/>
  <c r="V146" i="3"/>
  <c r="AE146" i="3"/>
  <c r="W146" i="3"/>
  <c r="AC147" i="3"/>
  <c r="V147" i="3"/>
  <c r="AE147" i="3"/>
  <c r="W147" i="3"/>
  <c r="AC148" i="3"/>
  <c r="V148" i="3"/>
  <c r="AE148" i="3"/>
  <c r="W148" i="3"/>
  <c r="AC149" i="3"/>
  <c r="V149" i="3"/>
  <c r="AE149" i="3"/>
  <c r="W149" i="3"/>
  <c r="AC150" i="3"/>
  <c r="V150" i="3"/>
  <c r="AE150" i="3"/>
  <c r="W150" i="3"/>
  <c r="AC151" i="3"/>
  <c r="V151" i="3"/>
  <c r="AE151" i="3"/>
  <c r="W151" i="3"/>
  <c r="AC152" i="3"/>
  <c r="V152" i="3"/>
  <c r="AE152" i="3"/>
  <c r="W152" i="3"/>
  <c r="AC153" i="3"/>
  <c r="V153" i="3"/>
  <c r="AE153" i="3"/>
  <c r="W153" i="3"/>
  <c r="AC154" i="3"/>
  <c r="V154" i="3"/>
  <c r="AE154" i="3"/>
  <c r="W154" i="3"/>
  <c r="AC155" i="3"/>
  <c r="V155" i="3"/>
  <c r="AE155" i="3"/>
  <c r="W155" i="3"/>
  <c r="AC156" i="3"/>
  <c r="V156" i="3"/>
  <c r="AE156" i="3"/>
  <c r="W156" i="3"/>
  <c r="AC157" i="3"/>
  <c r="V157" i="3"/>
  <c r="AE157" i="3"/>
  <c r="W157" i="3"/>
  <c r="AC158" i="3"/>
  <c r="V158" i="3"/>
  <c r="AE158" i="3"/>
  <c r="W158" i="3"/>
  <c r="AC159" i="3"/>
  <c r="V159" i="3"/>
  <c r="AE159" i="3"/>
  <c r="W159" i="3"/>
  <c r="AC160" i="3"/>
  <c r="V160" i="3"/>
  <c r="AE160" i="3"/>
  <c r="W160" i="3"/>
  <c r="AC161" i="3"/>
  <c r="V161" i="3"/>
  <c r="AE161" i="3"/>
  <c r="W161" i="3"/>
  <c r="AC162" i="3"/>
  <c r="V162" i="3"/>
  <c r="AE162" i="3"/>
  <c r="W162" i="3"/>
  <c r="AC163" i="3"/>
  <c r="V163" i="3"/>
  <c r="AE163" i="3"/>
  <c r="W163" i="3"/>
  <c r="AC164" i="3"/>
  <c r="V164" i="3"/>
  <c r="AE164" i="3"/>
  <c r="W164" i="3"/>
  <c r="AC165" i="3"/>
  <c r="V165" i="3"/>
  <c r="AE165" i="3"/>
  <c r="W165" i="3"/>
  <c r="AC166" i="3"/>
  <c r="V166" i="3"/>
  <c r="AE166" i="3"/>
  <c r="W166" i="3"/>
  <c r="AC167" i="3"/>
  <c r="V167" i="3"/>
  <c r="AE167" i="3"/>
  <c r="W167" i="3"/>
  <c r="AC168" i="3"/>
  <c r="V168" i="3"/>
  <c r="AE168" i="3"/>
  <c r="W168" i="3"/>
  <c r="AC169" i="3"/>
  <c r="V169" i="3"/>
  <c r="AE169" i="3"/>
  <c r="W169" i="3"/>
  <c r="AC170" i="3"/>
  <c r="V170" i="3"/>
  <c r="AE170" i="3"/>
  <c r="W170" i="3"/>
  <c r="AC171" i="3"/>
  <c r="V171" i="3"/>
  <c r="AE171" i="3"/>
  <c r="W171" i="3"/>
  <c r="AC172" i="3"/>
  <c r="V172" i="3"/>
  <c r="AE172" i="3"/>
  <c r="W172" i="3"/>
  <c r="AC173" i="3"/>
  <c r="V173" i="3"/>
  <c r="AE173" i="3"/>
  <c r="W173" i="3"/>
  <c r="AC174" i="3"/>
  <c r="V174" i="3"/>
  <c r="AE174" i="3"/>
  <c r="W174" i="3"/>
  <c r="AC175" i="3"/>
  <c r="V175" i="3"/>
  <c r="AE175" i="3"/>
  <c r="W175" i="3"/>
  <c r="AC176" i="3"/>
  <c r="V176" i="3"/>
  <c r="AE176" i="3"/>
  <c r="W176" i="3"/>
  <c r="AC177" i="3"/>
  <c r="V177" i="3"/>
  <c r="AE177" i="3"/>
  <c r="W177" i="3"/>
  <c r="AC178" i="3"/>
  <c r="V178" i="3"/>
  <c r="AE178" i="3"/>
  <c r="W178" i="3"/>
  <c r="V179" i="3"/>
  <c r="AC179" i="3"/>
  <c r="AE179" i="3"/>
  <c r="W179" i="3"/>
  <c r="V180" i="3"/>
  <c r="AC180" i="3"/>
  <c r="AE180" i="3"/>
  <c r="W180" i="3"/>
  <c r="V181" i="3"/>
  <c r="AC181" i="3"/>
  <c r="AE181" i="3"/>
  <c r="W181" i="3"/>
  <c r="V182" i="3"/>
  <c r="AC182" i="3"/>
  <c r="AE182" i="3"/>
  <c r="W182" i="3"/>
  <c r="V183" i="3"/>
  <c r="AC183" i="3"/>
  <c r="AE183" i="3"/>
  <c r="W183" i="3"/>
  <c r="V184" i="3"/>
  <c r="AC184" i="3"/>
  <c r="AE184" i="3"/>
  <c r="W184" i="3"/>
  <c r="V185" i="3"/>
  <c r="AC185" i="3"/>
  <c r="AE185" i="3"/>
  <c r="W185" i="3"/>
  <c r="V186" i="3"/>
  <c r="AC186" i="3"/>
  <c r="AE186" i="3"/>
  <c r="W186" i="3"/>
  <c r="V187" i="3"/>
  <c r="AC187" i="3"/>
  <c r="AE187" i="3"/>
  <c r="W187" i="3"/>
  <c r="V188" i="3"/>
  <c r="AC188" i="3"/>
  <c r="AE188" i="3"/>
  <c r="W188" i="3"/>
  <c r="V189" i="3"/>
  <c r="AC189" i="3"/>
  <c r="AE189" i="3"/>
  <c r="W189" i="3"/>
  <c r="V190" i="3"/>
  <c r="AC190" i="3"/>
  <c r="AE190" i="3"/>
  <c r="W190" i="3"/>
  <c r="V191" i="3"/>
  <c r="AC191" i="3"/>
  <c r="AE191" i="3"/>
  <c r="W191" i="3"/>
  <c r="V192" i="3"/>
  <c r="AC192" i="3"/>
  <c r="AE192" i="3"/>
  <c r="W192" i="3"/>
  <c r="V193" i="3"/>
  <c r="AC193" i="3"/>
  <c r="AE193" i="3"/>
  <c r="W193" i="3"/>
  <c r="V194" i="3"/>
  <c r="AC194" i="3"/>
  <c r="AE194" i="3"/>
  <c r="W194" i="3"/>
  <c r="V195" i="3"/>
  <c r="AC195" i="3"/>
  <c r="AE195" i="3"/>
  <c r="W195" i="3"/>
  <c r="V196" i="3"/>
  <c r="AC196" i="3"/>
  <c r="AE196" i="3"/>
  <c r="W196" i="3"/>
  <c r="V197" i="3"/>
  <c r="AC197" i="3"/>
  <c r="AE197" i="3"/>
  <c r="W197" i="3"/>
  <c r="V198" i="3"/>
  <c r="AC198" i="3"/>
  <c r="AE198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V368" i="3"/>
  <c r="AC368" i="3"/>
  <c r="AE368" i="3"/>
  <c r="W368" i="3"/>
  <c r="V369" i="3"/>
  <c r="AC369" i="3"/>
  <c r="AE369" i="3"/>
  <c r="W369" i="3"/>
  <c r="V370" i="3"/>
  <c r="AC370" i="3"/>
  <c r="AE370" i="3"/>
  <c r="W370" i="3"/>
  <c r="V371" i="3"/>
  <c r="AC371" i="3"/>
  <c r="AE371" i="3"/>
  <c r="W371" i="3"/>
  <c r="V372" i="3"/>
  <c r="AC372" i="3"/>
  <c r="AE372" i="3"/>
  <c r="W372" i="3"/>
  <c r="V373" i="3"/>
  <c r="AC373" i="3"/>
  <c r="AE373" i="3"/>
  <c r="W373" i="3"/>
  <c r="V374" i="3"/>
  <c r="AC374" i="3"/>
  <c r="AE374" i="3"/>
  <c r="W374" i="3"/>
  <c r="V375" i="3"/>
  <c r="AC375" i="3"/>
  <c r="AE375" i="3"/>
  <c r="W375" i="3"/>
  <c r="V376" i="3"/>
  <c r="AC376" i="3"/>
  <c r="AE376" i="3"/>
  <c r="W376" i="3"/>
  <c r="V377" i="3"/>
  <c r="AC377" i="3"/>
  <c r="AE377" i="3"/>
  <c r="W377" i="3"/>
  <c r="V378" i="3"/>
  <c r="AC378" i="3"/>
  <c r="AE378" i="3"/>
  <c r="W378" i="3"/>
  <c r="V379" i="3"/>
  <c r="AC379" i="3"/>
  <c r="AE379" i="3"/>
  <c r="W379" i="3"/>
  <c r="V380" i="3"/>
  <c r="AC380" i="3"/>
  <c r="AE380" i="3"/>
  <c r="W380" i="3"/>
  <c r="V381" i="3"/>
  <c r="AC381" i="3"/>
  <c r="AE381" i="3"/>
  <c r="W381" i="3"/>
  <c r="V382" i="3"/>
  <c r="AC382" i="3"/>
  <c r="AE382" i="3"/>
  <c r="W382" i="3"/>
  <c r="V383" i="3"/>
  <c r="AC383" i="3"/>
  <c r="AE383" i="3"/>
  <c r="W383" i="3"/>
  <c r="V384" i="3"/>
  <c r="AC384" i="3"/>
  <c r="AE384" i="3"/>
  <c r="W384" i="3"/>
  <c r="V385" i="3"/>
  <c r="AC385" i="3"/>
  <c r="AE385" i="3"/>
  <c r="W385" i="3"/>
  <c r="V386" i="3"/>
  <c r="AC386" i="3"/>
  <c r="AE386" i="3"/>
  <c r="W386" i="3"/>
  <c r="V387" i="3"/>
  <c r="AC387" i="3"/>
  <c r="AE387" i="3"/>
  <c r="W387" i="3"/>
  <c r="V388" i="3"/>
  <c r="AC388" i="3"/>
  <c r="AE388" i="3"/>
  <c r="W388" i="3"/>
  <c r="V389" i="3"/>
  <c r="AC389" i="3"/>
  <c r="AE389" i="3"/>
  <c r="W389" i="3"/>
  <c r="V390" i="3"/>
  <c r="AC390" i="3"/>
  <c r="AE390" i="3"/>
  <c r="W390" i="3"/>
  <c r="V391" i="3"/>
  <c r="AC391" i="3"/>
  <c r="AE391" i="3"/>
  <c r="W391" i="3"/>
  <c r="V392" i="3"/>
  <c r="AC392" i="3"/>
  <c r="AE392" i="3"/>
  <c r="W392" i="3"/>
  <c r="V393" i="3"/>
  <c r="AC393" i="3"/>
  <c r="AE393" i="3"/>
  <c r="W393" i="3"/>
  <c r="V394" i="3"/>
  <c r="AC394" i="3"/>
  <c r="AE394" i="3"/>
  <c r="W394" i="3"/>
  <c r="V395" i="3"/>
  <c r="AC395" i="3"/>
  <c r="AE395" i="3"/>
  <c r="W395" i="3"/>
  <c r="V396" i="3"/>
  <c r="AC396" i="3"/>
  <c r="AE396" i="3"/>
  <c r="W396" i="3"/>
  <c r="V397" i="3"/>
  <c r="AC397" i="3"/>
  <c r="AE397" i="3"/>
  <c r="W397" i="3"/>
  <c r="V398" i="3"/>
  <c r="AC398" i="3"/>
  <c r="AE398" i="3"/>
  <c r="W398" i="3"/>
  <c r="V399" i="3"/>
  <c r="AC399" i="3"/>
  <c r="AE399" i="3"/>
  <c r="W399" i="3"/>
  <c r="V400" i="3"/>
  <c r="AC400" i="3"/>
  <c r="AE400" i="3"/>
  <c r="W400" i="3"/>
  <c r="V401" i="3"/>
  <c r="AC401" i="3"/>
  <c r="AE401" i="3"/>
  <c r="W401" i="3"/>
  <c r="V402" i="3"/>
  <c r="AC402" i="3"/>
  <c r="AE402" i="3"/>
  <c r="W402" i="3"/>
  <c r="V403" i="3"/>
  <c r="AC403" i="3"/>
  <c r="AE403" i="3"/>
  <c r="W403" i="3"/>
  <c r="V404" i="3"/>
  <c r="AC404" i="3"/>
  <c r="AE404" i="3"/>
  <c r="W404" i="3"/>
  <c r="V405" i="3"/>
  <c r="AC405" i="3"/>
  <c r="AE405" i="3"/>
  <c r="W405" i="3"/>
  <c r="V406" i="3"/>
  <c r="AC406" i="3"/>
  <c r="AE406" i="3"/>
  <c r="W406" i="3"/>
  <c r="V407" i="3"/>
  <c r="AC407" i="3"/>
  <c r="AE407" i="3"/>
  <c r="W407" i="3"/>
  <c r="V408" i="3"/>
  <c r="AC408" i="3"/>
  <c r="AE408" i="3"/>
  <c r="W408" i="3"/>
  <c r="V409" i="3"/>
  <c r="AC409" i="3"/>
  <c r="AE409" i="3"/>
  <c r="W409" i="3"/>
  <c r="V410" i="3"/>
  <c r="AC410" i="3"/>
  <c r="AE410" i="3"/>
  <c r="W410" i="3"/>
  <c r="V411" i="3"/>
  <c r="AC411" i="3"/>
  <c r="AE411" i="3"/>
  <c r="W411" i="3"/>
  <c r="V412" i="3"/>
  <c r="AC412" i="3"/>
  <c r="AE412" i="3"/>
  <c r="W412" i="3"/>
  <c r="V413" i="3"/>
  <c r="AC413" i="3"/>
  <c r="AE413" i="3"/>
  <c r="W413" i="3"/>
  <c r="V414" i="3"/>
  <c r="AC414" i="3"/>
  <c r="AE414" i="3"/>
  <c r="W414" i="3"/>
  <c r="V415" i="3"/>
  <c r="AC415" i="3"/>
  <c r="AE415" i="3"/>
  <c r="W415" i="3"/>
  <c r="V416" i="3"/>
  <c r="AC416" i="3"/>
  <c r="AE416" i="3"/>
  <c r="W416" i="3"/>
  <c r="V417" i="3"/>
  <c r="AC417" i="3"/>
  <c r="AE417" i="3"/>
  <c r="W417" i="3"/>
  <c r="V418" i="3"/>
  <c r="AC418" i="3"/>
  <c r="AE418" i="3"/>
  <c r="W418" i="3"/>
  <c r="V419" i="3"/>
  <c r="AC419" i="3"/>
  <c r="AE419" i="3"/>
  <c r="W419" i="3"/>
  <c r="V420" i="3"/>
  <c r="AC420" i="3"/>
  <c r="AE420" i="3"/>
  <c r="W420" i="3"/>
  <c r="V421" i="3"/>
  <c r="AC421" i="3"/>
  <c r="AE421" i="3"/>
  <c r="W421" i="3"/>
  <c r="V422" i="3"/>
  <c r="AC422" i="3"/>
  <c r="AE422" i="3"/>
  <c r="W422" i="3"/>
  <c r="V423" i="3"/>
  <c r="AC423" i="3"/>
  <c r="AE423" i="3"/>
  <c r="W423" i="3"/>
  <c r="V424" i="3"/>
  <c r="AC424" i="3"/>
  <c r="AE424" i="3"/>
  <c r="W424" i="3"/>
  <c r="V425" i="3"/>
  <c r="AC425" i="3"/>
  <c r="AE425" i="3"/>
  <c r="W425" i="3"/>
  <c r="V426" i="3"/>
  <c r="AC426" i="3"/>
  <c r="AE426" i="3"/>
  <c r="W426" i="3"/>
  <c r="V427" i="3"/>
  <c r="AC427" i="3"/>
  <c r="AE427" i="3"/>
  <c r="W427" i="3"/>
  <c r="V428" i="3"/>
  <c r="AC428" i="3"/>
  <c r="AE428" i="3"/>
  <c r="W428" i="3"/>
  <c r="V429" i="3"/>
  <c r="AC429" i="3"/>
  <c r="AE429" i="3"/>
  <c r="W429" i="3"/>
  <c r="V430" i="3"/>
  <c r="AC430" i="3"/>
  <c r="AE430" i="3"/>
  <c r="W430" i="3"/>
  <c r="V431" i="3"/>
  <c r="AC431" i="3"/>
  <c r="AE431" i="3"/>
  <c r="W431" i="3"/>
  <c r="V432" i="3"/>
  <c r="AC432" i="3"/>
  <c r="AE432" i="3"/>
  <c r="W432" i="3"/>
  <c r="V433" i="3"/>
  <c r="AC433" i="3"/>
  <c r="AE433" i="3"/>
  <c r="W433" i="3"/>
  <c r="V434" i="3"/>
  <c r="AC434" i="3"/>
  <c r="AE434" i="3"/>
  <c r="W434" i="3"/>
  <c r="V435" i="3"/>
  <c r="AC435" i="3"/>
  <c r="AE435" i="3"/>
  <c r="W435" i="3"/>
  <c r="V436" i="3"/>
  <c r="AC436" i="3"/>
  <c r="AE436" i="3"/>
  <c r="W436" i="3"/>
  <c r="V437" i="3"/>
  <c r="AC437" i="3"/>
  <c r="AE437" i="3"/>
  <c r="W437" i="3"/>
  <c r="V438" i="3"/>
  <c r="AC438" i="3"/>
  <c r="AE438" i="3"/>
  <c r="W438" i="3"/>
  <c r="V439" i="3"/>
  <c r="AC439" i="3"/>
  <c r="AE439" i="3"/>
  <c r="W439" i="3"/>
  <c r="V440" i="3"/>
  <c r="AC440" i="3"/>
  <c r="AE440" i="3"/>
  <c r="W440" i="3"/>
  <c r="V441" i="3"/>
  <c r="AC441" i="3"/>
  <c r="AE441" i="3"/>
  <c r="W441" i="3"/>
  <c r="V442" i="3"/>
  <c r="AC442" i="3"/>
  <c r="AE442" i="3"/>
  <c r="W442" i="3"/>
  <c r="V443" i="3"/>
  <c r="AC443" i="3"/>
  <c r="AE443" i="3"/>
  <c r="W443" i="3"/>
  <c r="V444" i="3"/>
  <c r="AC444" i="3"/>
  <c r="AE444" i="3"/>
  <c r="W444" i="3"/>
  <c r="V445" i="3"/>
  <c r="AC445" i="3"/>
  <c r="AE445" i="3"/>
  <c r="W445" i="3"/>
  <c r="V446" i="3"/>
  <c r="AC446" i="3"/>
  <c r="AE446" i="3"/>
  <c r="W446" i="3"/>
  <c r="V447" i="3"/>
  <c r="AC447" i="3"/>
  <c r="AE447" i="3"/>
  <c r="W447" i="3"/>
  <c r="V448" i="3"/>
  <c r="AC448" i="3"/>
  <c r="AE448" i="3"/>
  <c r="W448" i="3"/>
  <c r="V449" i="3"/>
  <c r="AC449" i="3"/>
  <c r="AE449" i="3"/>
  <c r="W449" i="3"/>
  <c r="V450" i="3"/>
  <c r="AC450" i="3"/>
  <c r="AE450" i="3"/>
  <c r="W450" i="3"/>
  <c r="V451" i="3"/>
  <c r="AC451" i="3"/>
  <c r="AE451" i="3"/>
  <c r="W451" i="3"/>
  <c r="V452" i="3"/>
  <c r="AC452" i="3"/>
  <c r="AE452" i="3"/>
  <c r="W452" i="3"/>
  <c r="V453" i="3"/>
  <c r="AC453" i="3"/>
  <c r="AE453" i="3"/>
  <c r="W453" i="3"/>
  <c r="V454" i="3"/>
  <c r="AC454" i="3"/>
  <c r="AE454" i="3"/>
  <c r="W454" i="3"/>
  <c r="V455" i="3"/>
  <c r="AC455" i="3"/>
  <c r="AE455" i="3"/>
  <c r="W455" i="3"/>
  <c r="V456" i="3"/>
  <c r="AC456" i="3"/>
  <c r="AE456" i="3"/>
  <c r="W456" i="3"/>
  <c r="V457" i="3"/>
  <c r="AC457" i="3"/>
  <c r="AE457" i="3"/>
  <c r="W457" i="3"/>
  <c r="V458" i="3"/>
  <c r="AC458" i="3"/>
  <c r="AE458" i="3"/>
  <c r="W458" i="3"/>
  <c r="V459" i="3"/>
  <c r="AC459" i="3"/>
  <c r="AE459" i="3"/>
  <c r="W459" i="3"/>
  <c r="V460" i="3"/>
  <c r="AC460" i="3"/>
  <c r="AE460" i="3"/>
  <c r="W460" i="3"/>
  <c r="V461" i="3"/>
  <c r="AC461" i="3"/>
  <c r="AE461" i="3"/>
  <c r="W461" i="3"/>
  <c r="V462" i="3"/>
  <c r="AC462" i="3"/>
  <c r="AE462" i="3"/>
  <c r="W462" i="3"/>
  <c r="V124" i="3"/>
  <c r="AC124" i="3"/>
  <c r="AE124" i="3"/>
  <c r="W124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09" i="3"/>
  <c r="W109" i="3"/>
  <c r="AC4" i="3"/>
  <c r="V4" i="3"/>
  <c r="AE4" i="3"/>
  <c r="AD4" i="3"/>
  <c r="AC5" i="3"/>
  <c r="V5" i="3"/>
  <c r="AE5" i="3"/>
  <c r="AD5" i="3"/>
  <c r="AC6" i="3"/>
  <c r="V6" i="3"/>
  <c r="AE6" i="3"/>
  <c r="AD6" i="3"/>
  <c r="AC7" i="3"/>
  <c r="V7" i="3"/>
  <c r="AE7" i="3"/>
  <c r="AD7" i="3"/>
  <c r="AC8" i="3"/>
  <c r="V8" i="3"/>
  <c r="AE8" i="3"/>
  <c r="AD8" i="3"/>
  <c r="AC9" i="3"/>
  <c r="V9" i="3"/>
  <c r="AE9" i="3"/>
  <c r="AD9" i="3"/>
  <c r="AC10" i="3"/>
  <c r="V10" i="3"/>
  <c r="AE10" i="3"/>
  <c r="AD10" i="3"/>
  <c r="AC11" i="3"/>
  <c r="V11" i="3"/>
  <c r="AE11" i="3"/>
  <c r="AD11" i="3"/>
  <c r="AC12" i="3"/>
  <c r="V12" i="3"/>
  <c r="AE12" i="3"/>
  <c r="AD12" i="3"/>
  <c r="AC13" i="3"/>
  <c r="V13" i="3"/>
  <c r="AE13" i="3"/>
  <c r="AD13" i="3"/>
  <c r="AC14" i="3"/>
  <c r="V14" i="3"/>
  <c r="AE14" i="3"/>
  <c r="AD14" i="3"/>
  <c r="AC15" i="3"/>
  <c r="V15" i="3"/>
  <c r="AE15" i="3"/>
  <c r="AD15" i="3"/>
  <c r="AC16" i="3"/>
  <c r="V16" i="3"/>
  <c r="AE16" i="3"/>
  <c r="AD16" i="3"/>
  <c r="AC17" i="3"/>
  <c r="V17" i="3"/>
  <c r="AE17" i="3"/>
  <c r="AD17" i="3"/>
  <c r="AC18" i="3"/>
  <c r="V18" i="3"/>
  <c r="AE18" i="3"/>
  <c r="AD18" i="3"/>
  <c r="AC19" i="3"/>
  <c r="V19" i="3"/>
  <c r="AE19" i="3"/>
  <c r="AD19" i="3"/>
  <c r="AC20" i="3"/>
  <c r="V20" i="3"/>
  <c r="AE20" i="3"/>
  <c r="AD20" i="3"/>
  <c r="AC21" i="3"/>
  <c r="V21" i="3"/>
  <c r="AE21" i="3"/>
  <c r="AD21" i="3"/>
  <c r="AC22" i="3"/>
  <c r="V22" i="3"/>
  <c r="AE22" i="3"/>
  <c r="AD22" i="3"/>
  <c r="AC23" i="3"/>
  <c r="V23" i="3"/>
  <c r="AE23" i="3"/>
  <c r="AD23" i="3"/>
  <c r="AC24" i="3"/>
  <c r="V24" i="3"/>
  <c r="AE24" i="3"/>
  <c r="AD24" i="3"/>
  <c r="AC25" i="3"/>
  <c r="V25" i="3"/>
  <c r="AE25" i="3"/>
  <c r="AD25" i="3"/>
  <c r="AC26" i="3"/>
  <c r="V26" i="3"/>
  <c r="AE26" i="3"/>
  <c r="AD26" i="3"/>
  <c r="AC27" i="3"/>
  <c r="V27" i="3"/>
  <c r="AE27" i="3"/>
  <c r="AD27" i="3"/>
  <c r="AC28" i="3"/>
  <c r="V28" i="3"/>
  <c r="AE28" i="3"/>
  <c r="AD28" i="3"/>
  <c r="AC29" i="3"/>
  <c r="V29" i="3"/>
  <c r="AE29" i="3"/>
  <c r="AD29" i="3"/>
  <c r="AC30" i="3"/>
  <c r="V30" i="3"/>
  <c r="AE30" i="3"/>
  <c r="AD30" i="3"/>
  <c r="AC31" i="3"/>
  <c r="V31" i="3"/>
  <c r="AE31" i="3"/>
  <c r="AD31" i="3"/>
  <c r="AC32" i="3"/>
  <c r="V32" i="3"/>
  <c r="AE32" i="3"/>
  <c r="AD32" i="3"/>
  <c r="AC33" i="3"/>
  <c r="V33" i="3"/>
  <c r="AE33" i="3"/>
  <c r="AD33" i="3"/>
  <c r="AC34" i="3"/>
  <c r="V34" i="3"/>
  <c r="AE34" i="3"/>
  <c r="AD34" i="3"/>
  <c r="AC35" i="3"/>
  <c r="V35" i="3"/>
  <c r="AE35" i="3"/>
  <c r="AD35" i="3"/>
  <c r="AC36" i="3"/>
  <c r="V36" i="3"/>
  <c r="AE36" i="3"/>
  <c r="AD36" i="3"/>
  <c r="AC37" i="3"/>
  <c r="V37" i="3"/>
  <c r="AE37" i="3"/>
  <c r="AD37" i="3"/>
  <c r="AC38" i="3"/>
  <c r="V38" i="3"/>
  <c r="AE38" i="3"/>
  <c r="AD38" i="3"/>
  <c r="AC39" i="3"/>
  <c r="V39" i="3"/>
  <c r="AE39" i="3"/>
  <c r="AD39" i="3"/>
  <c r="AC40" i="3"/>
  <c r="V40" i="3"/>
  <c r="AE40" i="3"/>
  <c r="AD40" i="3"/>
  <c r="AC41" i="3"/>
  <c r="V41" i="3"/>
  <c r="AE41" i="3"/>
  <c r="AD41" i="3"/>
  <c r="AC42" i="3"/>
  <c r="V42" i="3"/>
  <c r="AE42" i="3"/>
  <c r="AD42" i="3"/>
  <c r="AC43" i="3"/>
  <c r="V43" i="3"/>
  <c r="AE43" i="3"/>
  <c r="AD43" i="3"/>
  <c r="AC44" i="3"/>
  <c r="V44" i="3"/>
  <c r="AE44" i="3"/>
  <c r="AD44" i="3"/>
  <c r="AC45" i="3"/>
  <c r="V45" i="3"/>
  <c r="AE45" i="3"/>
  <c r="AD45" i="3"/>
  <c r="AC46" i="3"/>
  <c r="V46" i="3"/>
  <c r="AE46" i="3"/>
  <c r="AD46" i="3"/>
  <c r="AC47" i="3"/>
  <c r="V47" i="3"/>
  <c r="AE47" i="3"/>
  <c r="AD47" i="3"/>
  <c r="AC48" i="3"/>
  <c r="V48" i="3"/>
  <c r="AE48" i="3"/>
  <c r="AD48" i="3"/>
  <c r="AC49" i="3"/>
  <c r="V49" i="3"/>
  <c r="AE49" i="3"/>
  <c r="AD49" i="3"/>
  <c r="AC50" i="3"/>
  <c r="V50" i="3"/>
  <c r="AE50" i="3"/>
  <c r="AD50" i="3"/>
  <c r="AC51" i="3"/>
  <c r="V51" i="3"/>
  <c r="AE51" i="3"/>
  <c r="AD51" i="3"/>
  <c r="AC52" i="3"/>
  <c r="V52" i="3"/>
  <c r="AE52" i="3"/>
  <c r="AD52" i="3"/>
  <c r="AC53" i="3"/>
  <c r="V53" i="3"/>
  <c r="AE53" i="3"/>
  <c r="AD53" i="3"/>
  <c r="AC54" i="3"/>
  <c r="V54" i="3"/>
  <c r="AE54" i="3"/>
  <c r="AD54" i="3"/>
  <c r="AC55" i="3"/>
  <c r="V55" i="3"/>
  <c r="AE55" i="3"/>
  <c r="AD55" i="3"/>
  <c r="AC56" i="3"/>
  <c r="V56" i="3"/>
  <c r="AE56" i="3"/>
  <c r="AD56" i="3"/>
  <c r="AC57" i="3"/>
  <c r="V57" i="3"/>
  <c r="AE57" i="3"/>
  <c r="AD57" i="3"/>
  <c r="AC58" i="3"/>
  <c r="V58" i="3"/>
  <c r="AE58" i="3"/>
  <c r="AD58" i="3"/>
  <c r="AC59" i="3"/>
  <c r="V59" i="3"/>
  <c r="AE59" i="3"/>
  <c r="AD59" i="3"/>
  <c r="AC60" i="3"/>
  <c r="V60" i="3"/>
  <c r="AE60" i="3"/>
  <c r="AD60" i="3"/>
  <c r="AC61" i="3"/>
  <c r="V61" i="3"/>
  <c r="AE61" i="3"/>
  <c r="AD61" i="3"/>
  <c r="AC62" i="3"/>
  <c r="V62" i="3"/>
  <c r="AE62" i="3"/>
  <c r="AD62" i="3"/>
  <c r="AC63" i="3"/>
  <c r="V63" i="3"/>
  <c r="AE63" i="3"/>
  <c r="AD63" i="3"/>
  <c r="AC64" i="3"/>
  <c r="V64" i="3"/>
  <c r="AE64" i="3"/>
  <c r="AD64" i="3"/>
  <c r="AC65" i="3"/>
  <c r="V65" i="3"/>
  <c r="AE65" i="3"/>
  <c r="AD65" i="3"/>
  <c r="AC66" i="3"/>
  <c r="V66" i="3"/>
  <c r="AE66" i="3"/>
  <c r="AD66" i="3"/>
  <c r="AC67" i="3"/>
  <c r="V67" i="3"/>
  <c r="AE67" i="3"/>
  <c r="AD67" i="3"/>
  <c r="AC68" i="3"/>
  <c r="V68" i="3"/>
  <c r="AE68" i="3"/>
  <c r="AD68" i="3"/>
  <c r="AC69" i="3"/>
  <c r="V69" i="3"/>
  <c r="AE69" i="3"/>
  <c r="AD69" i="3"/>
  <c r="AC70" i="3"/>
  <c r="V70" i="3"/>
  <c r="AE70" i="3"/>
  <c r="AD70" i="3"/>
  <c r="AC71" i="3"/>
  <c r="V71" i="3"/>
  <c r="AE71" i="3"/>
  <c r="AD71" i="3"/>
  <c r="AC72" i="3"/>
  <c r="V72" i="3"/>
  <c r="AE72" i="3"/>
  <c r="AD72" i="3"/>
  <c r="AC73" i="3"/>
  <c r="V73" i="3"/>
  <c r="AE73" i="3"/>
  <c r="AD73" i="3"/>
  <c r="AC74" i="3"/>
  <c r="V74" i="3"/>
  <c r="AE74" i="3"/>
  <c r="AD74" i="3"/>
  <c r="AC75" i="3"/>
  <c r="V75" i="3"/>
  <c r="AE75" i="3"/>
  <c r="AD75" i="3"/>
  <c r="AC76" i="3"/>
  <c r="V76" i="3"/>
  <c r="AE76" i="3"/>
  <c r="AD76" i="3"/>
  <c r="AC77" i="3"/>
  <c r="V77" i="3"/>
  <c r="AE77" i="3"/>
  <c r="AD77" i="3"/>
  <c r="AC78" i="3"/>
  <c r="V78" i="3"/>
  <c r="AE78" i="3"/>
  <c r="AD78" i="3"/>
  <c r="AC79" i="3"/>
  <c r="V79" i="3"/>
  <c r="AE79" i="3"/>
  <c r="AD79" i="3"/>
  <c r="AC80" i="3"/>
  <c r="V80" i="3"/>
  <c r="AE80" i="3"/>
  <c r="AD80" i="3"/>
  <c r="AC81" i="3"/>
  <c r="V81" i="3"/>
  <c r="AE81" i="3"/>
  <c r="AD81" i="3"/>
  <c r="AC82" i="3"/>
  <c r="V82" i="3"/>
  <c r="AE82" i="3"/>
  <c r="AD82" i="3"/>
  <c r="AC83" i="3"/>
  <c r="V83" i="3"/>
  <c r="AE83" i="3"/>
  <c r="AD83" i="3"/>
  <c r="AC84" i="3"/>
  <c r="V84" i="3"/>
  <c r="AE84" i="3"/>
  <c r="AD84" i="3"/>
  <c r="AC85" i="3"/>
  <c r="V85" i="3"/>
  <c r="AE85" i="3"/>
  <c r="AD85" i="3"/>
  <c r="AC86" i="3"/>
  <c r="V86" i="3"/>
  <c r="AE86" i="3"/>
  <c r="AD86" i="3"/>
  <c r="AC87" i="3"/>
  <c r="V87" i="3"/>
  <c r="AE87" i="3"/>
  <c r="AD87" i="3"/>
  <c r="AC88" i="3"/>
  <c r="V88" i="3"/>
  <c r="AE88" i="3"/>
  <c r="AD88" i="3"/>
  <c r="AC89" i="3"/>
  <c r="V89" i="3"/>
  <c r="AE89" i="3"/>
  <c r="AD89" i="3"/>
  <c r="AC90" i="3"/>
  <c r="V90" i="3"/>
  <c r="AE90" i="3"/>
  <c r="AD90" i="3"/>
  <c r="AC91" i="3"/>
  <c r="V91" i="3"/>
  <c r="AE91" i="3"/>
  <c r="AD91" i="3"/>
  <c r="AC92" i="3"/>
  <c r="V92" i="3"/>
  <c r="AE92" i="3"/>
  <c r="AD92" i="3"/>
  <c r="AC93" i="3"/>
  <c r="V93" i="3"/>
  <c r="AE93" i="3"/>
  <c r="AD93" i="3"/>
  <c r="AC94" i="3"/>
  <c r="V94" i="3"/>
  <c r="AE94" i="3"/>
  <c r="AD94" i="3"/>
  <c r="AC95" i="3"/>
  <c r="V95" i="3"/>
  <c r="AE95" i="3"/>
  <c r="AD95" i="3"/>
  <c r="AC96" i="3"/>
  <c r="V96" i="3"/>
  <c r="AE96" i="3"/>
  <c r="AD96" i="3"/>
  <c r="AC97" i="3"/>
  <c r="V97" i="3"/>
  <c r="AE97" i="3"/>
  <c r="AD97" i="3"/>
  <c r="AC98" i="3"/>
  <c r="V98" i="3"/>
  <c r="AE98" i="3"/>
  <c r="AD98" i="3"/>
  <c r="AC99" i="3"/>
  <c r="V99" i="3"/>
  <c r="AE99" i="3"/>
  <c r="AD99" i="3"/>
  <c r="AC100" i="3"/>
  <c r="V100" i="3"/>
  <c r="AE100" i="3"/>
  <c r="AD100" i="3"/>
  <c r="AC101" i="3"/>
  <c r="V101" i="3"/>
  <c r="AE101" i="3"/>
  <c r="AD101" i="3"/>
  <c r="AC102" i="3"/>
  <c r="V102" i="3"/>
  <c r="AE102" i="3"/>
  <c r="AD102" i="3"/>
  <c r="AC103" i="3"/>
  <c r="V103" i="3"/>
  <c r="AE103" i="3"/>
  <c r="AD103" i="3"/>
  <c r="AC104" i="3"/>
  <c r="V104" i="3"/>
  <c r="AE104" i="3"/>
  <c r="AD104" i="3"/>
  <c r="AC105" i="3"/>
  <c r="V105" i="3"/>
  <c r="AE105" i="3"/>
  <c r="AD105" i="3"/>
  <c r="AC106" i="3"/>
  <c r="V106" i="3"/>
  <c r="AE106" i="3"/>
  <c r="AD106" i="3"/>
  <c r="AC107" i="3"/>
  <c r="V107" i="3"/>
  <c r="AE107" i="3"/>
  <c r="AD107" i="3"/>
  <c r="AC108" i="3"/>
  <c r="V108" i="3"/>
  <c r="AE108" i="3"/>
  <c r="AD108" i="3"/>
  <c r="AE109" i="3"/>
  <c r="AD109" i="3"/>
  <c r="AE110" i="3"/>
  <c r="AD110" i="3"/>
  <c r="AE111" i="3"/>
  <c r="AD111" i="3"/>
  <c r="AE112" i="3"/>
  <c r="AD112" i="3"/>
  <c r="AE113" i="3"/>
  <c r="AD113" i="3"/>
  <c r="AE114" i="3"/>
  <c r="AD114" i="3"/>
  <c r="AE115" i="3"/>
  <c r="AD115" i="3"/>
  <c r="AE116" i="3"/>
  <c r="AD116" i="3"/>
  <c r="AE117" i="3"/>
  <c r="AD117" i="3"/>
  <c r="AE118" i="3"/>
  <c r="AD118" i="3"/>
  <c r="AE119" i="3"/>
  <c r="AD119" i="3"/>
  <c r="AE120" i="3"/>
  <c r="AD120" i="3"/>
  <c r="AE121" i="3"/>
  <c r="AD121" i="3"/>
  <c r="AE122" i="3"/>
  <c r="AD122" i="3"/>
  <c r="AE123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C3" i="3"/>
  <c r="V3" i="3"/>
  <c r="AE3" i="3"/>
  <c r="AD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3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21" i="3"/>
  <c r="AC483" i="3"/>
  <c r="V483" i="3"/>
  <c r="Y483" i="3"/>
  <c r="W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478" i="3"/>
  <c r="V479" i="3"/>
  <c r="V480" i="3"/>
  <c r="V481" i="3"/>
  <c r="V482" i="3"/>
  <c r="V477" i="3"/>
  <c r="V471" i="3"/>
  <c r="V472" i="3"/>
  <c r="V473" i="3"/>
  <c r="V474" i="3"/>
  <c r="V475" i="3"/>
  <c r="V476" i="3"/>
  <c r="V470" i="3"/>
  <c r="V463" i="3"/>
  <c r="AC463" i="3"/>
  <c r="AE463" i="3"/>
  <c r="W463" i="3"/>
  <c r="V464" i="3"/>
  <c r="AC464" i="3"/>
  <c r="AE464" i="3"/>
  <c r="W464" i="3"/>
  <c r="V465" i="3"/>
  <c r="AC465" i="3"/>
  <c r="AE465" i="3"/>
  <c r="W465" i="3"/>
  <c r="V466" i="3"/>
  <c r="AC466" i="3"/>
  <c r="AE466" i="3"/>
  <c r="W466" i="3"/>
  <c r="V467" i="3"/>
  <c r="AC467" i="3"/>
  <c r="AE467" i="3"/>
  <c r="W467" i="3"/>
  <c r="V468" i="3"/>
  <c r="AC468" i="3"/>
  <c r="AE468" i="3"/>
  <c r="W468" i="3"/>
  <c r="V469" i="3"/>
  <c r="AC469" i="3"/>
  <c r="AE469" i="3"/>
  <c r="W469" i="3"/>
  <c r="AC470" i="3"/>
  <c r="AE470" i="3"/>
  <c r="W470" i="3"/>
  <c r="AC471" i="3"/>
  <c r="AE471" i="3"/>
  <c r="W471" i="3"/>
  <c r="AC472" i="3"/>
  <c r="AE472" i="3"/>
  <c r="W472" i="3"/>
  <c r="AC473" i="3"/>
  <c r="AE473" i="3"/>
  <c r="W473" i="3"/>
  <c r="AC474" i="3"/>
  <c r="AE474" i="3"/>
  <c r="W474" i="3"/>
  <c r="AC475" i="3"/>
  <c r="AE475" i="3"/>
  <c r="W475" i="3"/>
  <c r="AC476" i="3"/>
  <c r="AE476" i="3"/>
  <c r="W476" i="3"/>
  <c r="AC477" i="3"/>
  <c r="AE477" i="3"/>
  <c r="W477" i="3"/>
  <c r="AC478" i="3"/>
  <c r="AE478" i="3"/>
  <c r="W478" i="3"/>
  <c r="AC479" i="3"/>
  <c r="AE479" i="3"/>
  <c r="W479" i="3"/>
  <c r="AC480" i="3"/>
  <c r="AE480" i="3"/>
  <c r="W480" i="3"/>
  <c r="AC481" i="3"/>
  <c r="AE481" i="3"/>
  <c r="W481" i="3"/>
  <c r="AC482" i="3"/>
  <c r="AE482" i="3"/>
  <c r="W482" i="3"/>
  <c r="AE483" i="3"/>
  <c r="AC484" i="3"/>
  <c r="AE484" i="3"/>
  <c r="W484" i="3"/>
  <c r="AC485" i="3"/>
  <c r="AE485" i="3"/>
  <c r="W485" i="3"/>
  <c r="AC486" i="3"/>
  <c r="AE486" i="3"/>
  <c r="W486" i="3"/>
  <c r="AC487" i="3"/>
  <c r="AE487" i="3"/>
  <c r="W487" i="3"/>
  <c r="AC488" i="3"/>
  <c r="AE488" i="3"/>
  <c r="W488" i="3"/>
  <c r="AC489" i="3"/>
  <c r="AE489" i="3"/>
  <c r="W489" i="3"/>
  <c r="AC490" i="3"/>
  <c r="AE490" i="3"/>
  <c r="W490" i="3"/>
  <c r="AC491" i="3"/>
  <c r="AE491" i="3"/>
  <c r="W491" i="3"/>
  <c r="AC492" i="3"/>
  <c r="AE492" i="3"/>
  <c r="W492" i="3"/>
  <c r="AC493" i="3"/>
  <c r="AE493" i="3"/>
  <c r="W493" i="3"/>
  <c r="AC494" i="3"/>
  <c r="AE494" i="3"/>
  <c r="W494" i="3"/>
  <c r="AC495" i="3"/>
  <c r="AE495" i="3"/>
  <c r="W495" i="3"/>
  <c r="AC496" i="3"/>
  <c r="AE496" i="3"/>
  <c r="W496" i="3"/>
  <c r="AC497" i="3"/>
  <c r="AE497" i="3"/>
  <c r="W497" i="3"/>
  <c r="AC498" i="3"/>
  <c r="AE498" i="3"/>
  <c r="W498" i="3"/>
  <c r="AC499" i="3"/>
  <c r="AE499" i="3"/>
  <c r="W499" i="3"/>
  <c r="AC500" i="3"/>
  <c r="AE500" i="3"/>
  <c r="W500" i="3"/>
  <c r="AC501" i="3"/>
  <c r="AE501" i="3"/>
  <c r="W501" i="3"/>
  <c r="AC502" i="3"/>
  <c r="AE502" i="3"/>
  <c r="W502" i="3"/>
  <c r="AC503" i="3"/>
  <c r="AE503" i="3"/>
  <c r="W503" i="3"/>
  <c r="AC504" i="3"/>
  <c r="AE504" i="3"/>
  <c r="W504" i="3"/>
  <c r="AC505" i="3"/>
  <c r="AE505" i="3"/>
  <c r="W505" i="3"/>
  <c r="AC506" i="3"/>
  <c r="AE506" i="3"/>
  <c r="W506" i="3"/>
  <c r="AC507" i="3"/>
  <c r="AE507" i="3"/>
  <c r="W507" i="3"/>
  <c r="AC508" i="3"/>
  <c r="AE508" i="3"/>
  <c r="W508" i="3"/>
  <c r="AC509" i="3"/>
  <c r="AE509" i="3"/>
  <c r="W509" i="3"/>
  <c r="AC510" i="3"/>
  <c r="AE510" i="3"/>
  <c r="W510" i="3"/>
  <c r="AC511" i="3"/>
  <c r="AE511" i="3"/>
  <c r="W511" i="3"/>
  <c r="AC512" i="3"/>
  <c r="AE512" i="3"/>
  <c r="W512" i="3"/>
  <c r="AC513" i="3"/>
  <c r="AE513" i="3"/>
  <c r="W513" i="3"/>
  <c r="AC514" i="3"/>
  <c r="AE514" i="3"/>
  <c r="W514" i="3"/>
  <c r="AC515" i="3"/>
  <c r="AE515" i="3"/>
  <c r="W515" i="3"/>
  <c r="AC516" i="3"/>
  <c r="AE516" i="3"/>
  <c r="W516" i="3"/>
  <c r="AC517" i="3"/>
  <c r="AE517" i="3"/>
  <c r="W517" i="3"/>
  <c r="AC518" i="3"/>
  <c r="AE518" i="3"/>
  <c r="W518" i="3"/>
  <c r="AC519" i="3"/>
  <c r="AE519" i="3"/>
  <c r="W519" i="3"/>
  <c r="AC520" i="3"/>
  <c r="AE520" i="3"/>
  <c r="W520" i="3"/>
  <c r="AC521" i="3"/>
  <c r="AE521" i="3"/>
  <c r="W521" i="3"/>
  <c r="AC522" i="3"/>
  <c r="AE522" i="3"/>
  <c r="W522" i="3"/>
  <c r="AC523" i="3"/>
  <c r="AE523" i="3"/>
  <c r="W523" i="3"/>
  <c r="AC524" i="3"/>
  <c r="AE524" i="3"/>
  <c r="W524" i="3"/>
  <c r="AC525" i="3"/>
  <c r="AE525" i="3"/>
  <c r="W525" i="3"/>
  <c r="AC526" i="3"/>
  <c r="AE526" i="3"/>
  <c r="W526" i="3"/>
  <c r="AC527" i="3"/>
  <c r="AE527" i="3"/>
  <c r="W527" i="3"/>
  <c r="AC528" i="3"/>
  <c r="AE528" i="3"/>
  <c r="W528" i="3"/>
  <c r="AC529" i="3"/>
  <c r="AE529" i="3"/>
  <c r="W529" i="3"/>
  <c r="AC530" i="3"/>
  <c r="AE530" i="3"/>
  <c r="W530" i="3"/>
  <c r="AC531" i="3"/>
  <c r="AE531" i="3"/>
  <c r="W531" i="3"/>
  <c r="AC532" i="3"/>
  <c r="AE532" i="3"/>
  <c r="W532" i="3"/>
  <c r="AC533" i="3"/>
  <c r="AE533" i="3"/>
  <c r="W533" i="3"/>
  <c r="AC534" i="3"/>
  <c r="AE534" i="3"/>
  <c r="W534" i="3"/>
  <c r="AC535" i="3"/>
  <c r="AE535" i="3"/>
  <c r="W535" i="3"/>
  <c r="AC536" i="3"/>
  <c r="AE536" i="3"/>
  <c r="W536" i="3"/>
  <c r="AC537" i="3"/>
  <c r="AE537" i="3"/>
  <c r="W537" i="3"/>
  <c r="AC538" i="3"/>
  <c r="AE538" i="3"/>
  <c r="W538" i="3"/>
  <c r="AC539" i="3"/>
  <c r="AE539" i="3"/>
  <c r="W539" i="3"/>
  <c r="AC540" i="3"/>
  <c r="AE540" i="3"/>
  <c r="W540" i="3"/>
  <c r="AC541" i="3"/>
  <c r="AE541" i="3"/>
  <c r="W541" i="3"/>
  <c r="AC542" i="3"/>
  <c r="AE542" i="3"/>
  <c r="W542" i="3"/>
  <c r="AC543" i="3"/>
  <c r="AE543" i="3"/>
  <c r="W543" i="3"/>
  <c r="AC544" i="3"/>
  <c r="AE544" i="3"/>
  <c r="W544" i="3"/>
  <c r="AC545" i="3"/>
  <c r="AE545" i="3"/>
  <c r="W545" i="3"/>
  <c r="AC546" i="3"/>
  <c r="AE546" i="3"/>
  <c r="W546" i="3"/>
  <c r="AC547" i="3"/>
  <c r="AE547" i="3"/>
  <c r="W547" i="3"/>
  <c r="AC548" i="3"/>
  <c r="AE548" i="3"/>
  <c r="W548" i="3"/>
  <c r="AC549" i="3"/>
  <c r="AE549" i="3"/>
  <c r="W549" i="3"/>
  <c r="AC550" i="3"/>
  <c r="AE550" i="3"/>
  <c r="W550" i="3"/>
  <c r="AC551" i="3"/>
  <c r="AE551" i="3"/>
  <c r="W551" i="3"/>
  <c r="AC552" i="3"/>
  <c r="AE552" i="3"/>
  <c r="W552" i="3"/>
  <c r="AC553" i="3"/>
  <c r="AE553" i="3"/>
  <c r="W553" i="3"/>
  <c r="AC554" i="3"/>
  <c r="AE554" i="3"/>
  <c r="W554" i="3"/>
  <c r="AC555" i="3"/>
  <c r="AE555" i="3"/>
  <c r="W555" i="3"/>
  <c r="AC556" i="3"/>
  <c r="AE556" i="3"/>
  <c r="W556" i="3"/>
  <c r="AC557" i="3"/>
  <c r="AE557" i="3"/>
  <c r="W557" i="3"/>
  <c r="AC558" i="3"/>
  <c r="AE558" i="3"/>
  <c r="W558" i="3"/>
  <c r="AC559" i="3"/>
  <c r="AE559" i="3"/>
  <c r="W559" i="3"/>
  <c r="AC560" i="3"/>
  <c r="AE560" i="3"/>
  <c r="W560" i="3"/>
  <c r="AC561" i="3"/>
  <c r="AE561" i="3"/>
  <c r="W561" i="3"/>
  <c r="AC562" i="3"/>
  <c r="AE562" i="3"/>
  <c r="W562" i="3"/>
  <c r="AC563" i="3"/>
  <c r="AE563" i="3"/>
  <c r="W563" i="3"/>
  <c r="AC564" i="3"/>
  <c r="AE564" i="3"/>
  <c r="W564" i="3"/>
  <c r="V565" i="3"/>
  <c r="AC565" i="3"/>
  <c r="AE565" i="3"/>
  <c r="W565" i="3"/>
  <c r="V566" i="3"/>
  <c r="AC566" i="3"/>
  <c r="AE566" i="3"/>
  <c r="W566" i="3"/>
  <c r="V567" i="3"/>
  <c r="AC567" i="3"/>
  <c r="AE567" i="3"/>
  <c r="W567" i="3"/>
  <c r="V568" i="3"/>
  <c r="AC568" i="3"/>
  <c r="AE568" i="3"/>
  <c r="W568" i="3"/>
  <c r="V569" i="3"/>
  <c r="AC569" i="3"/>
  <c r="AE569" i="3"/>
  <c r="W569" i="3"/>
  <c r="V570" i="3"/>
  <c r="AC570" i="3"/>
  <c r="AE570" i="3"/>
  <c r="W570" i="3"/>
  <c r="V571" i="3"/>
  <c r="AC571" i="3"/>
  <c r="AE571" i="3"/>
  <c r="W571" i="3"/>
  <c r="V572" i="3"/>
  <c r="AC572" i="3"/>
  <c r="AE572" i="3"/>
  <c r="W572" i="3"/>
  <c r="V573" i="3"/>
  <c r="AC573" i="3"/>
  <c r="AE573" i="3"/>
  <c r="W573" i="3"/>
  <c r="V574" i="3"/>
  <c r="AC574" i="3"/>
  <c r="AE574" i="3"/>
  <c r="W574" i="3"/>
  <c r="V575" i="3"/>
  <c r="AC575" i="3"/>
  <c r="AE575" i="3"/>
  <c r="W575" i="3"/>
  <c r="V576" i="3"/>
  <c r="AC576" i="3"/>
  <c r="AE576" i="3"/>
  <c r="W576" i="3"/>
  <c r="V577" i="3"/>
  <c r="AC577" i="3"/>
  <c r="AE577" i="3"/>
  <c r="W577" i="3"/>
  <c r="V578" i="3"/>
  <c r="AC578" i="3"/>
  <c r="AE578" i="3"/>
  <c r="W578" i="3"/>
  <c r="V579" i="3"/>
  <c r="AC579" i="3"/>
  <c r="AE579" i="3"/>
  <c r="W579" i="3"/>
  <c r="V580" i="3"/>
  <c r="AC580" i="3"/>
  <c r="AE580" i="3"/>
  <c r="W580" i="3"/>
  <c r="V581" i="3"/>
  <c r="AC581" i="3"/>
  <c r="AE581" i="3"/>
  <c r="W581" i="3"/>
  <c r="V582" i="3"/>
  <c r="AC582" i="3"/>
  <c r="AE582" i="3"/>
  <c r="W582" i="3"/>
  <c r="V583" i="3"/>
  <c r="AC583" i="3"/>
  <c r="AE583" i="3"/>
  <c r="W583" i="3"/>
  <c r="V584" i="3"/>
  <c r="AC584" i="3"/>
  <c r="AE584" i="3"/>
  <c r="W584" i="3"/>
  <c r="V585" i="3"/>
  <c r="AC585" i="3"/>
  <c r="AE585" i="3"/>
  <c r="W585" i="3"/>
  <c r="V586" i="3"/>
  <c r="AC586" i="3"/>
  <c r="AE586" i="3"/>
  <c r="W586" i="3"/>
  <c r="V587" i="3"/>
  <c r="AC587" i="3"/>
  <c r="AE587" i="3"/>
  <c r="W587" i="3"/>
  <c r="V588" i="3"/>
  <c r="AC588" i="3"/>
  <c r="AE588" i="3"/>
  <c r="W588" i="3"/>
  <c r="V589" i="3"/>
  <c r="AC589" i="3"/>
  <c r="AE589" i="3"/>
  <c r="W589" i="3"/>
  <c r="V590" i="3"/>
  <c r="AC590" i="3"/>
  <c r="AE590" i="3"/>
  <c r="W590" i="3"/>
  <c r="V591" i="3"/>
  <c r="AC591" i="3"/>
  <c r="AE591" i="3"/>
  <c r="W591" i="3"/>
  <c r="V592" i="3"/>
  <c r="AC592" i="3"/>
  <c r="AE592" i="3"/>
  <c r="W592" i="3"/>
  <c r="V593" i="3"/>
  <c r="AC593" i="3"/>
  <c r="AE593" i="3"/>
  <c r="W593" i="3"/>
  <c r="V594" i="3"/>
  <c r="AC594" i="3"/>
  <c r="AE594" i="3"/>
  <c r="W594" i="3"/>
  <c r="V595" i="3"/>
  <c r="AC595" i="3"/>
  <c r="AE595" i="3"/>
  <c r="W595" i="3"/>
  <c r="V596" i="3"/>
  <c r="AC596" i="3"/>
  <c r="AE596" i="3"/>
  <c r="W596" i="3"/>
  <c r="V597" i="3"/>
  <c r="AC597" i="3"/>
  <c r="AE597" i="3"/>
  <c r="W597" i="3"/>
  <c r="V598" i="3"/>
  <c r="AC598" i="3"/>
  <c r="AE598" i="3"/>
  <c r="W598" i="3"/>
  <c r="V599" i="3"/>
  <c r="AC599" i="3"/>
  <c r="AE599" i="3"/>
  <c r="W599" i="3"/>
  <c r="V600" i="3"/>
  <c r="AC600" i="3"/>
  <c r="AE600" i="3"/>
  <c r="W600" i="3"/>
  <c r="V601" i="3"/>
  <c r="AC601" i="3"/>
  <c r="AE601" i="3"/>
  <c r="W601" i="3"/>
  <c r="V602" i="3"/>
  <c r="AC602" i="3"/>
  <c r="AE602" i="3"/>
  <c r="W602" i="3"/>
  <c r="V603" i="3"/>
  <c r="AC603" i="3"/>
  <c r="AE603" i="3"/>
  <c r="W603" i="3"/>
  <c r="V604" i="3"/>
  <c r="AC604" i="3"/>
  <c r="AE604" i="3"/>
  <c r="W604" i="3"/>
  <c r="V605" i="3"/>
  <c r="AC605" i="3"/>
  <c r="AE605" i="3"/>
  <c r="W605" i="3"/>
  <c r="V606" i="3"/>
  <c r="AC606" i="3"/>
  <c r="AE606" i="3"/>
  <c r="W606" i="3"/>
  <c r="V607" i="3"/>
  <c r="AC607" i="3"/>
  <c r="AE607" i="3"/>
  <c r="W607" i="3"/>
  <c r="V608" i="3"/>
  <c r="AC608" i="3"/>
  <c r="AE608" i="3"/>
  <c r="W608" i="3"/>
  <c r="V609" i="3"/>
  <c r="AC609" i="3"/>
  <c r="AE609" i="3"/>
  <c r="W609" i="3"/>
  <c r="V610" i="3"/>
  <c r="AC610" i="3"/>
  <c r="AE610" i="3"/>
  <c r="W610" i="3"/>
  <c r="V611" i="3"/>
  <c r="AC611" i="3"/>
  <c r="AE611" i="3"/>
  <c r="W611" i="3"/>
  <c r="V612" i="3"/>
  <c r="AC612" i="3"/>
  <c r="AE612" i="3"/>
  <c r="W612" i="3"/>
  <c r="V613" i="3"/>
  <c r="AC613" i="3"/>
  <c r="AE613" i="3"/>
  <c r="W613" i="3"/>
  <c r="V614" i="3"/>
  <c r="AC614" i="3"/>
  <c r="AE614" i="3"/>
  <c r="W614" i="3"/>
  <c r="V615" i="3"/>
  <c r="AC615" i="3"/>
  <c r="AE615" i="3"/>
  <c r="W615" i="3"/>
  <c r="V616" i="3"/>
  <c r="AC616" i="3"/>
  <c r="AE616" i="3"/>
  <c r="W616" i="3"/>
  <c r="V617" i="3"/>
  <c r="AC617" i="3"/>
  <c r="AE617" i="3"/>
  <c r="W617" i="3"/>
  <c r="V618" i="3"/>
  <c r="AC618" i="3"/>
  <c r="AE618" i="3"/>
  <c r="W618" i="3"/>
  <c r="V619" i="3"/>
  <c r="AC619" i="3"/>
  <c r="AE619" i="3"/>
  <c r="W619" i="3"/>
  <c r="V620" i="3"/>
  <c r="AC620" i="3"/>
  <c r="AE620" i="3"/>
  <c r="W620" i="3"/>
  <c r="V621" i="3"/>
  <c r="AC621" i="3"/>
  <c r="AE621" i="3"/>
  <c r="W621" i="3"/>
  <c r="V622" i="3"/>
  <c r="AC622" i="3"/>
  <c r="AE622" i="3"/>
  <c r="W622" i="3"/>
  <c r="V623" i="3"/>
  <c r="AC623" i="3"/>
  <c r="AE623" i="3"/>
  <c r="W623" i="3"/>
  <c r="V624" i="3"/>
  <c r="AC624" i="3"/>
  <c r="AE624" i="3"/>
  <c r="W624" i="3"/>
  <c r="V625" i="3"/>
  <c r="AC625" i="3"/>
  <c r="AE625" i="3"/>
  <c r="W625" i="3"/>
  <c r="V626" i="3"/>
  <c r="AC626" i="3"/>
  <c r="AE626" i="3"/>
  <c r="W626" i="3"/>
  <c r="V627" i="3"/>
  <c r="AC627" i="3"/>
  <c r="AE627" i="3"/>
  <c r="W627" i="3"/>
  <c r="V628" i="3"/>
  <c r="AC628" i="3"/>
  <c r="AE628" i="3"/>
  <c r="W628" i="3"/>
  <c r="V629" i="3"/>
  <c r="AC629" i="3"/>
  <c r="AE629" i="3"/>
  <c r="W629" i="3"/>
  <c r="V630" i="3"/>
  <c r="AC630" i="3"/>
  <c r="AE630" i="3"/>
  <c r="W630" i="3"/>
  <c r="V631" i="3"/>
  <c r="AC631" i="3"/>
  <c r="AE631" i="3"/>
  <c r="W631" i="3"/>
  <c r="V632" i="3"/>
  <c r="AC632" i="3"/>
  <c r="AE632" i="3"/>
  <c r="W632" i="3"/>
  <c r="V633" i="3"/>
  <c r="AC633" i="3"/>
  <c r="AE633" i="3"/>
  <c r="W633" i="3"/>
  <c r="V634" i="3"/>
  <c r="AC634" i="3"/>
  <c r="AE634" i="3"/>
  <c r="W634" i="3"/>
  <c r="V635" i="3"/>
  <c r="AC635" i="3"/>
  <c r="AE635" i="3"/>
  <c r="W635" i="3"/>
  <c r="V636" i="3"/>
  <c r="AC636" i="3"/>
  <c r="AE636" i="3"/>
  <c r="W636" i="3"/>
  <c r="V637" i="3"/>
  <c r="AC637" i="3"/>
  <c r="AE637" i="3"/>
  <c r="W637" i="3"/>
  <c r="V638" i="3"/>
  <c r="AC638" i="3"/>
  <c r="AE638" i="3"/>
  <c r="W638" i="3"/>
  <c r="V639" i="3"/>
  <c r="AC639" i="3"/>
  <c r="AE639" i="3"/>
  <c r="W639" i="3"/>
  <c r="V640" i="3"/>
  <c r="AC640" i="3"/>
  <c r="AE640" i="3"/>
  <c r="W640" i="3"/>
  <c r="V641" i="3"/>
  <c r="AC641" i="3"/>
  <c r="AE641" i="3"/>
  <c r="W641" i="3"/>
  <c r="V642" i="3"/>
  <c r="AC642" i="3"/>
  <c r="AE642" i="3"/>
  <c r="W642" i="3"/>
  <c r="V643" i="3"/>
  <c r="AC643" i="3"/>
  <c r="AE643" i="3"/>
  <c r="W643" i="3"/>
  <c r="V644" i="3"/>
  <c r="AC644" i="3"/>
  <c r="AE644" i="3"/>
  <c r="W644" i="3"/>
  <c r="V645" i="3"/>
  <c r="AC645" i="3"/>
  <c r="AE645" i="3"/>
  <c r="W645" i="3"/>
  <c r="V646" i="3"/>
  <c r="AC646" i="3"/>
  <c r="AE646" i="3"/>
  <c r="W646" i="3"/>
  <c r="V647" i="3"/>
  <c r="AC647" i="3"/>
  <c r="AE647" i="3"/>
  <c r="W647" i="3"/>
  <c r="V648" i="3"/>
  <c r="AC648" i="3"/>
  <c r="AE648" i="3"/>
  <c r="W648" i="3"/>
  <c r="V649" i="3"/>
  <c r="AC649" i="3"/>
  <c r="AE649" i="3"/>
  <c r="W649" i="3"/>
  <c r="V650" i="3"/>
  <c r="AC650" i="3"/>
  <c r="AE650" i="3"/>
  <c r="W650" i="3"/>
  <c r="V651" i="3"/>
  <c r="AC651" i="3"/>
  <c r="AE651" i="3"/>
  <c r="W651" i="3"/>
  <c r="V652" i="3"/>
  <c r="AC652" i="3"/>
  <c r="AE652" i="3"/>
  <c r="W652" i="3"/>
  <c r="V653" i="3"/>
  <c r="AC653" i="3"/>
  <c r="AE653" i="3"/>
  <c r="W653" i="3"/>
  <c r="V654" i="3"/>
  <c r="AC654" i="3"/>
  <c r="AE654" i="3"/>
  <c r="W654" i="3"/>
  <c r="V655" i="3"/>
  <c r="AC655" i="3"/>
  <c r="AE655" i="3"/>
  <c r="W655" i="3"/>
  <c r="V656" i="3"/>
  <c r="AC656" i="3"/>
  <c r="AE656" i="3"/>
  <c r="W656" i="3"/>
  <c r="V657" i="3"/>
  <c r="AC657" i="3"/>
  <c r="AE657" i="3"/>
  <c r="W657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470" i="3"/>
  <c r="AD471" i="3"/>
  <c r="AD472" i="3"/>
  <c r="AD473" i="3"/>
  <c r="AD474" i="3"/>
  <c r="AD475" i="3"/>
  <c r="AD476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68" i="3"/>
  <c r="Y283" i="3"/>
  <c r="Y284" i="3"/>
  <c r="Y285" i="3"/>
  <c r="Y286" i="3"/>
  <c r="Y14" i="3"/>
  <c r="Y15" i="3"/>
  <c r="Y16" i="3"/>
  <c r="Y17" i="3"/>
  <c r="Y18" i="3"/>
  <c r="Y19" i="3"/>
  <c r="Y20" i="3"/>
  <c r="Y21" i="3"/>
  <c r="Y22" i="3"/>
  <c r="Y23" i="3"/>
  <c r="Y24" i="3"/>
  <c r="Y13" i="3"/>
  <c r="Y4" i="3"/>
  <c r="Y5" i="3"/>
  <c r="Y6" i="3"/>
  <c r="Y7" i="3"/>
  <c r="Y8" i="3"/>
  <c r="Y9" i="3"/>
  <c r="Y10" i="3"/>
  <c r="Y11" i="3"/>
  <c r="Y12" i="3"/>
  <c r="Y3" i="3"/>
  <c r="O640" i="3"/>
  <c r="O641" i="3"/>
  <c r="O642" i="3"/>
  <c r="O643" i="3"/>
  <c r="O644" i="3"/>
  <c r="O645" i="3"/>
  <c r="O646" i="3"/>
  <c r="O647" i="3"/>
  <c r="O639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I560" i="3"/>
  <c r="P560" i="3"/>
  <c r="R560" i="3"/>
  <c r="I561" i="3"/>
  <c r="P561" i="3"/>
  <c r="R561" i="3"/>
  <c r="I562" i="3"/>
  <c r="P562" i="3"/>
  <c r="R562" i="3"/>
  <c r="I563" i="3"/>
  <c r="P563" i="3"/>
  <c r="R563" i="3"/>
  <c r="I564" i="3"/>
  <c r="P564" i="3"/>
  <c r="R564" i="3"/>
  <c r="I565" i="3"/>
  <c r="P565" i="3"/>
  <c r="R565" i="3"/>
  <c r="I566" i="3"/>
  <c r="P566" i="3"/>
  <c r="R566" i="3"/>
  <c r="I567" i="3"/>
  <c r="P567" i="3"/>
  <c r="R567" i="3"/>
  <c r="I568" i="3"/>
  <c r="P568" i="3"/>
  <c r="R568" i="3"/>
  <c r="I569" i="3"/>
  <c r="P569" i="3"/>
  <c r="R569" i="3"/>
  <c r="I570" i="3"/>
  <c r="P570" i="3"/>
  <c r="R570" i="3"/>
  <c r="I571" i="3"/>
  <c r="P571" i="3"/>
  <c r="R571" i="3"/>
  <c r="I572" i="3"/>
  <c r="P572" i="3"/>
  <c r="R572" i="3"/>
  <c r="I573" i="3"/>
  <c r="P573" i="3"/>
  <c r="R573" i="3"/>
  <c r="I574" i="3"/>
  <c r="P574" i="3"/>
  <c r="R574" i="3"/>
  <c r="I575" i="3"/>
  <c r="P575" i="3"/>
  <c r="R575" i="3"/>
  <c r="I576" i="3"/>
  <c r="P576" i="3"/>
  <c r="R576" i="3"/>
  <c r="I577" i="3"/>
  <c r="P577" i="3"/>
  <c r="R577" i="3"/>
  <c r="I578" i="3"/>
  <c r="P578" i="3"/>
  <c r="R578" i="3"/>
  <c r="I579" i="3"/>
  <c r="P579" i="3"/>
  <c r="R579" i="3"/>
  <c r="I580" i="3"/>
  <c r="P580" i="3"/>
  <c r="R580" i="3"/>
  <c r="I581" i="3"/>
  <c r="P581" i="3"/>
  <c r="R581" i="3"/>
  <c r="I582" i="3"/>
  <c r="P582" i="3"/>
  <c r="R582" i="3"/>
  <c r="I583" i="3"/>
  <c r="P583" i="3"/>
  <c r="R583" i="3"/>
  <c r="I584" i="3"/>
  <c r="P584" i="3"/>
  <c r="R584" i="3"/>
  <c r="I585" i="3"/>
  <c r="P585" i="3"/>
  <c r="R585" i="3"/>
  <c r="I586" i="3"/>
  <c r="P586" i="3"/>
  <c r="R586" i="3"/>
  <c r="I587" i="3"/>
  <c r="P587" i="3"/>
  <c r="R587" i="3"/>
  <c r="I588" i="3"/>
  <c r="P588" i="3"/>
  <c r="R588" i="3"/>
  <c r="I589" i="3"/>
  <c r="P589" i="3"/>
  <c r="R589" i="3"/>
  <c r="I590" i="3"/>
  <c r="P590" i="3"/>
  <c r="R590" i="3"/>
  <c r="I591" i="3"/>
  <c r="P591" i="3"/>
  <c r="R591" i="3"/>
  <c r="I592" i="3"/>
  <c r="P592" i="3"/>
  <c r="R592" i="3"/>
  <c r="I593" i="3"/>
  <c r="P593" i="3"/>
  <c r="R593" i="3"/>
  <c r="I594" i="3"/>
  <c r="P594" i="3"/>
  <c r="R594" i="3"/>
  <c r="I595" i="3"/>
  <c r="P595" i="3"/>
  <c r="R595" i="3"/>
  <c r="I596" i="3"/>
  <c r="P596" i="3"/>
  <c r="R596" i="3"/>
  <c r="I597" i="3"/>
  <c r="P597" i="3"/>
  <c r="R597" i="3"/>
  <c r="I598" i="3"/>
  <c r="P598" i="3"/>
  <c r="R598" i="3"/>
  <c r="I599" i="3"/>
  <c r="P599" i="3"/>
  <c r="R599" i="3"/>
  <c r="I600" i="3"/>
  <c r="P600" i="3"/>
  <c r="R600" i="3"/>
  <c r="I601" i="3"/>
  <c r="P601" i="3"/>
  <c r="R601" i="3"/>
  <c r="I602" i="3"/>
  <c r="P602" i="3"/>
  <c r="R602" i="3"/>
  <c r="I603" i="3"/>
  <c r="P603" i="3"/>
  <c r="R603" i="3"/>
  <c r="I604" i="3"/>
  <c r="P604" i="3"/>
  <c r="R604" i="3"/>
  <c r="I605" i="3"/>
  <c r="P605" i="3"/>
  <c r="R605" i="3"/>
  <c r="I606" i="3"/>
  <c r="P606" i="3"/>
  <c r="R606" i="3"/>
  <c r="I607" i="3"/>
  <c r="P607" i="3"/>
  <c r="R607" i="3"/>
  <c r="I608" i="3"/>
  <c r="P608" i="3"/>
  <c r="R608" i="3"/>
  <c r="I609" i="3"/>
  <c r="P609" i="3"/>
  <c r="R609" i="3"/>
  <c r="I610" i="3"/>
  <c r="P610" i="3"/>
  <c r="R610" i="3"/>
  <c r="I611" i="3"/>
  <c r="P611" i="3"/>
  <c r="R611" i="3"/>
  <c r="I612" i="3"/>
  <c r="P612" i="3"/>
  <c r="R612" i="3"/>
  <c r="I613" i="3"/>
  <c r="P613" i="3"/>
  <c r="R613" i="3"/>
  <c r="I614" i="3"/>
  <c r="P614" i="3"/>
  <c r="R614" i="3"/>
  <c r="I615" i="3"/>
  <c r="P615" i="3"/>
  <c r="R615" i="3"/>
  <c r="I616" i="3"/>
  <c r="P616" i="3"/>
  <c r="R616" i="3"/>
  <c r="I617" i="3"/>
  <c r="P617" i="3"/>
  <c r="R617" i="3"/>
  <c r="I618" i="3"/>
  <c r="P618" i="3"/>
  <c r="R618" i="3"/>
  <c r="I619" i="3"/>
  <c r="P619" i="3"/>
  <c r="R619" i="3"/>
  <c r="I620" i="3"/>
  <c r="P620" i="3"/>
  <c r="R620" i="3"/>
  <c r="I621" i="3"/>
  <c r="P621" i="3"/>
  <c r="R621" i="3"/>
  <c r="I622" i="3"/>
  <c r="P622" i="3"/>
  <c r="R622" i="3"/>
  <c r="I623" i="3"/>
  <c r="P623" i="3"/>
  <c r="R623" i="3"/>
  <c r="I624" i="3"/>
  <c r="P624" i="3"/>
  <c r="R624" i="3"/>
  <c r="I625" i="3"/>
  <c r="P625" i="3"/>
  <c r="R625" i="3"/>
  <c r="I626" i="3"/>
  <c r="P626" i="3"/>
  <c r="R626" i="3"/>
  <c r="I627" i="3"/>
  <c r="P627" i="3"/>
  <c r="R627" i="3"/>
  <c r="I628" i="3"/>
  <c r="P628" i="3"/>
  <c r="R628" i="3"/>
  <c r="I629" i="3"/>
  <c r="P629" i="3"/>
  <c r="R629" i="3"/>
  <c r="I630" i="3"/>
  <c r="P630" i="3"/>
  <c r="R630" i="3"/>
  <c r="I631" i="3"/>
  <c r="P631" i="3"/>
  <c r="R631" i="3"/>
  <c r="I632" i="3"/>
  <c r="P632" i="3"/>
  <c r="R632" i="3"/>
  <c r="I633" i="3"/>
  <c r="P633" i="3"/>
  <c r="R633" i="3"/>
  <c r="I634" i="3"/>
  <c r="P634" i="3"/>
  <c r="R634" i="3"/>
  <c r="I635" i="3"/>
  <c r="P635" i="3"/>
  <c r="R635" i="3"/>
  <c r="I636" i="3"/>
  <c r="P636" i="3"/>
  <c r="R636" i="3"/>
  <c r="I637" i="3"/>
  <c r="P637" i="3"/>
  <c r="R637" i="3"/>
  <c r="I638" i="3"/>
  <c r="P638" i="3"/>
  <c r="R638" i="3"/>
  <c r="I639" i="3"/>
  <c r="P639" i="3"/>
  <c r="R639" i="3"/>
  <c r="I640" i="3"/>
  <c r="P640" i="3"/>
  <c r="R640" i="3"/>
  <c r="I641" i="3"/>
  <c r="P641" i="3"/>
  <c r="R641" i="3"/>
  <c r="I642" i="3"/>
  <c r="P642" i="3"/>
  <c r="R642" i="3"/>
  <c r="I643" i="3"/>
  <c r="P643" i="3"/>
  <c r="R643" i="3"/>
  <c r="I644" i="3"/>
  <c r="P644" i="3"/>
  <c r="R644" i="3"/>
  <c r="I645" i="3"/>
  <c r="P645" i="3"/>
  <c r="R645" i="3"/>
  <c r="I646" i="3"/>
  <c r="P646" i="3"/>
  <c r="R646" i="3"/>
  <c r="I647" i="3"/>
  <c r="P647" i="3"/>
  <c r="R647" i="3"/>
  <c r="I648" i="3"/>
  <c r="P648" i="3"/>
  <c r="R648" i="3"/>
  <c r="I649" i="3"/>
  <c r="P649" i="3"/>
  <c r="R649" i="3"/>
  <c r="I650" i="3"/>
  <c r="P650" i="3"/>
  <c r="R650" i="3"/>
  <c r="I651" i="3"/>
  <c r="P651" i="3"/>
  <c r="R651" i="3"/>
  <c r="I652" i="3"/>
  <c r="P652" i="3"/>
  <c r="R652" i="3"/>
  <c r="I653" i="3"/>
  <c r="P653" i="3"/>
  <c r="R653" i="3"/>
  <c r="I654" i="3"/>
  <c r="P654" i="3"/>
  <c r="R654" i="3"/>
  <c r="I655" i="3"/>
  <c r="P655" i="3"/>
  <c r="R655" i="3"/>
  <c r="I656" i="3"/>
  <c r="P656" i="3"/>
  <c r="R656" i="3"/>
  <c r="I657" i="3"/>
  <c r="P657" i="3"/>
  <c r="R657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I554" i="3"/>
  <c r="P554" i="3"/>
  <c r="R554" i="3"/>
  <c r="I555" i="3"/>
  <c r="P555" i="3"/>
  <c r="R555" i="3"/>
  <c r="I556" i="3"/>
  <c r="P556" i="3"/>
  <c r="R556" i="3"/>
  <c r="I557" i="3"/>
  <c r="P557" i="3"/>
  <c r="R557" i="3"/>
  <c r="I558" i="3"/>
  <c r="P558" i="3"/>
  <c r="R558" i="3"/>
  <c r="I559" i="3"/>
  <c r="P559" i="3"/>
  <c r="R559" i="3"/>
  <c r="Q554" i="3"/>
  <c r="Q555" i="3"/>
  <c r="Q556" i="3"/>
  <c r="Q557" i="3"/>
  <c r="Q558" i="3"/>
  <c r="Q559" i="3"/>
  <c r="J554" i="3"/>
  <c r="J555" i="3"/>
  <c r="J556" i="3"/>
  <c r="J557" i="3"/>
  <c r="J558" i="3"/>
  <c r="J559" i="3"/>
  <c r="C544" i="3"/>
  <c r="C543" i="3"/>
  <c r="C540" i="3"/>
  <c r="C537" i="3"/>
  <c r="C536" i="3"/>
  <c r="C535" i="3"/>
  <c r="C534" i="3"/>
  <c r="C533" i="3"/>
  <c r="C532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483" i="3"/>
  <c r="I498" i="3"/>
  <c r="I499" i="3"/>
  <c r="P499" i="3"/>
  <c r="R499" i="3"/>
  <c r="J499" i="3"/>
  <c r="I500" i="3"/>
  <c r="P500" i="3"/>
  <c r="R500" i="3"/>
  <c r="J500" i="3"/>
  <c r="I501" i="3"/>
  <c r="P501" i="3"/>
  <c r="R501" i="3"/>
  <c r="J501" i="3"/>
  <c r="I502" i="3"/>
  <c r="P502" i="3"/>
  <c r="R502" i="3"/>
  <c r="J502" i="3"/>
  <c r="P503" i="3"/>
  <c r="I503" i="3"/>
  <c r="R503" i="3"/>
  <c r="J503" i="3"/>
  <c r="P504" i="3"/>
  <c r="I504" i="3"/>
  <c r="R504" i="3"/>
  <c r="J504" i="3"/>
  <c r="P505" i="3"/>
  <c r="I505" i="3"/>
  <c r="R505" i="3"/>
  <c r="J505" i="3"/>
  <c r="P506" i="3"/>
  <c r="I506" i="3"/>
  <c r="R506" i="3"/>
  <c r="J506" i="3"/>
  <c r="P507" i="3"/>
  <c r="I507" i="3"/>
  <c r="R507" i="3"/>
  <c r="J507" i="3"/>
  <c r="P508" i="3"/>
  <c r="I508" i="3"/>
  <c r="R508" i="3"/>
  <c r="J508" i="3"/>
  <c r="P509" i="3"/>
  <c r="I509" i="3"/>
  <c r="R509" i="3"/>
  <c r="J509" i="3"/>
  <c r="P510" i="3"/>
  <c r="I510" i="3"/>
  <c r="R510" i="3"/>
  <c r="J510" i="3"/>
  <c r="P511" i="3"/>
  <c r="I511" i="3"/>
  <c r="R511" i="3"/>
  <c r="J511" i="3"/>
  <c r="P512" i="3"/>
  <c r="I512" i="3"/>
  <c r="R512" i="3"/>
  <c r="J512" i="3"/>
  <c r="P513" i="3"/>
  <c r="I513" i="3"/>
  <c r="R513" i="3"/>
  <c r="J513" i="3"/>
  <c r="P514" i="3"/>
  <c r="I514" i="3"/>
  <c r="R514" i="3"/>
  <c r="J514" i="3"/>
  <c r="P515" i="3"/>
  <c r="I515" i="3"/>
  <c r="R515" i="3"/>
  <c r="J515" i="3"/>
  <c r="P516" i="3"/>
  <c r="I516" i="3"/>
  <c r="R516" i="3"/>
  <c r="J516" i="3"/>
  <c r="P517" i="3"/>
  <c r="I517" i="3"/>
  <c r="R517" i="3"/>
  <c r="J517" i="3"/>
  <c r="P518" i="3"/>
  <c r="I518" i="3"/>
  <c r="R518" i="3"/>
  <c r="J518" i="3"/>
  <c r="P519" i="3"/>
  <c r="I519" i="3"/>
  <c r="R519" i="3"/>
  <c r="J519" i="3"/>
  <c r="P520" i="3"/>
  <c r="I520" i="3"/>
  <c r="R520" i="3"/>
  <c r="J520" i="3"/>
  <c r="P521" i="3"/>
  <c r="I521" i="3"/>
  <c r="R521" i="3"/>
  <c r="J521" i="3"/>
  <c r="P522" i="3"/>
  <c r="I522" i="3"/>
  <c r="R522" i="3"/>
  <c r="J522" i="3"/>
  <c r="P523" i="3"/>
  <c r="I523" i="3"/>
  <c r="R523" i="3"/>
  <c r="J523" i="3"/>
  <c r="P524" i="3"/>
  <c r="I524" i="3"/>
  <c r="R524" i="3"/>
  <c r="J524" i="3"/>
  <c r="P525" i="3"/>
  <c r="I525" i="3"/>
  <c r="R525" i="3"/>
  <c r="J525" i="3"/>
  <c r="P526" i="3"/>
  <c r="I526" i="3"/>
  <c r="R526" i="3"/>
  <c r="J526" i="3"/>
  <c r="P527" i="3"/>
  <c r="I527" i="3"/>
  <c r="R527" i="3"/>
  <c r="J527" i="3"/>
  <c r="P528" i="3"/>
  <c r="I528" i="3"/>
  <c r="R528" i="3"/>
  <c r="J528" i="3"/>
  <c r="P529" i="3"/>
  <c r="I529" i="3"/>
  <c r="R529" i="3"/>
  <c r="J529" i="3"/>
  <c r="P530" i="3"/>
  <c r="I530" i="3"/>
  <c r="R530" i="3"/>
  <c r="J530" i="3"/>
  <c r="P531" i="3"/>
  <c r="I531" i="3"/>
  <c r="R531" i="3"/>
  <c r="J531" i="3"/>
  <c r="P532" i="3"/>
  <c r="I532" i="3"/>
  <c r="R532" i="3"/>
  <c r="J532" i="3"/>
  <c r="P533" i="3"/>
  <c r="I533" i="3"/>
  <c r="R533" i="3"/>
  <c r="J533" i="3"/>
  <c r="P534" i="3"/>
  <c r="I534" i="3"/>
  <c r="R534" i="3"/>
  <c r="J534" i="3"/>
  <c r="P535" i="3"/>
  <c r="I535" i="3"/>
  <c r="R535" i="3"/>
  <c r="J535" i="3"/>
  <c r="P536" i="3"/>
  <c r="I536" i="3"/>
  <c r="R536" i="3"/>
  <c r="J536" i="3"/>
  <c r="P537" i="3"/>
  <c r="I537" i="3"/>
  <c r="R537" i="3"/>
  <c r="J537" i="3"/>
  <c r="P538" i="3"/>
  <c r="I538" i="3"/>
  <c r="R538" i="3"/>
  <c r="J538" i="3"/>
  <c r="P539" i="3"/>
  <c r="I539" i="3"/>
  <c r="R539" i="3"/>
  <c r="J539" i="3"/>
  <c r="P540" i="3"/>
  <c r="I540" i="3"/>
  <c r="R540" i="3"/>
  <c r="J540" i="3"/>
  <c r="P541" i="3"/>
  <c r="I541" i="3"/>
  <c r="R541" i="3"/>
  <c r="J541" i="3"/>
  <c r="P542" i="3"/>
  <c r="I542" i="3"/>
  <c r="R542" i="3"/>
  <c r="J542" i="3"/>
  <c r="P543" i="3"/>
  <c r="I543" i="3"/>
  <c r="R543" i="3"/>
  <c r="J543" i="3"/>
  <c r="P544" i="3"/>
  <c r="I544" i="3"/>
  <c r="R544" i="3"/>
  <c r="J544" i="3"/>
  <c r="P545" i="3"/>
  <c r="I545" i="3"/>
  <c r="R545" i="3"/>
  <c r="J545" i="3"/>
  <c r="P546" i="3"/>
  <c r="I546" i="3"/>
  <c r="R546" i="3"/>
  <c r="J546" i="3"/>
  <c r="I547" i="3"/>
  <c r="P547" i="3"/>
  <c r="R547" i="3"/>
  <c r="J547" i="3"/>
  <c r="I548" i="3"/>
  <c r="P548" i="3"/>
  <c r="R548" i="3"/>
  <c r="J548" i="3"/>
  <c r="I549" i="3"/>
  <c r="P549" i="3"/>
  <c r="R549" i="3"/>
  <c r="J549" i="3"/>
  <c r="I550" i="3"/>
  <c r="P550" i="3"/>
  <c r="R550" i="3"/>
  <c r="J550" i="3"/>
  <c r="I551" i="3"/>
  <c r="P551" i="3"/>
  <c r="R551" i="3"/>
  <c r="J551" i="3"/>
  <c r="I552" i="3"/>
  <c r="P552" i="3"/>
  <c r="R552" i="3"/>
  <c r="J552" i="3"/>
  <c r="I553" i="3"/>
  <c r="P553" i="3"/>
  <c r="R553" i="3"/>
  <c r="J553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P498" i="3"/>
  <c r="R498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P470" i="3"/>
  <c r="I470" i="3"/>
  <c r="R470" i="3"/>
  <c r="P471" i="3"/>
  <c r="I471" i="3"/>
  <c r="R471" i="3"/>
  <c r="P472" i="3"/>
  <c r="I472" i="3"/>
  <c r="R472" i="3"/>
  <c r="P473" i="3"/>
  <c r="I473" i="3"/>
  <c r="R473" i="3"/>
  <c r="P474" i="3"/>
  <c r="I474" i="3"/>
  <c r="R474" i="3"/>
  <c r="P475" i="3"/>
  <c r="I475" i="3"/>
  <c r="R475" i="3"/>
  <c r="P476" i="3"/>
  <c r="I476" i="3"/>
  <c r="R476" i="3"/>
  <c r="P477" i="3"/>
  <c r="I477" i="3"/>
  <c r="R477" i="3"/>
  <c r="P478" i="3"/>
  <c r="I478" i="3"/>
  <c r="R478" i="3"/>
  <c r="P479" i="3"/>
  <c r="I479" i="3"/>
  <c r="R479" i="3"/>
  <c r="P480" i="3"/>
  <c r="I480" i="3"/>
  <c r="R480" i="3"/>
  <c r="P481" i="3"/>
  <c r="I481" i="3"/>
  <c r="R481" i="3"/>
  <c r="P482" i="3"/>
  <c r="I482" i="3"/>
  <c r="R482" i="3"/>
  <c r="I483" i="3"/>
  <c r="P483" i="3"/>
  <c r="R483" i="3"/>
  <c r="I484" i="3"/>
  <c r="P484" i="3"/>
  <c r="R484" i="3"/>
  <c r="I485" i="3"/>
  <c r="P485" i="3"/>
  <c r="R485" i="3"/>
  <c r="I486" i="3"/>
  <c r="P486" i="3"/>
  <c r="R486" i="3"/>
  <c r="I487" i="3"/>
  <c r="P487" i="3"/>
  <c r="R487" i="3"/>
  <c r="I488" i="3"/>
  <c r="P488" i="3"/>
  <c r="R488" i="3"/>
  <c r="I489" i="3"/>
  <c r="P489" i="3"/>
  <c r="R489" i="3"/>
  <c r="I490" i="3"/>
  <c r="P490" i="3"/>
  <c r="R490" i="3"/>
  <c r="I491" i="3"/>
  <c r="P491" i="3"/>
  <c r="R491" i="3"/>
  <c r="I492" i="3"/>
  <c r="P492" i="3"/>
  <c r="R492" i="3"/>
  <c r="I493" i="3"/>
  <c r="P493" i="3"/>
  <c r="R493" i="3"/>
  <c r="I494" i="3"/>
  <c r="P494" i="3"/>
  <c r="R494" i="3"/>
  <c r="I495" i="3"/>
  <c r="P495" i="3"/>
  <c r="R495" i="3"/>
  <c r="I496" i="3"/>
  <c r="P496" i="3"/>
  <c r="R496" i="3"/>
  <c r="I497" i="3"/>
  <c r="P497" i="3"/>
  <c r="R497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P469" i="3"/>
  <c r="I469" i="3"/>
  <c r="R469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C449" i="3"/>
  <c r="C450" i="3"/>
  <c r="C452" i="3"/>
  <c r="C287" i="3"/>
  <c r="C292" i="3"/>
  <c r="C310" i="3"/>
  <c r="C80" i="3"/>
  <c r="C434" i="3"/>
  <c r="C441" i="3"/>
  <c r="C440" i="3"/>
  <c r="C445" i="3"/>
  <c r="C446" i="3"/>
  <c r="C447" i="3"/>
  <c r="C448" i="3"/>
  <c r="K423" i="3"/>
  <c r="K424" i="3"/>
  <c r="K425" i="3"/>
  <c r="K426" i="3"/>
  <c r="K422" i="3"/>
  <c r="I284" i="3"/>
  <c r="P284" i="3"/>
  <c r="R284" i="3"/>
  <c r="I285" i="3"/>
  <c r="P285" i="3"/>
  <c r="R285" i="3"/>
  <c r="I286" i="3"/>
  <c r="P286" i="3"/>
  <c r="R286" i="3"/>
  <c r="Q284" i="3"/>
  <c r="Q285" i="3"/>
  <c r="Q286" i="3"/>
  <c r="P283" i="3"/>
  <c r="J284" i="3"/>
  <c r="J285" i="3"/>
  <c r="J286" i="3"/>
  <c r="K389" i="3"/>
  <c r="K390" i="3"/>
  <c r="K391" i="3"/>
  <c r="K392" i="3"/>
  <c r="K388" i="3"/>
  <c r="C360" i="3"/>
  <c r="C351" i="3"/>
  <c r="C290" i="3"/>
  <c r="C295" i="3"/>
  <c r="C200" i="3"/>
  <c r="C203" i="3"/>
  <c r="C202" i="3"/>
  <c r="C201" i="3"/>
  <c r="C209" i="3"/>
  <c r="C207" i="3"/>
  <c r="C206" i="3"/>
  <c r="C208" i="3"/>
  <c r="C205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79" i="3"/>
  <c r="C180" i="3"/>
  <c r="C181" i="3"/>
  <c r="C186" i="3"/>
  <c r="C187" i="3"/>
  <c r="C183" i="3"/>
  <c r="C179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25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09" i="3"/>
  <c r="O96" i="3"/>
  <c r="O97" i="3"/>
  <c r="O98" i="3"/>
  <c r="O99" i="3"/>
  <c r="O100" i="3"/>
  <c r="O101" i="3"/>
  <c r="O102" i="3"/>
  <c r="O103" i="3"/>
  <c r="O95" i="3"/>
  <c r="C73" i="3"/>
  <c r="C72" i="3"/>
  <c r="C71" i="3"/>
  <c r="C70" i="3"/>
  <c r="C69" i="3"/>
  <c r="I53" i="3"/>
  <c r="P53" i="3"/>
  <c r="R53" i="3"/>
  <c r="J53" i="3"/>
  <c r="I54" i="3"/>
  <c r="P54" i="3"/>
  <c r="R54" i="3"/>
  <c r="J54" i="3"/>
  <c r="I55" i="3"/>
  <c r="P55" i="3"/>
  <c r="R55" i="3"/>
  <c r="J55" i="3"/>
  <c r="I56" i="3"/>
  <c r="P56" i="3"/>
  <c r="R56" i="3"/>
  <c r="J56" i="3"/>
  <c r="I57" i="3"/>
  <c r="P57" i="3"/>
  <c r="R57" i="3"/>
  <c r="J57" i="3"/>
  <c r="I58" i="3"/>
  <c r="P58" i="3"/>
  <c r="R58" i="3"/>
  <c r="J58" i="3"/>
  <c r="I59" i="3"/>
  <c r="P59" i="3"/>
  <c r="R59" i="3"/>
  <c r="J59" i="3"/>
  <c r="I60" i="3"/>
  <c r="P60" i="3"/>
  <c r="R60" i="3"/>
  <c r="J60" i="3"/>
  <c r="I61" i="3"/>
  <c r="P61" i="3"/>
  <c r="R61" i="3"/>
  <c r="J61" i="3"/>
  <c r="I62" i="3"/>
  <c r="P62" i="3"/>
  <c r="R62" i="3"/>
  <c r="J62" i="3"/>
  <c r="I63" i="3"/>
  <c r="P63" i="3"/>
  <c r="R63" i="3"/>
  <c r="J63" i="3"/>
  <c r="I64" i="3"/>
  <c r="P64" i="3"/>
  <c r="R64" i="3"/>
  <c r="J64" i="3"/>
  <c r="I65" i="3"/>
  <c r="P65" i="3"/>
  <c r="R65" i="3"/>
  <c r="J65" i="3"/>
  <c r="I66" i="3"/>
  <c r="P66" i="3"/>
  <c r="R66" i="3"/>
  <c r="J66" i="3"/>
  <c r="I67" i="3"/>
  <c r="P67" i="3"/>
  <c r="R67" i="3"/>
  <c r="J67" i="3"/>
  <c r="I68" i="3"/>
  <c r="P68" i="3"/>
  <c r="R68" i="3"/>
  <c r="J68" i="3"/>
  <c r="I69" i="3"/>
  <c r="P69" i="3"/>
  <c r="R69" i="3"/>
  <c r="J69" i="3"/>
  <c r="I70" i="3"/>
  <c r="P70" i="3"/>
  <c r="R70" i="3"/>
  <c r="J70" i="3"/>
  <c r="I71" i="3"/>
  <c r="P71" i="3"/>
  <c r="R71" i="3"/>
  <c r="J71" i="3"/>
  <c r="I72" i="3"/>
  <c r="P72" i="3"/>
  <c r="R72" i="3"/>
  <c r="J72" i="3"/>
  <c r="I73" i="3"/>
  <c r="P73" i="3"/>
  <c r="R73" i="3"/>
  <c r="J73" i="3"/>
  <c r="I74" i="3"/>
  <c r="P74" i="3"/>
  <c r="R74" i="3"/>
  <c r="J74" i="3"/>
  <c r="I75" i="3"/>
  <c r="P75" i="3"/>
  <c r="R75" i="3"/>
  <c r="J75" i="3"/>
  <c r="I76" i="3"/>
  <c r="P76" i="3"/>
  <c r="R76" i="3"/>
  <c r="J76" i="3"/>
  <c r="I77" i="3"/>
  <c r="P77" i="3"/>
  <c r="R77" i="3"/>
  <c r="J77" i="3"/>
  <c r="I78" i="3"/>
  <c r="P78" i="3"/>
  <c r="R78" i="3"/>
  <c r="J78" i="3"/>
  <c r="I79" i="3"/>
  <c r="P79" i="3"/>
  <c r="R79" i="3"/>
  <c r="J79" i="3"/>
  <c r="I80" i="3"/>
  <c r="P80" i="3"/>
  <c r="R80" i="3"/>
  <c r="J80" i="3"/>
  <c r="I81" i="3"/>
  <c r="P81" i="3"/>
  <c r="R81" i="3"/>
  <c r="J81" i="3"/>
  <c r="I82" i="3"/>
  <c r="P82" i="3"/>
  <c r="R82" i="3"/>
  <c r="J82" i="3"/>
  <c r="I83" i="3"/>
  <c r="P83" i="3"/>
  <c r="R83" i="3"/>
  <c r="J83" i="3"/>
  <c r="I84" i="3"/>
  <c r="P84" i="3"/>
  <c r="R84" i="3"/>
  <c r="J84" i="3"/>
  <c r="I85" i="3"/>
  <c r="P85" i="3"/>
  <c r="R85" i="3"/>
  <c r="J85" i="3"/>
  <c r="I86" i="3"/>
  <c r="P86" i="3"/>
  <c r="R86" i="3"/>
  <c r="J86" i="3"/>
  <c r="I87" i="3"/>
  <c r="P87" i="3"/>
  <c r="R87" i="3"/>
  <c r="J87" i="3"/>
  <c r="I88" i="3"/>
  <c r="P88" i="3"/>
  <c r="R88" i="3"/>
  <c r="J88" i="3"/>
  <c r="I89" i="3"/>
  <c r="P89" i="3"/>
  <c r="R89" i="3"/>
  <c r="J89" i="3"/>
  <c r="I90" i="3"/>
  <c r="P90" i="3"/>
  <c r="R90" i="3"/>
  <c r="J90" i="3"/>
  <c r="I91" i="3"/>
  <c r="P91" i="3"/>
  <c r="R91" i="3"/>
  <c r="J91" i="3"/>
  <c r="I92" i="3"/>
  <c r="P92" i="3"/>
  <c r="R92" i="3"/>
  <c r="J92" i="3"/>
  <c r="I93" i="3"/>
  <c r="P93" i="3"/>
  <c r="R93" i="3"/>
  <c r="J93" i="3"/>
  <c r="I94" i="3"/>
  <c r="P94" i="3"/>
  <c r="R94" i="3"/>
  <c r="J94" i="3"/>
  <c r="I95" i="3"/>
  <c r="P95" i="3"/>
  <c r="R95" i="3"/>
  <c r="J95" i="3"/>
  <c r="I96" i="3"/>
  <c r="P96" i="3"/>
  <c r="R96" i="3"/>
  <c r="J96" i="3"/>
  <c r="I97" i="3"/>
  <c r="P97" i="3"/>
  <c r="R97" i="3"/>
  <c r="J97" i="3"/>
  <c r="I98" i="3"/>
  <c r="P98" i="3"/>
  <c r="R98" i="3"/>
  <c r="J98" i="3"/>
  <c r="I99" i="3"/>
  <c r="P99" i="3"/>
  <c r="R99" i="3"/>
  <c r="J99" i="3"/>
  <c r="I100" i="3"/>
  <c r="P100" i="3"/>
  <c r="R100" i="3"/>
  <c r="J100" i="3"/>
  <c r="I101" i="3"/>
  <c r="P101" i="3"/>
  <c r="R101" i="3"/>
  <c r="J101" i="3"/>
  <c r="I102" i="3"/>
  <c r="P102" i="3"/>
  <c r="R102" i="3"/>
  <c r="J102" i="3"/>
  <c r="I103" i="3"/>
  <c r="P103" i="3"/>
  <c r="R103" i="3"/>
  <c r="J103" i="3"/>
  <c r="I104" i="3"/>
  <c r="P104" i="3"/>
  <c r="R104" i="3"/>
  <c r="J104" i="3"/>
  <c r="I105" i="3"/>
  <c r="P105" i="3"/>
  <c r="R105" i="3"/>
  <c r="J105" i="3"/>
  <c r="I106" i="3"/>
  <c r="P106" i="3"/>
  <c r="R106" i="3"/>
  <c r="J106" i="3"/>
  <c r="I107" i="3"/>
  <c r="P107" i="3"/>
  <c r="R107" i="3"/>
  <c r="J107" i="3"/>
  <c r="I108" i="3"/>
  <c r="P108" i="3"/>
  <c r="R108" i="3"/>
  <c r="J108" i="3"/>
  <c r="I109" i="3"/>
  <c r="P109" i="3"/>
  <c r="R109" i="3"/>
  <c r="J109" i="3"/>
  <c r="I110" i="3"/>
  <c r="P110" i="3"/>
  <c r="R110" i="3"/>
  <c r="J110" i="3"/>
  <c r="I111" i="3"/>
  <c r="P111" i="3"/>
  <c r="R111" i="3"/>
  <c r="J111" i="3"/>
  <c r="I112" i="3"/>
  <c r="P112" i="3"/>
  <c r="R112" i="3"/>
  <c r="J112" i="3"/>
  <c r="I113" i="3"/>
  <c r="P113" i="3"/>
  <c r="R113" i="3"/>
  <c r="J113" i="3"/>
  <c r="I114" i="3"/>
  <c r="P114" i="3"/>
  <c r="R114" i="3"/>
  <c r="J114" i="3"/>
  <c r="I115" i="3"/>
  <c r="P115" i="3"/>
  <c r="R115" i="3"/>
  <c r="J115" i="3"/>
  <c r="I116" i="3"/>
  <c r="P116" i="3"/>
  <c r="R116" i="3"/>
  <c r="J116" i="3"/>
  <c r="I117" i="3"/>
  <c r="P117" i="3"/>
  <c r="R117" i="3"/>
  <c r="J117" i="3"/>
  <c r="I118" i="3"/>
  <c r="P118" i="3"/>
  <c r="R118" i="3"/>
  <c r="J118" i="3"/>
  <c r="I119" i="3"/>
  <c r="P119" i="3"/>
  <c r="R119" i="3"/>
  <c r="J119" i="3"/>
  <c r="I120" i="3"/>
  <c r="P120" i="3"/>
  <c r="R120" i="3"/>
  <c r="J120" i="3"/>
  <c r="I121" i="3"/>
  <c r="P121" i="3"/>
  <c r="R121" i="3"/>
  <c r="J121" i="3"/>
  <c r="I122" i="3"/>
  <c r="P122" i="3"/>
  <c r="R122" i="3"/>
  <c r="J122" i="3"/>
  <c r="I123" i="3"/>
  <c r="P123" i="3"/>
  <c r="R123" i="3"/>
  <c r="J123" i="3"/>
  <c r="I124" i="3"/>
  <c r="P124" i="3"/>
  <c r="R124" i="3"/>
  <c r="J124" i="3"/>
  <c r="I125" i="3"/>
  <c r="P125" i="3"/>
  <c r="R125" i="3"/>
  <c r="J125" i="3"/>
  <c r="I126" i="3"/>
  <c r="P126" i="3"/>
  <c r="R126" i="3"/>
  <c r="J126" i="3"/>
  <c r="I127" i="3"/>
  <c r="P127" i="3"/>
  <c r="R127" i="3"/>
  <c r="J127" i="3"/>
  <c r="I128" i="3"/>
  <c r="P128" i="3"/>
  <c r="R128" i="3"/>
  <c r="J128" i="3"/>
  <c r="I129" i="3"/>
  <c r="P129" i="3"/>
  <c r="R129" i="3"/>
  <c r="J129" i="3"/>
  <c r="I130" i="3"/>
  <c r="P130" i="3"/>
  <c r="R130" i="3"/>
  <c r="J130" i="3"/>
  <c r="I131" i="3"/>
  <c r="P131" i="3"/>
  <c r="R131" i="3"/>
  <c r="J131" i="3"/>
  <c r="I132" i="3"/>
  <c r="P132" i="3"/>
  <c r="R132" i="3"/>
  <c r="J132" i="3"/>
  <c r="I133" i="3"/>
  <c r="P133" i="3"/>
  <c r="R133" i="3"/>
  <c r="J133" i="3"/>
  <c r="I134" i="3"/>
  <c r="P134" i="3"/>
  <c r="R134" i="3"/>
  <c r="J134" i="3"/>
  <c r="I135" i="3"/>
  <c r="P135" i="3"/>
  <c r="R135" i="3"/>
  <c r="J135" i="3"/>
  <c r="I136" i="3"/>
  <c r="P136" i="3"/>
  <c r="R136" i="3"/>
  <c r="J136" i="3"/>
  <c r="I137" i="3"/>
  <c r="P137" i="3"/>
  <c r="R137" i="3"/>
  <c r="J137" i="3"/>
  <c r="I138" i="3"/>
  <c r="P138" i="3"/>
  <c r="R138" i="3"/>
  <c r="J138" i="3"/>
  <c r="I139" i="3"/>
  <c r="P139" i="3"/>
  <c r="R139" i="3"/>
  <c r="J139" i="3"/>
  <c r="I140" i="3"/>
  <c r="P140" i="3"/>
  <c r="R140" i="3"/>
  <c r="J140" i="3"/>
  <c r="I141" i="3"/>
  <c r="P141" i="3"/>
  <c r="R141" i="3"/>
  <c r="J141" i="3"/>
  <c r="I142" i="3"/>
  <c r="P142" i="3"/>
  <c r="R142" i="3"/>
  <c r="J142" i="3"/>
  <c r="I143" i="3"/>
  <c r="P143" i="3"/>
  <c r="R143" i="3"/>
  <c r="J143" i="3"/>
  <c r="I144" i="3"/>
  <c r="P144" i="3"/>
  <c r="R144" i="3"/>
  <c r="J144" i="3"/>
  <c r="I145" i="3"/>
  <c r="P145" i="3"/>
  <c r="R145" i="3"/>
  <c r="J145" i="3"/>
  <c r="I146" i="3"/>
  <c r="P146" i="3"/>
  <c r="R146" i="3"/>
  <c r="J146" i="3"/>
  <c r="I147" i="3"/>
  <c r="P147" i="3"/>
  <c r="R147" i="3"/>
  <c r="J147" i="3"/>
  <c r="I148" i="3"/>
  <c r="P148" i="3"/>
  <c r="R148" i="3"/>
  <c r="J148" i="3"/>
  <c r="I149" i="3"/>
  <c r="P149" i="3"/>
  <c r="R149" i="3"/>
  <c r="J149" i="3"/>
  <c r="I150" i="3"/>
  <c r="P150" i="3"/>
  <c r="R150" i="3"/>
  <c r="J150" i="3"/>
  <c r="I151" i="3"/>
  <c r="P151" i="3"/>
  <c r="R151" i="3"/>
  <c r="J151" i="3"/>
  <c r="I152" i="3"/>
  <c r="P152" i="3"/>
  <c r="R152" i="3"/>
  <c r="J152" i="3"/>
  <c r="I153" i="3"/>
  <c r="P153" i="3"/>
  <c r="R153" i="3"/>
  <c r="J153" i="3"/>
  <c r="I154" i="3"/>
  <c r="P154" i="3"/>
  <c r="R154" i="3"/>
  <c r="J154" i="3"/>
  <c r="I155" i="3"/>
  <c r="P155" i="3"/>
  <c r="R155" i="3"/>
  <c r="J155" i="3"/>
  <c r="I156" i="3"/>
  <c r="P156" i="3"/>
  <c r="R156" i="3"/>
  <c r="J156" i="3"/>
  <c r="I157" i="3"/>
  <c r="P157" i="3"/>
  <c r="R157" i="3"/>
  <c r="J157" i="3"/>
  <c r="I158" i="3"/>
  <c r="P158" i="3"/>
  <c r="R158" i="3"/>
  <c r="J158" i="3"/>
  <c r="I159" i="3"/>
  <c r="P159" i="3"/>
  <c r="R159" i="3"/>
  <c r="J159" i="3"/>
  <c r="I160" i="3"/>
  <c r="P160" i="3"/>
  <c r="R160" i="3"/>
  <c r="J160" i="3"/>
  <c r="I161" i="3"/>
  <c r="P161" i="3"/>
  <c r="R161" i="3"/>
  <c r="J161" i="3"/>
  <c r="I162" i="3"/>
  <c r="P162" i="3"/>
  <c r="R162" i="3"/>
  <c r="J162" i="3"/>
  <c r="I163" i="3"/>
  <c r="P163" i="3"/>
  <c r="R163" i="3"/>
  <c r="J163" i="3"/>
  <c r="I164" i="3"/>
  <c r="P164" i="3"/>
  <c r="R164" i="3"/>
  <c r="J164" i="3"/>
  <c r="I165" i="3"/>
  <c r="P165" i="3"/>
  <c r="R165" i="3"/>
  <c r="J165" i="3"/>
  <c r="I166" i="3"/>
  <c r="P166" i="3"/>
  <c r="R166" i="3"/>
  <c r="J166" i="3"/>
  <c r="I167" i="3"/>
  <c r="P167" i="3"/>
  <c r="R167" i="3"/>
  <c r="J167" i="3"/>
  <c r="I168" i="3"/>
  <c r="P168" i="3"/>
  <c r="R168" i="3"/>
  <c r="J168" i="3"/>
  <c r="I169" i="3"/>
  <c r="P169" i="3"/>
  <c r="R169" i="3"/>
  <c r="J169" i="3"/>
  <c r="I170" i="3"/>
  <c r="P170" i="3"/>
  <c r="R170" i="3"/>
  <c r="J170" i="3"/>
  <c r="I171" i="3"/>
  <c r="P171" i="3"/>
  <c r="R171" i="3"/>
  <c r="J171" i="3"/>
  <c r="I172" i="3"/>
  <c r="P172" i="3"/>
  <c r="R172" i="3"/>
  <c r="J172" i="3"/>
  <c r="I173" i="3"/>
  <c r="P173" i="3"/>
  <c r="R173" i="3"/>
  <c r="J173" i="3"/>
  <c r="I174" i="3"/>
  <c r="P174" i="3"/>
  <c r="R174" i="3"/>
  <c r="J174" i="3"/>
  <c r="I175" i="3"/>
  <c r="P175" i="3"/>
  <c r="R175" i="3"/>
  <c r="J175" i="3"/>
  <c r="I176" i="3"/>
  <c r="P176" i="3"/>
  <c r="R176" i="3"/>
  <c r="J176" i="3"/>
  <c r="I177" i="3"/>
  <c r="P177" i="3"/>
  <c r="R177" i="3"/>
  <c r="J177" i="3"/>
  <c r="I178" i="3"/>
  <c r="P178" i="3"/>
  <c r="R178" i="3"/>
  <c r="J178" i="3"/>
  <c r="I179" i="3"/>
  <c r="P179" i="3"/>
  <c r="R179" i="3"/>
  <c r="J179" i="3"/>
  <c r="I180" i="3"/>
  <c r="P180" i="3"/>
  <c r="R180" i="3"/>
  <c r="J180" i="3"/>
  <c r="I181" i="3"/>
  <c r="P181" i="3"/>
  <c r="R181" i="3"/>
  <c r="J181" i="3"/>
  <c r="I182" i="3"/>
  <c r="P182" i="3"/>
  <c r="R182" i="3"/>
  <c r="J182" i="3"/>
  <c r="I183" i="3"/>
  <c r="P183" i="3"/>
  <c r="R183" i="3"/>
  <c r="J183" i="3"/>
  <c r="I184" i="3"/>
  <c r="P184" i="3"/>
  <c r="R184" i="3"/>
  <c r="J184" i="3"/>
  <c r="I185" i="3"/>
  <c r="P185" i="3"/>
  <c r="R185" i="3"/>
  <c r="J185" i="3"/>
  <c r="I186" i="3"/>
  <c r="P186" i="3"/>
  <c r="R186" i="3"/>
  <c r="J186" i="3"/>
  <c r="I187" i="3"/>
  <c r="P187" i="3"/>
  <c r="R187" i="3"/>
  <c r="J187" i="3"/>
  <c r="I188" i="3"/>
  <c r="P188" i="3"/>
  <c r="R188" i="3"/>
  <c r="J188" i="3"/>
  <c r="I189" i="3"/>
  <c r="P189" i="3"/>
  <c r="R189" i="3"/>
  <c r="J189" i="3"/>
  <c r="I190" i="3"/>
  <c r="P190" i="3"/>
  <c r="R190" i="3"/>
  <c r="J190" i="3"/>
  <c r="I191" i="3"/>
  <c r="P191" i="3"/>
  <c r="R191" i="3"/>
  <c r="J191" i="3"/>
  <c r="I192" i="3"/>
  <c r="P192" i="3"/>
  <c r="R192" i="3"/>
  <c r="J192" i="3"/>
  <c r="I193" i="3"/>
  <c r="P193" i="3"/>
  <c r="R193" i="3"/>
  <c r="J193" i="3"/>
  <c r="I194" i="3"/>
  <c r="P194" i="3"/>
  <c r="R194" i="3"/>
  <c r="J194" i="3"/>
  <c r="I195" i="3"/>
  <c r="P195" i="3"/>
  <c r="R195" i="3"/>
  <c r="J195" i="3"/>
  <c r="I196" i="3"/>
  <c r="P196" i="3"/>
  <c r="R196" i="3"/>
  <c r="J196" i="3"/>
  <c r="I197" i="3"/>
  <c r="P197" i="3"/>
  <c r="R197" i="3"/>
  <c r="J197" i="3"/>
  <c r="I198" i="3"/>
  <c r="P198" i="3"/>
  <c r="R198" i="3"/>
  <c r="J198" i="3"/>
  <c r="I199" i="3"/>
  <c r="P199" i="3"/>
  <c r="R199" i="3"/>
  <c r="J199" i="3"/>
  <c r="I200" i="3"/>
  <c r="P200" i="3"/>
  <c r="R200" i="3"/>
  <c r="J200" i="3"/>
  <c r="I201" i="3"/>
  <c r="P201" i="3"/>
  <c r="R201" i="3"/>
  <c r="J201" i="3"/>
  <c r="I202" i="3"/>
  <c r="P202" i="3"/>
  <c r="R202" i="3"/>
  <c r="J202" i="3"/>
  <c r="I203" i="3"/>
  <c r="P203" i="3"/>
  <c r="R203" i="3"/>
  <c r="J203" i="3"/>
  <c r="I204" i="3"/>
  <c r="P204" i="3"/>
  <c r="R204" i="3"/>
  <c r="J204" i="3"/>
  <c r="I205" i="3"/>
  <c r="P205" i="3"/>
  <c r="R205" i="3"/>
  <c r="J205" i="3"/>
  <c r="I206" i="3"/>
  <c r="P206" i="3"/>
  <c r="R206" i="3"/>
  <c r="J206" i="3"/>
  <c r="I207" i="3"/>
  <c r="P207" i="3"/>
  <c r="R207" i="3"/>
  <c r="J207" i="3"/>
  <c r="I208" i="3"/>
  <c r="P208" i="3"/>
  <c r="R208" i="3"/>
  <c r="J208" i="3"/>
  <c r="I209" i="3"/>
  <c r="P209" i="3"/>
  <c r="R209" i="3"/>
  <c r="J209" i="3"/>
  <c r="I210" i="3"/>
  <c r="P210" i="3"/>
  <c r="R210" i="3"/>
  <c r="J210" i="3"/>
  <c r="I211" i="3"/>
  <c r="P211" i="3"/>
  <c r="R211" i="3"/>
  <c r="J211" i="3"/>
  <c r="I212" i="3"/>
  <c r="P212" i="3"/>
  <c r="R212" i="3"/>
  <c r="J212" i="3"/>
  <c r="I213" i="3"/>
  <c r="P213" i="3"/>
  <c r="R213" i="3"/>
  <c r="J213" i="3"/>
  <c r="I214" i="3"/>
  <c r="P214" i="3"/>
  <c r="R214" i="3"/>
  <c r="J214" i="3"/>
  <c r="I215" i="3"/>
  <c r="P215" i="3"/>
  <c r="R215" i="3"/>
  <c r="J215" i="3"/>
  <c r="I216" i="3"/>
  <c r="P216" i="3"/>
  <c r="R216" i="3"/>
  <c r="J216" i="3"/>
  <c r="I217" i="3"/>
  <c r="P217" i="3"/>
  <c r="R217" i="3"/>
  <c r="J217" i="3"/>
  <c r="I218" i="3"/>
  <c r="P218" i="3"/>
  <c r="R218" i="3"/>
  <c r="J218" i="3"/>
  <c r="I219" i="3"/>
  <c r="P219" i="3"/>
  <c r="R219" i="3"/>
  <c r="J219" i="3"/>
  <c r="I220" i="3"/>
  <c r="P220" i="3"/>
  <c r="R220" i="3"/>
  <c r="J220" i="3"/>
  <c r="I221" i="3"/>
  <c r="P221" i="3"/>
  <c r="R221" i="3"/>
  <c r="J221" i="3"/>
  <c r="I222" i="3"/>
  <c r="P222" i="3"/>
  <c r="R222" i="3"/>
  <c r="J222" i="3"/>
  <c r="I223" i="3"/>
  <c r="P223" i="3"/>
  <c r="R223" i="3"/>
  <c r="J223" i="3"/>
  <c r="I224" i="3"/>
  <c r="P224" i="3"/>
  <c r="R224" i="3"/>
  <c r="J224" i="3"/>
  <c r="I225" i="3"/>
  <c r="P225" i="3"/>
  <c r="R225" i="3"/>
  <c r="J225" i="3"/>
  <c r="I226" i="3"/>
  <c r="P226" i="3"/>
  <c r="R226" i="3"/>
  <c r="J226" i="3"/>
  <c r="I227" i="3"/>
  <c r="P227" i="3"/>
  <c r="R227" i="3"/>
  <c r="J227" i="3"/>
  <c r="I228" i="3"/>
  <c r="P228" i="3"/>
  <c r="R228" i="3"/>
  <c r="J228" i="3"/>
  <c r="I229" i="3"/>
  <c r="P229" i="3"/>
  <c r="R229" i="3"/>
  <c r="J229" i="3"/>
  <c r="I230" i="3"/>
  <c r="P230" i="3"/>
  <c r="R230" i="3"/>
  <c r="J230" i="3"/>
  <c r="I231" i="3"/>
  <c r="P231" i="3"/>
  <c r="R231" i="3"/>
  <c r="J231" i="3"/>
  <c r="I232" i="3"/>
  <c r="P232" i="3"/>
  <c r="R232" i="3"/>
  <c r="J232" i="3"/>
  <c r="I233" i="3"/>
  <c r="P233" i="3"/>
  <c r="R233" i="3"/>
  <c r="J233" i="3"/>
  <c r="I234" i="3"/>
  <c r="P234" i="3"/>
  <c r="R234" i="3"/>
  <c r="J234" i="3"/>
  <c r="I235" i="3"/>
  <c r="P235" i="3"/>
  <c r="R235" i="3"/>
  <c r="J235" i="3"/>
  <c r="I236" i="3"/>
  <c r="P236" i="3"/>
  <c r="R236" i="3"/>
  <c r="J236" i="3"/>
  <c r="I237" i="3"/>
  <c r="P237" i="3"/>
  <c r="R237" i="3"/>
  <c r="J237" i="3"/>
  <c r="I238" i="3"/>
  <c r="P238" i="3"/>
  <c r="R238" i="3"/>
  <c r="J238" i="3"/>
  <c r="I239" i="3"/>
  <c r="P239" i="3"/>
  <c r="R239" i="3"/>
  <c r="J239" i="3"/>
  <c r="I240" i="3"/>
  <c r="P240" i="3"/>
  <c r="R240" i="3"/>
  <c r="J240" i="3"/>
  <c r="I241" i="3"/>
  <c r="P241" i="3"/>
  <c r="R241" i="3"/>
  <c r="J241" i="3"/>
  <c r="I242" i="3"/>
  <c r="P242" i="3"/>
  <c r="R242" i="3"/>
  <c r="J242" i="3"/>
  <c r="I243" i="3"/>
  <c r="P243" i="3"/>
  <c r="R243" i="3"/>
  <c r="J243" i="3"/>
  <c r="I244" i="3"/>
  <c r="P244" i="3"/>
  <c r="R244" i="3"/>
  <c r="J244" i="3"/>
  <c r="I245" i="3"/>
  <c r="P245" i="3"/>
  <c r="R245" i="3"/>
  <c r="J245" i="3"/>
  <c r="I246" i="3"/>
  <c r="P246" i="3"/>
  <c r="R246" i="3"/>
  <c r="J246" i="3"/>
  <c r="I247" i="3"/>
  <c r="P247" i="3"/>
  <c r="R247" i="3"/>
  <c r="J247" i="3"/>
  <c r="I248" i="3"/>
  <c r="P248" i="3"/>
  <c r="R248" i="3"/>
  <c r="J248" i="3"/>
  <c r="I249" i="3"/>
  <c r="P249" i="3"/>
  <c r="R249" i="3"/>
  <c r="J249" i="3"/>
  <c r="I250" i="3"/>
  <c r="P250" i="3"/>
  <c r="R250" i="3"/>
  <c r="J250" i="3"/>
  <c r="I251" i="3"/>
  <c r="P251" i="3"/>
  <c r="R251" i="3"/>
  <c r="J251" i="3"/>
  <c r="I252" i="3"/>
  <c r="P252" i="3"/>
  <c r="R252" i="3"/>
  <c r="J252" i="3"/>
  <c r="I253" i="3"/>
  <c r="P253" i="3"/>
  <c r="R253" i="3"/>
  <c r="J253" i="3"/>
  <c r="I254" i="3"/>
  <c r="P254" i="3"/>
  <c r="R254" i="3"/>
  <c r="J254" i="3"/>
  <c r="I255" i="3"/>
  <c r="P255" i="3"/>
  <c r="R255" i="3"/>
  <c r="J255" i="3"/>
  <c r="I256" i="3"/>
  <c r="P256" i="3"/>
  <c r="R256" i="3"/>
  <c r="J256" i="3"/>
  <c r="I257" i="3"/>
  <c r="P257" i="3"/>
  <c r="R257" i="3"/>
  <c r="J257" i="3"/>
  <c r="I258" i="3"/>
  <c r="P258" i="3"/>
  <c r="R258" i="3"/>
  <c r="J258" i="3"/>
  <c r="I259" i="3"/>
  <c r="P259" i="3"/>
  <c r="R259" i="3"/>
  <c r="J259" i="3"/>
  <c r="I260" i="3"/>
  <c r="P260" i="3"/>
  <c r="R260" i="3"/>
  <c r="J260" i="3"/>
  <c r="I261" i="3"/>
  <c r="P261" i="3"/>
  <c r="R261" i="3"/>
  <c r="J261" i="3"/>
  <c r="I262" i="3"/>
  <c r="P262" i="3"/>
  <c r="R262" i="3"/>
  <c r="J262" i="3"/>
  <c r="I263" i="3"/>
  <c r="P263" i="3"/>
  <c r="R263" i="3"/>
  <c r="J263" i="3"/>
  <c r="I264" i="3"/>
  <c r="P264" i="3"/>
  <c r="R264" i="3"/>
  <c r="J264" i="3"/>
  <c r="I265" i="3"/>
  <c r="P265" i="3"/>
  <c r="R265" i="3"/>
  <c r="J265" i="3"/>
  <c r="I266" i="3"/>
  <c r="P266" i="3"/>
  <c r="R266" i="3"/>
  <c r="J266" i="3"/>
  <c r="I267" i="3"/>
  <c r="P267" i="3"/>
  <c r="R267" i="3"/>
  <c r="J267" i="3"/>
  <c r="I268" i="3"/>
  <c r="P268" i="3"/>
  <c r="R268" i="3"/>
  <c r="J268" i="3"/>
  <c r="I269" i="3"/>
  <c r="P269" i="3"/>
  <c r="R269" i="3"/>
  <c r="J269" i="3"/>
  <c r="I270" i="3"/>
  <c r="P270" i="3"/>
  <c r="R270" i="3"/>
  <c r="J270" i="3"/>
  <c r="I271" i="3"/>
  <c r="P271" i="3"/>
  <c r="R271" i="3"/>
  <c r="J271" i="3"/>
  <c r="I272" i="3"/>
  <c r="P272" i="3"/>
  <c r="R272" i="3"/>
  <c r="J272" i="3"/>
  <c r="I273" i="3"/>
  <c r="P273" i="3"/>
  <c r="R273" i="3"/>
  <c r="J273" i="3"/>
  <c r="I274" i="3"/>
  <c r="P274" i="3"/>
  <c r="R274" i="3"/>
  <c r="J274" i="3"/>
  <c r="I275" i="3"/>
  <c r="P275" i="3"/>
  <c r="R275" i="3"/>
  <c r="J275" i="3"/>
  <c r="I276" i="3"/>
  <c r="P276" i="3"/>
  <c r="R276" i="3"/>
  <c r="J276" i="3"/>
  <c r="I277" i="3"/>
  <c r="P277" i="3"/>
  <c r="R277" i="3"/>
  <c r="J277" i="3"/>
  <c r="I278" i="3"/>
  <c r="P278" i="3"/>
  <c r="R278" i="3"/>
  <c r="J278" i="3"/>
  <c r="I279" i="3"/>
  <c r="P279" i="3"/>
  <c r="R279" i="3"/>
  <c r="J279" i="3"/>
  <c r="I280" i="3"/>
  <c r="P280" i="3"/>
  <c r="R280" i="3"/>
  <c r="J280" i="3"/>
  <c r="I281" i="3"/>
  <c r="P281" i="3"/>
  <c r="R281" i="3"/>
  <c r="J281" i="3"/>
  <c r="I282" i="3"/>
  <c r="P282" i="3"/>
  <c r="R282" i="3"/>
  <c r="J282" i="3"/>
  <c r="I283" i="3"/>
  <c r="R283" i="3"/>
  <c r="J283" i="3"/>
  <c r="I287" i="3"/>
  <c r="P287" i="3"/>
  <c r="R287" i="3"/>
  <c r="J287" i="3"/>
  <c r="I288" i="3"/>
  <c r="P288" i="3"/>
  <c r="R288" i="3"/>
  <c r="J288" i="3"/>
  <c r="I289" i="3"/>
  <c r="P289" i="3"/>
  <c r="R289" i="3"/>
  <c r="J289" i="3"/>
  <c r="I290" i="3"/>
  <c r="P290" i="3"/>
  <c r="R290" i="3"/>
  <c r="J290" i="3"/>
  <c r="I291" i="3"/>
  <c r="P291" i="3"/>
  <c r="R291" i="3"/>
  <c r="J291" i="3"/>
  <c r="I292" i="3"/>
  <c r="P292" i="3"/>
  <c r="R292" i="3"/>
  <c r="J292" i="3"/>
  <c r="I293" i="3"/>
  <c r="P293" i="3"/>
  <c r="R293" i="3"/>
  <c r="J293" i="3"/>
  <c r="I294" i="3"/>
  <c r="P294" i="3"/>
  <c r="R294" i="3"/>
  <c r="J294" i="3"/>
  <c r="I295" i="3"/>
  <c r="P295" i="3"/>
  <c r="R295" i="3"/>
  <c r="J295" i="3"/>
  <c r="I296" i="3"/>
  <c r="P296" i="3"/>
  <c r="R296" i="3"/>
  <c r="J296" i="3"/>
  <c r="I297" i="3"/>
  <c r="P297" i="3"/>
  <c r="R297" i="3"/>
  <c r="J297" i="3"/>
  <c r="I298" i="3"/>
  <c r="P298" i="3"/>
  <c r="R298" i="3"/>
  <c r="J298" i="3"/>
  <c r="I299" i="3"/>
  <c r="P299" i="3"/>
  <c r="R299" i="3"/>
  <c r="J299" i="3"/>
  <c r="I300" i="3"/>
  <c r="P300" i="3"/>
  <c r="R300" i="3"/>
  <c r="J300" i="3"/>
  <c r="I301" i="3"/>
  <c r="P301" i="3"/>
  <c r="R301" i="3"/>
  <c r="J301" i="3"/>
  <c r="I302" i="3"/>
  <c r="P302" i="3"/>
  <c r="R302" i="3"/>
  <c r="J302" i="3"/>
  <c r="I303" i="3"/>
  <c r="P303" i="3"/>
  <c r="R303" i="3"/>
  <c r="J303" i="3"/>
  <c r="I304" i="3"/>
  <c r="P304" i="3"/>
  <c r="R304" i="3"/>
  <c r="J304" i="3"/>
  <c r="I305" i="3"/>
  <c r="P305" i="3"/>
  <c r="R305" i="3"/>
  <c r="J305" i="3"/>
  <c r="I306" i="3"/>
  <c r="P306" i="3"/>
  <c r="R306" i="3"/>
  <c r="J306" i="3"/>
  <c r="I307" i="3"/>
  <c r="P307" i="3"/>
  <c r="R307" i="3"/>
  <c r="J307" i="3"/>
  <c r="I308" i="3"/>
  <c r="P308" i="3"/>
  <c r="R308" i="3"/>
  <c r="J308" i="3"/>
  <c r="I309" i="3"/>
  <c r="P309" i="3"/>
  <c r="R309" i="3"/>
  <c r="J309" i="3"/>
  <c r="I310" i="3"/>
  <c r="P310" i="3"/>
  <c r="R310" i="3"/>
  <c r="J310" i="3"/>
  <c r="I311" i="3"/>
  <c r="P311" i="3"/>
  <c r="R311" i="3"/>
  <c r="J311" i="3"/>
  <c r="I312" i="3"/>
  <c r="P312" i="3"/>
  <c r="R312" i="3"/>
  <c r="J312" i="3"/>
  <c r="I313" i="3"/>
  <c r="P313" i="3"/>
  <c r="R313" i="3"/>
  <c r="J313" i="3"/>
  <c r="I314" i="3"/>
  <c r="P314" i="3"/>
  <c r="R314" i="3"/>
  <c r="J314" i="3"/>
  <c r="I315" i="3"/>
  <c r="P315" i="3"/>
  <c r="R315" i="3"/>
  <c r="J315" i="3"/>
  <c r="I316" i="3"/>
  <c r="P316" i="3"/>
  <c r="R316" i="3"/>
  <c r="J316" i="3"/>
  <c r="I317" i="3"/>
  <c r="P317" i="3"/>
  <c r="R317" i="3"/>
  <c r="J317" i="3"/>
  <c r="I318" i="3"/>
  <c r="P318" i="3"/>
  <c r="R318" i="3"/>
  <c r="J318" i="3"/>
  <c r="I319" i="3"/>
  <c r="P319" i="3"/>
  <c r="R319" i="3"/>
  <c r="J319" i="3"/>
  <c r="I320" i="3"/>
  <c r="P320" i="3"/>
  <c r="R320" i="3"/>
  <c r="J320" i="3"/>
  <c r="I321" i="3"/>
  <c r="P321" i="3"/>
  <c r="R321" i="3"/>
  <c r="J321" i="3"/>
  <c r="I322" i="3"/>
  <c r="P322" i="3"/>
  <c r="R322" i="3"/>
  <c r="J322" i="3"/>
  <c r="I323" i="3"/>
  <c r="P323" i="3"/>
  <c r="R323" i="3"/>
  <c r="J323" i="3"/>
  <c r="I324" i="3"/>
  <c r="P324" i="3"/>
  <c r="R324" i="3"/>
  <c r="J324" i="3"/>
  <c r="I325" i="3"/>
  <c r="P325" i="3"/>
  <c r="R325" i="3"/>
  <c r="J325" i="3"/>
  <c r="I326" i="3"/>
  <c r="P326" i="3"/>
  <c r="R326" i="3"/>
  <c r="J326" i="3"/>
  <c r="I327" i="3"/>
  <c r="P327" i="3"/>
  <c r="R327" i="3"/>
  <c r="J327" i="3"/>
  <c r="I328" i="3"/>
  <c r="P328" i="3"/>
  <c r="R328" i="3"/>
  <c r="J328" i="3"/>
  <c r="I329" i="3"/>
  <c r="P329" i="3"/>
  <c r="R329" i="3"/>
  <c r="J329" i="3"/>
  <c r="I330" i="3"/>
  <c r="P330" i="3"/>
  <c r="R330" i="3"/>
  <c r="J330" i="3"/>
  <c r="I331" i="3"/>
  <c r="P331" i="3"/>
  <c r="R331" i="3"/>
  <c r="J331" i="3"/>
  <c r="I332" i="3"/>
  <c r="P332" i="3"/>
  <c r="R332" i="3"/>
  <c r="J332" i="3"/>
  <c r="I333" i="3"/>
  <c r="P333" i="3"/>
  <c r="R333" i="3"/>
  <c r="J333" i="3"/>
  <c r="I334" i="3"/>
  <c r="P334" i="3"/>
  <c r="R334" i="3"/>
  <c r="J334" i="3"/>
  <c r="I335" i="3"/>
  <c r="P335" i="3"/>
  <c r="R335" i="3"/>
  <c r="J335" i="3"/>
  <c r="I336" i="3"/>
  <c r="P336" i="3"/>
  <c r="R336" i="3"/>
  <c r="J336" i="3"/>
  <c r="I337" i="3"/>
  <c r="P337" i="3"/>
  <c r="R337" i="3"/>
  <c r="J337" i="3"/>
  <c r="I338" i="3"/>
  <c r="P338" i="3"/>
  <c r="R338" i="3"/>
  <c r="J338" i="3"/>
  <c r="I339" i="3"/>
  <c r="P339" i="3"/>
  <c r="R339" i="3"/>
  <c r="J339" i="3"/>
  <c r="I340" i="3"/>
  <c r="P340" i="3"/>
  <c r="R340" i="3"/>
  <c r="J340" i="3"/>
  <c r="I341" i="3"/>
  <c r="P341" i="3"/>
  <c r="R341" i="3"/>
  <c r="J341" i="3"/>
  <c r="I342" i="3"/>
  <c r="P342" i="3"/>
  <c r="R342" i="3"/>
  <c r="J342" i="3"/>
  <c r="I343" i="3"/>
  <c r="P343" i="3"/>
  <c r="R343" i="3"/>
  <c r="J343" i="3"/>
  <c r="I344" i="3"/>
  <c r="P344" i="3"/>
  <c r="R344" i="3"/>
  <c r="J344" i="3"/>
  <c r="I345" i="3"/>
  <c r="P345" i="3"/>
  <c r="R345" i="3"/>
  <c r="J345" i="3"/>
  <c r="I346" i="3"/>
  <c r="P346" i="3"/>
  <c r="R346" i="3"/>
  <c r="J346" i="3"/>
  <c r="I347" i="3"/>
  <c r="P347" i="3"/>
  <c r="R347" i="3"/>
  <c r="J347" i="3"/>
  <c r="I348" i="3"/>
  <c r="P348" i="3"/>
  <c r="R348" i="3"/>
  <c r="J348" i="3"/>
  <c r="I349" i="3"/>
  <c r="P349" i="3"/>
  <c r="R349" i="3"/>
  <c r="J349" i="3"/>
  <c r="I350" i="3"/>
  <c r="P350" i="3"/>
  <c r="R350" i="3"/>
  <c r="J350" i="3"/>
  <c r="I351" i="3"/>
  <c r="P351" i="3"/>
  <c r="R351" i="3"/>
  <c r="J351" i="3"/>
  <c r="I352" i="3"/>
  <c r="P352" i="3"/>
  <c r="R352" i="3"/>
  <c r="J352" i="3"/>
  <c r="I353" i="3"/>
  <c r="P353" i="3"/>
  <c r="R353" i="3"/>
  <c r="J353" i="3"/>
  <c r="I354" i="3"/>
  <c r="P354" i="3"/>
  <c r="R354" i="3"/>
  <c r="J354" i="3"/>
  <c r="I355" i="3"/>
  <c r="P355" i="3"/>
  <c r="R355" i="3"/>
  <c r="J355" i="3"/>
  <c r="I356" i="3"/>
  <c r="P356" i="3"/>
  <c r="R356" i="3"/>
  <c r="J356" i="3"/>
  <c r="I357" i="3"/>
  <c r="P357" i="3"/>
  <c r="R357" i="3"/>
  <c r="J357" i="3"/>
  <c r="I358" i="3"/>
  <c r="P358" i="3"/>
  <c r="R358" i="3"/>
  <c r="J358" i="3"/>
  <c r="I359" i="3"/>
  <c r="P359" i="3"/>
  <c r="R359" i="3"/>
  <c r="J359" i="3"/>
  <c r="I360" i="3"/>
  <c r="P360" i="3"/>
  <c r="R360" i="3"/>
  <c r="J360" i="3"/>
  <c r="I361" i="3"/>
  <c r="P361" i="3"/>
  <c r="R361" i="3"/>
  <c r="J361" i="3"/>
  <c r="I362" i="3"/>
  <c r="P362" i="3"/>
  <c r="R362" i="3"/>
  <c r="J362" i="3"/>
  <c r="I363" i="3"/>
  <c r="P363" i="3"/>
  <c r="R363" i="3"/>
  <c r="J363" i="3"/>
  <c r="I364" i="3"/>
  <c r="P364" i="3"/>
  <c r="R364" i="3"/>
  <c r="J364" i="3"/>
  <c r="I365" i="3"/>
  <c r="P365" i="3"/>
  <c r="R365" i="3"/>
  <c r="J365" i="3"/>
  <c r="I366" i="3"/>
  <c r="P366" i="3"/>
  <c r="R366" i="3"/>
  <c r="J366" i="3"/>
  <c r="I367" i="3"/>
  <c r="P367" i="3"/>
  <c r="R367" i="3"/>
  <c r="J367" i="3"/>
  <c r="I368" i="3"/>
  <c r="P368" i="3"/>
  <c r="R368" i="3"/>
  <c r="J368" i="3"/>
  <c r="I369" i="3"/>
  <c r="P369" i="3"/>
  <c r="R369" i="3"/>
  <c r="J369" i="3"/>
  <c r="I370" i="3"/>
  <c r="P370" i="3"/>
  <c r="R370" i="3"/>
  <c r="J370" i="3"/>
  <c r="I371" i="3"/>
  <c r="P371" i="3"/>
  <c r="R371" i="3"/>
  <c r="J371" i="3"/>
  <c r="I372" i="3"/>
  <c r="P372" i="3"/>
  <c r="R372" i="3"/>
  <c r="J372" i="3"/>
  <c r="I373" i="3"/>
  <c r="P373" i="3"/>
  <c r="R373" i="3"/>
  <c r="J373" i="3"/>
  <c r="I374" i="3"/>
  <c r="P374" i="3"/>
  <c r="R374" i="3"/>
  <c r="J374" i="3"/>
  <c r="I375" i="3"/>
  <c r="P375" i="3"/>
  <c r="R375" i="3"/>
  <c r="J375" i="3"/>
  <c r="I376" i="3"/>
  <c r="P376" i="3"/>
  <c r="R376" i="3"/>
  <c r="J376" i="3"/>
  <c r="I377" i="3"/>
  <c r="P377" i="3"/>
  <c r="R377" i="3"/>
  <c r="J377" i="3"/>
  <c r="I378" i="3"/>
  <c r="P378" i="3"/>
  <c r="R378" i="3"/>
  <c r="J378" i="3"/>
  <c r="I379" i="3"/>
  <c r="P379" i="3"/>
  <c r="R379" i="3"/>
  <c r="J379" i="3"/>
  <c r="I380" i="3"/>
  <c r="P380" i="3"/>
  <c r="R380" i="3"/>
  <c r="J380" i="3"/>
  <c r="I381" i="3"/>
  <c r="P381" i="3"/>
  <c r="R381" i="3"/>
  <c r="J381" i="3"/>
  <c r="I382" i="3"/>
  <c r="P382" i="3"/>
  <c r="R382" i="3"/>
  <c r="J382" i="3"/>
  <c r="I383" i="3"/>
  <c r="P383" i="3"/>
  <c r="R383" i="3"/>
  <c r="J383" i="3"/>
  <c r="I384" i="3"/>
  <c r="P384" i="3"/>
  <c r="R384" i="3"/>
  <c r="J384" i="3"/>
  <c r="I385" i="3"/>
  <c r="P385" i="3"/>
  <c r="R385" i="3"/>
  <c r="J385" i="3"/>
  <c r="I386" i="3"/>
  <c r="P386" i="3"/>
  <c r="R386" i="3"/>
  <c r="J386" i="3"/>
  <c r="I387" i="3"/>
  <c r="P387" i="3"/>
  <c r="R387" i="3"/>
  <c r="J387" i="3"/>
  <c r="I388" i="3"/>
  <c r="P388" i="3"/>
  <c r="R388" i="3"/>
  <c r="J388" i="3"/>
  <c r="I389" i="3"/>
  <c r="P389" i="3"/>
  <c r="R389" i="3"/>
  <c r="J389" i="3"/>
  <c r="I390" i="3"/>
  <c r="P390" i="3"/>
  <c r="R390" i="3"/>
  <c r="J390" i="3"/>
  <c r="I391" i="3"/>
  <c r="P391" i="3"/>
  <c r="R391" i="3"/>
  <c r="J391" i="3"/>
  <c r="I392" i="3"/>
  <c r="P392" i="3"/>
  <c r="R392" i="3"/>
  <c r="J392" i="3"/>
  <c r="I393" i="3"/>
  <c r="P393" i="3"/>
  <c r="R393" i="3"/>
  <c r="J393" i="3"/>
  <c r="I394" i="3"/>
  <c r="P394" i="3"/>
  <c r="R394" i="3"/>
  <c r="J394" i="3"/>
  <c r="I395" i="3"/>
  <c r="P395" i="3"/>
  <c r="R395" i="3"/>
  <c r="J395" i="3"/>
  <c r="I396" i="3"/>
  <c r="P396" i="3"/>
  <c r="R396" i="3"/>
  <c r="J396" i="3"/>
  <c r="I397" i="3"/>
  <c r="P397" i="3"/>
  <c r="R397" i="3"/>
  <c r="J397" i="3"/>
  <c r="I398" i="3"/>
  <c r="P398" i="3"/>
  <c r="R398" i="3"/>
  <c r="J398" i="3"/>
  <c r="I399" i="3"/>
  <c r="P399" i="3"/>
  <c r="R399" i="3"/>
  <c r="J399" i="3"/>
  <c r="I400" i="3"/>
  <c r="P400" i="3"/>
  <c r="R400" i="3"/>
  <c r="J400" i="3"/>
  <c r="I401" i="3"/>
  <c r="P401" i="3"/>
  <c r="R401" i="3"/>
  <c r="J401" i="3"/>
  <c r="I402" i="3"/>
  <c r="P402" i="3"/>
  <c r="R402" i="3"/>
  <c r="J402" i="3"/>
  <c r="I403" i="3"/>
  <c r="P403" i="3"/>
  <c r="R403" i="3"/>
  <c r="J403" i="3"/>
  <c r="I404" i="3"/>
  <c r="P404" i="3"/>
  <c r="R404" i="3"/>
  <c r="J404" i="3"/>
  <c r="I405" i="3"/>
  <c r="P405" i="3"/>
  <c r="R405" i="3"/>
  <c r="J405" i="3"/>
  <c r="I406" i="3"/>
  <c r="P406" i="3"/>
  <c r="R406" i="3"/>
  <c r="J406" i="3"/>
  <c r="I407" i="3"/>
  <c r="P407" i="3"/>
  <c r="R407" i="3"/>
  <c r="J407" i="3"/>
  <c r="I408" i="3"/>
  <c r="P408" i="3"/>
  <c r="R408" i="3"/>
  <c r="J408" i="3"/>
  <c r="I409" i="3"/>
  <c r="P409" i="3"/>
  <c r="R409" i="3"/>
  <c r="J409" i="3"/>
  <c r="I410" i="3"/>
  <c r="P410" i="3"/>
  <c r="R410" i="3"/>
  <c r="J410" i="3"/>
  <c r="I411" i="3"/>
  <c r="P411" i="3"/>
  <c r="R411" i="3"/>
  <c r="J411" i="3"/>
  <c r="I412" i="3"/>
  <c r="P412" i="3"/>
  <c r="R412" i="3"/>
  <c r="J412" i="3"/>
  <c r="I413" i="3"/>
  <c r="P413" i="3"/>
  <c r="R413" i="3"/>
  <c r="J413" i="3"/>
  <c r="I414" i="3"/>
  <c r="P414" i="3"/>
  <c r="R414" i="3"/>
  <c r="J414" i="3"/>
  <c r="I415" i="3"/>
  <c r="P415" i="3"/>
  <c r="R415" i="3"/>
  <c r="J415" i="3"/>
  <c r="I416" i="3"/>
  <c r="P416" i="3"/>
  <c r="R416" i="3"/>
  <c r="J416" i="3"/>
  <c r="I417" i="3"/>
  <c r="P417" i="3"/>
  <c r="R417" i="3"/>
  <c r="J417" i="3"/>
  <c r="I418" i="3"/>
  <c r="P418" i="3"/>
  <c r="R418" i="3"/>
  <c r="J418" i="3"/>
  <c r="I419" i="3"/>
  <c r="P419" i="3"/>
  <c r="R419" i="3"/>
  <c r="J419" i="3"/>
  <c r="I420" i="3"/>
  <c r="P420" i="3"/>
  <c r="R420" i="3"/>
  <c r="J420" i="3"/>
  <c r="I421" i="3"/>
  <c r="P421" i="3"/>
  <c r="R421" i="3"/>
  <c r="J421" i="3"/>
  <c r="I422" i="3"/>
  <c r="P422" i="3"/>
  <c r="R422" i="3"/>
  <c r="J422" i="3"/>
  <c r="I423" i="3"/>
  <c r="P423" i="3"/>
  <c r="R423" i="3"/>
  <c r="J423" i="3"/>
  <c r="I424" i="3"/>
  <c r="P424" i="3"/>
  <c r="R424" i="3"/>
  <c r="J424" i="3"/>
  <c r="I425" i="3"/>
  <c r="P425" i="3"/>
  <c r="R425" i="3"/>
  <c r="J425" i="3"/>
  <c r="I426" i="3"/>
  <c r="P426" i="3"/>
  <c r="R426" i="3"/>
  <c r="J426" i="3"/>
  <c r="I427" i="3"/>
  <c r="P427" i="3"/>
  <c r="R427" i="3"/>
  <c r="J427" i="3"/>
  <c r="I428" i="3"/>
  <c r="P428" i="3"/>
  <c r="R428" i="3"/>
  <c r="J428" i="3"/>
  <c r="I429" i="3"/>
  <c r="P429" i="3"/>
  <c r="R429" i="3"/>
  <c r="J429" i="3"/>
  <c r="I430" i="3"/>
  <c r="P430" i="3"/>
  <c r="R430" i="3"/>
  <c r="J430" i="3"/>
  <c r="I431" i="3"/>
  <c r="P431" i="3"/>
  <c r="R431" i="3"/>
  <c r="J431" i="3"/>
  <c r="I432" i="3"/>
  <c r="P432" i="3"/>
  <c r="R432" i="3"/>
  <c r="J432" i="3"/>
  <c r="I433" i="3"/>
  <c r="P433" i="3"/>
  <c r="R433" i="3"/>
  <c r="J433" i="3"/>
  <c r="I434" i="3"/>
  <c r="P434" i="3"/>
  <c r="R434" i="3"/>
  <c r="J434" i="3"/>
  <c r="I435" i="3"/>
  <c r="P435" i="3"/>
  <c r="R435" i="3"/>
  <c r="J435" i="3"/>
  <c r="I436" i="3"/>
  <c r="P436" i="3"/>
  <c r="R436" i="3"/>
  <c r="J436" i="3"/>
  <c r="I437" i="3"/>
  <c r="P437" i="3"/>
  <c r="R437" i="3"/>
  <c r="J437" i="3"/>
  <c r="I438" i="3"/>
  <c r="P438" i="3"/>
  <c r="R438" i="3"/>
  <c r="J438" i="3"/>
  <c r="I439" i="3"/>
  <c r="P439" i="3"/>
  <c r="R439" i="3"/>
  <c r="J439" i="3"/>
  <c r="I440" i="3"/>
  <c r="P440" i="3"/>
  <c r="R440" i="3"/>
  <c r="J440" i="3"/>
  <c r="I441" i="3"/>
  <c r="P441" i="3"/>
  <c r="R441" i="3"/>
  <c r="J441" i="3"/>
  <c r="I442" i="3"/>
  <c r="P442" i="3"/>
  <c r="R442" i="3"/>
  <c r="J442" i="3"/>
  <c r="I443" i="3"/>
  <c r="P443" i="3"/>
  <c r="R443" i="3"/>
  <c r="J443" i="3"/>
  <c r="I444" i="3"/>
  <c r="P444" i="3"/>
  <c r="R444" i="3"/>
  <c r="J444" i="3"/>
  <c r="I445" i="3"/>
  <c r="P445" i="3"/>
  <c r="R445" i="3"/>
  <c r="J445" i="3"/>
  <c r="I446" i="3"/>
  <c r="P446" i="3"/>
  <c r="R446" i="3"/>
  <c r="J446" i="3"/>
  <c r="I447" i="3"/>
  <c r="P447" i="3"/>
  <c r="R447" i="3"/>
  <c r="J447" i="3"/>
  <c r="I448" i="3"/>
  <c r="P448" i="3"/>
  <c r="R448" i="3"/>
  <c r="J448" i="3"/>
  <c r="I449" i="3"/>
  <c r="P449" i="3"/>
  <c r="R449" i="3"/>
  <c r="J449" i="3"/>
  <c r="I450" i="3"/>
  <c r="P450" i="3"/>
  <c r="R450" i="3"/>
  <c r="J450" i="3"/>
  <c r="I451" i="3"/>
  <c r="P451" i="3"/>
  <c r="R451" i="3"/>
  <c r="J451" i="3"/>
  <c r="I452" i="3"/>
  <c r="P452" i="3"/>
  <c r="R452" i="3"/>
  <c r="J452" i="3"/>
  <c r="I453" i="3"/>
  <c r="P453" i="3"/>
  <c r="R453" i="3"/>
  <c r="J453" i="3"/>
  <c r="I454" i="3"/>
  <c r="P454" i="3"/>
  <c r="R454" i="3"/>
  <c r="J454" i="3"/>
  <c r="I455" i="3"/>
  <c r="P455" i="3"/>
  <c r="R455" i="3"/>
  <c r="J455" i="3"/>
  <c r="I456" i="3"/>
  <c r="P456" i="3"/>
  <c r="R456" i="3"/>
  <c r="J456" i="3"/>
  <c r="I457" i="3"/>
  <c r="P457" i="3"/>
  <c r="R457" i="3"/>
  <c r="J457" i="3"/>
  <c r="I458" i="3"/>
  <c r="P458" i="3"/>
  <c r="R458" i="3"/>
  <c r="J458" i="3"/>
  <c r="I459" i="3"/>
  <c r="P459" i="3"/>
  <c r="R459" i="3"/>
  <c r="J459" i="3"/>
  <c r="I460" i="3"/>
  <c r="P460" i="3"/>
  <c r="R460" i="3"/>
  <c r="J460" i="3"/>
  <c r="I461" i="3"/>
  <c r="P461" i="3"/>
  <c r="R461" i="3"/>
  <c r="J461" i="3"/>
  <c r="I462" i="3"/>
  <c r="P462" i="3"/>
  <c r="R462" i="3"/>
  <c r="J462" i="3"/>
  <c r="I463" i="3"/>
  <c r="P463" i="3"/>
  <c r="R463" i="3"/>
  <c r="J463" i="3"/>
  <c r="I464" i="3"/>
  <c r="P464" i="3"/>
  <c r="R464" i="3"/>
  <c r="J464" i="3"/>
  <c r="I465" i="3"/>
  <c r="P465" i="3"/>
  <c r="R465" i="3"/>
  <c r="J465" i="3"/>
  <c r="I466" i="3"/>
  <c r="P466" i="3"/>
  <c r="R466" i="3"/>
  <c r="J466" i="3"/>
  <c r="I467" i="3"/>
  <c r="P467" i="3"/>
  <c r="R467" i="3"/>
  <c r="J467" i="3"/>
  <c r="I468" i="3"/>
  <c r="P468" i="3"/>
  <c r="R468" i="3"/>
  <c r="J468" i="3"/>
  <c r="I44" i="3"/>
  <c r="K44" i="3"/>
  <c r="O44" i="3"/>
  <c r="P44" i="3"/>
  <c r="R44" i="3"/>
  <c r="I45" i="3"/>
  <c r="K45" i="3"/>
  <c r="O45" i="3"/>
  <c r="P45" i="3"/>
  <c r="R45" i="3"/>
  <c r="I46" i="3"/>
  <c r="K46" i="3"/>
  <c r="O46" i="3"/>
  <c r="P46" i="3"/>
  <c r="R46" i="3"/>
  <c r="I47" i="3"/>
  <c r="K47" i="3"/>
  <c r="O47" i="3"/>
  <c r="P47" i="3"/>
  <c r="R47" i="3"/>
  <c r="I48" i="3"/>
  <c r="K48" i="3"/>
  <c r="O48" i="3"/>
  <c r="P48" i="3"/>
  <c r="R48" i="3"/>
  <c r="I49" i="3"/>
  <c r="K49" i="3"/>
  <c r="O49" i="3"/>
  <c r="P49" i="3"/>
  <c r="R49" i="3"/>
  <c r="I50" i="3"/>
  <c r="K50" i="3"/>
  <c r="O50" i="3"/>
  <c r="P50" i="3"/>
  <c r="R50" i="3"/>
  <c r="I51" i="3"/>
  <c r="K51" i="3"/>
  <c r="O51" i="3"/>
  <c r="P51" i="3"/>
  <c r="R51" i="3"/>
  <c r="I52" i="3"/>
  <c r="K52" i="3"/>
  <c r="O52" i="3"/>
  <c r="P52" i="3"/>
  <c r="R52" i="3"/>
  <c r="J44" i="3"/>
  <c r="J45" i="3"/>
  <c r="J46" i="3"/>
  <c r="J47" i="3"/>
  <c r="J48" i="3"/>
  <c r="J49" i="3"/>
  <c r="J50" i="3"/>
  <c r="J51" i="3"/>
  <c r="J52" i="3"/>
  <c r="O43" i="3"/>
  <c r="K43" i="3"/>
  <c r="I43" i="3"/>
  <c r="P43" i="3"/>
  <c r="R43" i="3"/>
  <c r="J43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I42" i="3"/>
  <c r="P42" i="3"/>
  <c r="R42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P34" i="3"/>
  <c r="P35" i="3"/>
  <c r="P36" i="3"/>
  <c r="P37" i="3"/>
  <c r="P38" i="3"/>
  <c r="P39" i="3"/>
  <c r="P40" i="3"/>
  <c r="P41" i="3"/>
  <c r="P33" i="3"/>
  <c r="I34" i="3"/>
  <c r="R34" i="3"/>
  <c r="J34" i="3"/>
  <c r="I35" i="3"/>
  <c r="R35" i="3"/>
  <c r="J35" i="3"/>
  <c r="I36" i="3"/>
  <c r="R36" i="3"/>
  <c r="J36" i="3"/>
  <c r="I37" i="3"/>
  <c r="R37" i="3"/>
  <c r="J37" i="3"/>
  <c r="I38" i="3"/>
  <c r="R38" i="3"/>
  <c r="J38" i="3"/>
  <c r="I39" i="3"/>
  <c r="R39" i="3"/>
  <c r="J39" i="3"/>
  <c r="I40" i="3"/>
  <c r="R40" i="3"/>
  <c r="J40" i="3"/>
  <c r="I41" i="3"/>
  <c r="R41" i="3"/>
  <c r="J41" i="3"/>
  <c r="J42" i="3"/>
  <c r="I33" i="3"/>
  <c r="R33" i="3"/>
  <c r="J33" i="3"/>
  <c r="Q33" i="3"/>
  <c r="Q34" i="3"/>
  <c r="Q35" i="3"/>
  <c r="Q36" i="3"/>
  <c r="Q37" i="3"/>
  <c r="Q38" i="3"/>
  <c r="Q39" i="3"/>
  <c r="Q40" i="3"/>
  <c r="Q41" i="3"/>
  <c r="P26" i="3"/>
  <c r="P27" i="3"/>
  <c r="P28" i="3"/>
  <c r="P29" i="3"/>
  <c r="P30" i="3"/>
  <c r="P31" i="3"/>
  <c r="P32" i="3"/>
  <c r="I25" i="3"/>
  <c r="P25" i="3"/>
  <c r="R25" i="3"/>
  <c r="I26" i="3"/>
  <c r="R26" i="3"/>
  <c r="I27" i="3"/>
  <c r="R27" i="3"/>
  <c r="I28" i="3"/>
  <c r="R28" i="3"/>
  <c r="I29" i="3"/>
  <c r="R29" i="3"/>
  <c r="I30" i="3"/>
  <c r="R30" i="3"/>
  <c r="I31" i="3"/>
  <c r="R31" i="3"/>
  <c r="I32" i="3"/>
  <c r="R32" i="3"/>
  <c r="Q25" i="3"/>
  <c r="Q26" i="3"/>
  <c r="Q27" i="3"/>
  <c r="Q28" i="3"/>
  <c r="Q29" i="3"/>
  <c r="Q30" i="3"/>
  <c r="Q31" i="3"/>
  <c r="Q32" i="3"/>
  <c r="J25" i="3"/>
  <c r="J26" i="3"/>
  <c r="J27" i="3"/>
  <c r="J28" i="3"/>
  <c r="J29" i="3"/>
  <c r="J30" i="3"/>
  <c r="J31" i="3"/>
  <c r="J32" i="3"/>
  <c r="I14" i="3"/>
  <c r="K14" i="3"/>
  <c r="P14" i="3"/>
  <c r="R14" i="3"/>
  <c r="J14" i="3"/>
  <c r="I15" i="3"/>
  <c r="K15" i="3"/>
  <c r="P15" i="3"/>
  <c r="R15" i="3"/>
  <c r="J15" i="3"/>
  <c r="I16" i="3"/>
  <c r="K16" i="3"/>
  <c r="P16" i="3"/>
  <c r="R16" i="3"/>
  <c r="J16" i="3"/>
  <c r="I17" i="3"/>
  <c r="K17" i="3"/>
  <c r="P17" i="3"/>
  <c r="R17" i="3"/>
  <c r="J17" i="3"/>
  <c r="I18" i="3"/>
  <c r="K18" i="3"/>
  <c r="P18" i="3"/>
  <c r="R18" i="3"/>
  <c r="J18" i="3"/>
  <c r="I19" i="3"/>
  <c r="K19" i="3"/>
  <c r="P19" i="3"/>
  <c r="R19" i="3"/>
  <c r="J19" i="3"/>
  <c r="I20" i="3"/>
  <c r="K20" i="3"/>
  <c r="P20" i="3"/>
  <c r="R20" i="3"/>
  <c r="J20" i="3"/>
  <c r="I21" i="3"/>
  <c r="K21" i="3"/>
  <c r="P21" i="3"/>
  <c r="R21" i="3"/>
  <c r="J21" i="3"/>
  <c r="I22" i="3"/>
  <c r="K22" i="3"/>
  <c r="P22" i="3"/>
  <c r="R22" i="3"/>
  <c r="J22" i="3"/>
  <c r="I23" i="3"/>
  <c r="K23" i="3"/>
  <c r="P23" i="3"/>
  <c r="R23" i="3"/>
  <c r="J23" i="3"/>
  <c r="I24" i="3"/>
  <c r="K24" i="3"/>
  <c r="P24" i="3"/>
  <c r="R24" i="3"/>
  <c r="J24" i="3"/>
  <c r="K13" i="3"/>
  <c r="P13" i="3"/>
  <c r="I13" i="3"/>
  <c r="R13" i="3"/>
  <c r="Q13" i="3"/>
  <c r="Q14" i="3"/>
  <c r="Q15" i="3"/>
  <c r="Q16" i="3"/>
  <c r="Q17" i="3"/>
  <c r="Q18" i="3"/>
  <c r="Q19" i="3"/>
  <c r="Q20" i="3"/>
  <c r="Q21" i="3"/>
  <c r="Q22" i="3"/>
  <c r="Q23" i="3"/>
  <c r="Q24" i="3"/>
  <c r="J13" i="3"/>
  <c r="I11" i="3"/>
  <c r="P11" i="3"/>
  <c r="R11" i="3"/>
  <c r="J11" i="3"/>
  <c r="I12" i="3"/>
  <c r="P12" i="3"/>
  <c r="R12" i="3"/>
  <c r="J12" i="3"/>
  <c r="C15" i="3"/>
  <c r="C14" i="3"/>
  <c r="C18" i="3"/>
  <c r="C19" i="3"/>
  <c r="C21" i="3"/>
  <c r="Q11" i="3"/>
  <c r="Q12" i="3"/>
  <c r="I4" i="3"/>
  <c r="P4" i="3"/>
  <c r="R4" i="3"/>
  <c r="J4" i="3"/>
  <c r="Q4" i="3"/>
  <c r="I5" i="3"/>
  <c r="P5" i="3"/>
  <c r="R5" i="3"/>
  <c r="J5" i="3"/>
  <c r="Q5" i="3"/>
  <c r="I6" i="3"/>
  <c r="P6" i="3"/>
  <c r="R6" i="3"/>
  <c r="J6" i="3"/>
  <c r="Q6" i="3"/>
  <c r="I7" i="3"/>
  <c r="P7" i="3"/>
  <c r="R7" i="3"/>
  <c r="J7" i="3"/>
  <c r="Q7" i="3"/>
  <c r="I8" i="3"/>
  <c r="P8" i="3"/>
  <c r="R8" i="3"/>
  <c r="J8" i="3"/>
  <c r="Q8" i="3"/>
  <c r="I9" i="3"/>
  <c r="P9" i="3"/>
  <c r="R9" i="3"/>
  <c r="J9" i="3"/>
  <c r="Q9" i="3"/>
  <c r="I10" i="3"/>
  <c r="P10" i="3"/>
  <c r="R10" i="3"/>
  <c r="J10" i="3"/>
  <c r="Q10" i="3"/>
  <c r="P3" i="3"/>
  <c r="I3" i="3"/>
  <c r="R3" i="3"/>
  <c r="Q3" i="3"/>
  <c r="J3" i="3"/>
  <c r="I4" i="2"/>
  <c r="P4" i="2"/>
  <c r="R4" i="2"/>
  <c r="J4" i="2"/>
  <c r="V19" i="2"/>
  <c r="AB19" i="2"/>
  <c r="P360" i="2"/>
  <c r="R360" i="2"/>
  <c r="J360" i="2"/>
  <c r="I41" i="2"/>
  <c r="P41" i="2"/>
  <c r="R41" i="2"/>
  <c r="J41" i="2"/>
  <c r="AB48" i="2"/>
  <c r="V48" i="2"/>
  <c r="AD48" i="2"/>
  <c r="AC48" i="2"/>
  <c r="AB49" i="2"/>
  <c r="V49" i="2"/>
  <c r="AD49" i="2"/>
  <c r="AC49" i="2"/>
  <c r="AB50" i="2"/>
  <c r="V50" i="2"/>
  <c r="AD50" i="2"/>
  <c r="AC50" i="2"/>
  <c r="AB51" i="2"/>
  <c r="V51" i="2"/>
  <c r="AD51" i="2"/>
  <c r="AC51" i="2"/>
  <c r="AB52" i="2"/>
  <c r="V52" i="2"/>
  <c r="AD52" i="2"/>
  <c r="AC52" i="2"/>
  <c r="AB53" i="2"/>
  <c r="V53" i="2"/>
  <c r="AD53" i="2"/>
  <c r="AC53" i="2"/>
  <c r="AB54" i="2"/>
  <c r="V54" i="2"/>
  <c r="AD54" i="2"/>
  <c r="AC54" i="2"/>
  <c r="AB55" i="2"/>
  <c r="V55" i="2"/>
  <c r="AD55" i="2"/>
  <c r="AC55" i="2"/>
  <c r="AB56" i="2"/>
  <c r="V56" i="2"/>
  <c r="AD56" i="2"/>
  <c r="AC56" i="2"/>
  <c r="AB57" i="2"/>
  <c r="V57" i="2"/>
  <c r="AD57" i="2"/>
  <c r="AC57" i="2"/>
  <c r="AB58" i="2"/>
  <c r="V58" i="2"/>
  <c r="AD58" i="2"/>
  <c r="AC58" i="2"/>
  <c r="AB59" i="2"/>
  <c r="V59" i="2"/>
  <c r="AD59" i="2"/>
  <c r="AC59" i="2"/>
  <c r="AB60" i="2"/>
  <c r="V60" i="2"/>
  <c r="AD60" i="2"/>
  <c r="AC60" i="2"/>
  <c r="AB61" i="2"/>
  <c r="V61" i="2"/>
  <c r="AD61" i="2"/>
  <c r="AC61" i="2"/>
  <c r="AB62" i="2"/>
  <c r="V62" i="2"/>
  <c r="AD62" i="2"/>
  <c r="AC62" i="2"/>
  <c r="AB63" i="2"/>
  <c r="V63" i="2"/>
  <c r="AD63" i="2"/>
  <c r="AC63" i="2"/>
  <c r="AB64" i="2"/>
  <c r="V64" i="2"/>
  <c r="AD64" i="2"/>
  <c r="AC64" i="2"/>
  <c r="AB65" i="2"/>
  <c r="V65" i="2"/>
  <c r="AD65" i="2"/>
  <c r="AC65" i="2"/>
  <c r="AB66" i="2"/>
  <c r="V66" i="2"/>
  <c r="AD66" i="2"/>
  <c r="AC66" i="2"/>
  <c r="AB67" i="2"/>
  <c r="V67" i="2"/>
  <c r="AD67" i="2"/>
  <c r="AC67" i="2"/>
  <c r="AB68" i="2"/>
  <c r="V68" i="2"/>
  <c r="AD68" i="2"/>
  <c r="AC68" i="2"/>
  <c r="AB69" i="2"/>
  <c r="V69" i="2"/>
  <c r="AD69" i="2"/>
  <c r="AC69" i="2"/>
  <c r="AB70" i="2"/>
  <c r="V70" i="2"/>
  <c r="AD70" i="2"/>
  <c r="AC70" i="2"/>
  <c r="AB71" i="2"/>
  <c r="V71" i="2"/>
  <c r="AD71" i="2"/>
  <c r="AC71" i="2"/>
  <c r="AB72" i="2"/>
  <c r="V72" i="2"/>
  <c r="AD72" i="2"/>
  <c r="AC72" i="2"/>
  <c r="AB73" i="2"/>
  <c r="V73" i="2"/>
  <c r="AD73" i="2"/>
  <c r="AC73" i="2"/>
  <c r="AB74" i="2"/>
  <c r="V74" i="2"/>
  <c r="AD74" i="2"/>
  <c r="AC74" i="2"/>
  <c r="AB75" i="2"/>
  <c r="V75" i="2"/>
  <c r="AD75" i="2"/>
  <c r="AC75" i="2"/>
  <c r="AB76" i="2"/>
  <c r="V76" i="2"/>
  <c r="AD76" i="2"/>
  <c r="AC76" i="2"/>
  <c r="AB77" i="2"/>
  <c r="V77" i="2"/>
  <c r="AD77" i="2"/>
  <c r="AC77" i="2"/>
  <c r="AB78" i="2"/>
  <c r="V78" i="2"/>
  <c r="AD78" i="2"/>
  <c r="AC78" i="2"/>
  <c r="AB79" i="2"/>
  <c r="V79" i="2"/>
  <c r="AD79" i="2"/>
  <c r="AC79" i="2"/>
  <c r="AB80" i="2"/>
  <c r="V80" i="2"/>
  <c r="AD80" i="2"/>
  <c r="AC80" i="2"/>
  <c r="AB81" i="2"/>
  <c r="V81" i="2"/>
  <c r="AD81" i="2"/>
  <c r="AC81" i="2"/>
  <c r="AB82" i="2"/>
  <c r="V82" i="2"/>
  <c r="AD82" i="2"/>
  <c r="AC82" i="2"/>
  <c r="AB83" i="2"/>
  <c r="V83" i="2"/>
  <c r="AD83" i="2"/>
  <c r="AC83" i="2"/>
  <c r="AB84" i="2"/>
  <c r="V84" i="2"/>
  <c r="AD84" i="2"/>
  <c r="AC84" i="2"/>
  <c r="AB85" i="2"/>
  <c r="V85" i="2"/>
  <c r="AD85" i="2"/>
  <c r="AC85" i="2"/>
  <c r="AB86" i="2"/>
  <c r="V86" i="2"/>
  <c r="AD86" i="2"/>
  <c r="AC86" i="2"/>
  <c r="AB87" i="2"/>
  <c r="V87" i="2"/>
  <c r="AD87" i="2"/>
  <c r="AC87" i="2"/>
  <c r="AB88" i="2"/>
  <c r="V88" i="2"/>
  <c r="AD88" i="2"/>
  <c r="AC88" i="2"/>
  <c r="AB89" i="2"/>
  <c r="V89" i="2"/>
  <c r="AD89" i="2"/>
  <c r="AC89" i="2"/>
  <c r="AB90" i="2"/>
  <c r="V90" i="2"/>
  <c r="AD90" i="2"/>
  <c r="AC90" i="2"/>
  <c r="AB91" i="2"/>
  <c r="V91" i="2"/>
  <c r="AD91" i="2"/>
  <c r="AC91" i="2"/>
  <c r="AB92" i="2"/>
  <c r="V92" i="2"/>
  <c r="AD92" i="2"/>
  <c r="AC92" i="2"/>
  <c r="AB93" i="2"/>
  <c r="V93" i="2"/>
  <c r="AD93" i="2"/>
  <c r="AC93" i="2"/>
  <c r="AB94" i="2"/>
  <c r="V94" i="2"/>
  <c r="AD94" i="2"/>
  <c r="AC94" i="2"/>
  <c r="AB95" i="2"/>
  <c r="V95" i="2"/>
  <c r="AD95" i="2"/>
  <c r="AC95" i="2"/>
  <c r="AB96" i="2"/>
  <c r="V96" i="2"/>
  <c r="AD96" i="2"/>
  <c r="AC96" i="2"/>
  <c r="AB97" i="2"/>
  <c r="V97" i="2"/>
  <c r="AD97" i="2"/>
  <c r="AC97" i="2"/>
  <c r="AB98" i="2"/>
  <c r="V98" i="2"/>
  <c r="AD98" i="2"/>
  <c r="AC98" i="2"/>
  <c r="AB99" i="2"/>
  <c r="V99" i="2"/>
  <c r="AD99" i="2"/>
  <c r="AC99" i="2"/>
  <c r="AB100" i="2"/>
  <c r="V100" i="2"/>
  <c r="AD100" i="2"/>
  <c r="AC100" i="2"/>
  <c r="AB101" i="2"/>
  <c r="V101" i="2"/>
  <c r="AD101" i="2"/>
  <c r="AC101" i="2"/>
  <c r="AB102" i="2"/>
  <c r="V102" i="2"/>
  <c r="AD102" i="2"/>
  <c r="AC102" i="2"/>
  <c r="AB103" i="2"/>
  <c r="V103" i="2"/>
  <c r="AD103" i="2"/>
  <c r="AC103" i="2"/>
  <c r="AB104" i="2"/>
  <c r="V104" i="2"/>
  <c r="AD104" i="2"/>
  <c r="AC104" i="2"/>
  <c r="AB105" i="2"/>
  <c r="V105" i="2"/>
  <c r="AD105" i="2"/>
  <c r="AC105" i="2"/>
  <c r="AB106" i="2"/>
  <c r="V106" i="2"/>
  <c r="AD106" i="2"/>
  <c r="AC106" i="2"/>
  <c r="AB107" i="2"/>
  <c r="V107" i="2"/>
  <c r="AD107" i="2"/>
  <c r="AC107" i="2"/>
  <c r="AB108" i="2"/>
  <c r="V108" i="2"/>
  <c r="AD108" i="2"/>
  <c r="AC108" i="2"/>
  <c r="AB109" i="2"/>
  <c r="V109" i="2"/>
  <c r="AD109" i="2"/>
  <c r="AC109" i="2"/>
  <c r="AB110" i="2"/>
  <c r="V110" i="2"/>
  <c r="AD110" i="2"/>
  <c r="AC110" i="2"/>
  <c r="AB111" i="2"/>
  <c r="V111" i="2"/>
  <c r="AD111" i="2"/>
  <c r="AC111" i="2"/>
  <c r="AB112" i="2"/>
  <c r="V112" i="2"/>
  <c r="AD112" i="2"/>
  <c r="AC112" i="2"/>
  <c r="AB113" i="2"/>
  <c r="V113" i="2"/>
  <c r="AD113" i="2"/>
  <c r="AC113" i="2"/>
  <c r="AB114" i="2"/>
  <c r="V114" i="2"/>
  <c r="AD114" i="2"/>
  <c r="AC114" i="2"/>
  <c r="AB115" i="2"/>
  <c r="V115" i="2"/>
  <c r="AD115" i="2"/>
  <c r="AC115" i="2"/>
  <c r="AB116" i="2"/>
  <c r="V116" i="2"/>
  <c r="AD116" i="2"/>
  <c r="AC116" i="2"/>
  <c r="AB117" i="2"/>
  <c r="V117" i="2"/>
  <c r="AD117" i="2"/>
  <c r="AC117" i="2"/>
  <c r="AB118" i="2"/>
  <c r="V118" i="2"/>
  <c r="AD118" i="2"/>
  <c r="AC118" i="2"/>
  <c r="AB119" i="2"/>
  <c r="V119" i="2"/>
  <c r="AD119" i="2"/>
  <c r="AC119" i="2"/>
  <c r="AB120" i="2"/>
  <c r="V120" i="2"/>
  <c r="AD120" i="2"/>
  <c r="AC120" i="2"/>
  <c r="AB121" i="2"/>
  <c r="V121" i="2"/>
  <c r="AD121" i="2"/>
  <c r="AC121" i="2"/>
  <c r="AB122" i="2"/>
  <c r="V122" i="2"/>
  <c r="AD122" i="2"/>
  <c r="AC122" i="2"/>
  <c r="AB123" i="2"/>
  <c r="V123" i="2"/>
  <c r="AD123" i="2"/>
  <c r="AC123" i="2"/>
  <c r="AB124" i="2"/>
  <c r="V124" i="2"/>
  <c r="AD124" i="2"/>
  <c r="AC124" i="2"/>
  <c r="AB125" i="2"/>
  <c r="V125" i="2"/>
  <c r="AD125" i="2"/>
  <c r="AC125" i="2"/>
  <c r="AB126" i="2"/>
  <c r="V126" i="2"/>
  <c r="AD126" i="2"/>
  <c r="AC126" i="2"/>
  <c r="AB127" i="2"/>
  <c r="V127" i="2"/>
  <c r="AD127" i="2"/>
  <c r="AC127" i="2"/>
  <c r="AB128" i="2"/>
  <c r="V128" i="2"/>
  <c r="AD128" i="2"/>
  <c r="AC128" i="2"/>
  <c r="AB129" i="2"/>
  <c r="V129" i="2"/>
  <c r="AD129" i="2"/>
  <c r="AC129" i="2"/>
  <c r="AB130" i="2"/>
  <c r="V130" i="2"/>
  <c r="AD130" i="2"/>
  <c r="AC130" i="2"/>
  <c r="AB131" i="2"/>
  <c r="V131" i="2"/>
  <c r="AD131" i="2"/>
  <c r="AC131" i="2"/>
  <c r="AB132" i="2"/>
  <c r="V132" i="2"/>
  <c r="AD132" i="2"/>
  <c r="AC132" i="2"/>
  <c r="AB133" i="2"/>
  <c r="V133" i="2"/>
  <c r="AD133" i="2"/>
  <c r="AC133" i="2"/>
  <c r="AB134" i="2"/>
  <c r="V134" i="2"/>
  <c r="AD134" i="2"/>
  <c r="AC134" i="2"/>
  <c r="AB135" i="2"/>
  <c r="V135" i="2"/>
  <c r="AD135" i="2"/>
  <c r="AC135" i="2"/>
  <c r="AB136" i="2"/>
  <c r="V136" i="2"/>
  <c r="AD136" i="2"/>
  <c r="AC136" i="2"/>
  <c r="AB137" i="2"/>
  <c r="V137" i="2"/>
  <c r="AD137" i="2"/>
  <c r="AC137" i="2"/>
  <c r="AB138" i="2"/>
  <c r="V138" i="2"/>
  <c r="AD138" i="2"/>
  <c r="AC138" i="2"/>
  <c r="AB139" i="2"/>
  <c r="V139" i="2"/>
  <c r="AD139" i="2"/>
  <c r="AC139" i="2"/>
  <c r="AB140" i="2"/>
  <c r="V140" i="2"/>
  <c r="AD140" i="2"/>
  <c r="AC140" i="2"/>
  <c r="AB141" i="2"/>
  <c r="V141" i="2"/>
  <c r="AD141" i="2"/>
  <c r="AC141" i="2"/>
  <c r="AB142" i="2"/>
  <c r="V142" i="2"/>
  <c r="AD142" i="2"/>
  <c r="AC142" i="2"/>
  <c r="AB143" i="2"/>
  <c r="V143" i="2"/>
  <c r="AD143" i="2"/>
  <c r="AC143" i="2"/>
  <c r="AB144" i="2"/>
  <c r="V144" i="2"/>
  <c r="AD144" i="2"/>
  <c r="AC144" i="2"/>
  <c r="AB145" i="2"/>
  <c r="V145" i="2"/>
  <c r="AD145" i="2"/>
  <c r="AC145" i="2"/>
  <c r="AB146" i="2"/>
  <c r="V146" i="2"/>
  <c r="AD146" i="2"/>
  <c r="AC146" i="2"/>
  <c r="AB147" i="2"/>
  <c r="V147" i="2"/>
  <c r="AD147" i="2"/>
  <c r="AC147" i="2"/>
  <c r="AB148" i="2"/>
  <c r="V148" i="2"/>
  <c r="AD148" i="2"/>
  <c r="AC148" i="2"/>
  <c r="AB149" i="2"/>
  <c r="V149" i="2"/>
  <c r="AD149" i="2"/>
  <c r="AC149" i="2"/>
  <c r="AB150" i="2"/>
  <c r="V150" i="2"/>
  <c r="AD150" i="2"/>
  <c r="AC150" i="2"/>
  <c r="AB151" i="2"/>
  <c r="V151" i="2"/>
  <c r="AD151" i="2"/>
  <c r="AC151" i="2"/>
  <c r="AB152" i="2"/>
  <c r="V152" i="2"/>
  <c r="AD152" i="2"/>
  <c r="AC152" i="2"/>
  <c r="AB153" i="2"/>
  <c r="V153" i="2"/>
  <c r="AD153" i="2"/>
  <c r="AC153" i="2"/>
  <c r="AB154" i="2"/>
  <c r="V154" i="2"/>
  <c r="AD154" i="2"/>
  <c r="AC154" i="2"/>
  <c r="AB155" i="2"/>
  <c r="V155" i="2"/>
  <c r="AD155" i="2"/>
  <c r="AC155" i="2"/>
  <c r="AB156" i="2"/>
  <c r="V156" i="2"/>
  <c r="AD156" i="2"/>
  <c r="AC156" i="2"/>
  <c r="AB157" i="2"/>
  <c r="V157" i="2"/>
  <c r="AD157" i="2"/>
  <c r="AC157" i="2"/>
  <c r="AB158" i="2"/>
  <c r="V158" i="2"/>
  <c r="AD158" i="2"/>
  <c r="AC158" i="2"/>
  <c r="AB159" i="2"/>
  <c r="V159" i="2"/>
  <c r="AD159" i="2"/>
  <c r="AC159" i="2"/>
  <c r="AB160" i="2"/>
  <c r="V160" i="2"/>
  <c r="AD160" i="2"/>
  <c r="AC160" i="2"/>
  <c r="AB161" i="2"/>
  <c r="V161" i="2"/>
  <c r="AD161" i="2"/>
  <c r="AC161" i="2"/>
  <c r="AB162" i="2"/>
  <c r="V162" i="2"/>
  <c r="AD162" i="2"/>
  <c r="AC162" i="2"/>
  <c r="AB163" i="2"/>
  <c r="V163" i="2"/>
  <c r="AD163" i="2"/>
  <c r="AC163" i="2"/>
  <c r="AB164" i="2"/>
  <c r="V164" i="2"/>
  <c r="AD164" i="2"/>
  <c r="AC164" i="2"/>
  <c r="AB165" i="2"/>
  <c r="V165" i="2"/>
  <c r="AD165" i="2"/>
  <c r="AC165" i="2"/>
  <c r="AB166" i="2"/>
  <c r="V166" i="2"/>
  <c r="AD166" i="2"/>
  <c r="AC166" i="2"/>
  <c r="AB167" i="2"/>
  <c r="V167" i="2"/>
  <c r="AD167" i="2"/>
  <c r="AC167" i="2"/>
  <c r="AB168" i="2"/>
  <c r="V168" i="2"/>
  <c r="AD168" i="2"/>
  <c r="AC168" i="2"/>
  <c r="AB169" i="2"/>
  <c r="V169" i="2"/>
  <c r="AD169" i="2"/>
  <c r="AC169" i="2"/>
  <c r="AB170" i="2"/>
  <c r="V170" i="2"/>
  <c r="AD170" i="2"/>
  <c r="AC170" i="2"/>
  <c r="AB171" i="2"/>
  <c r="V171" i="2"/>
  <c r="AD171" i="2"/>
  <c r="AC171" i="2"/>
  <c r="AB172" i="2"/>
  <c r="V172" i="2"/>
  <c r="AD172" i="2"/>
  <c r="AC172" i="2"/>
  <c r="AB173" i="2"/>
  <c r="V173" i="2"/>
  <c r="AD173" i="2"/>
  <c r="AC173" i="2"/>
  <c r="AB174" i="2"/>
  <c r="V174" i="2"/>
  <c r="AD174" i="2"/>
  <c r="AC174" i="2"/>
  <c r="AB175" i="2"/>
  <c r="V175" i="2"/>
  <c r="AD175" i="2"/>
  <c r="AC175" i="2"/>
  <c r="AB176" i="2"/>
  <c r="V176" i="2"/>
  <c r="AD176" i="2"/>
  <c r="AC176" i="2"/>
  <c r="AB177" i="2"/>
  <c r="V177" i="2"/>
  <c r="AD177" i="2"/>
  <c r="AC177" i="2"/>
  <c r="AB178" i="2"/>
  <c r="V178" i="2"/>
  <c r="AD178" i="2"/>
  <c r="AC178" i="2"/>
  <c r="AB179" i="2"/>
  <c r="V179" i="2"/>
  <c r="AD179" i="2"/>
  <c r="AC179" i="2"/>
  <c r="AB180" i="2"/>
  <c r="V180" i="2"/>
  <c r="AD180" i="2"/>
  <c r="AC180" i="2"/>
  <c r="AB181" i="2"/>
  <c r="V181" i="2"/>
  <c r="AD181" i="2"/>
  <c r="AC181" i="2"/>
  <c r="AB182" i="2"/>
  <c r="V182" i="2"/>
  <c r="AD182" i="2"/>
  <c r="AC182" i="2"/>
  <c r="AB183" i="2"/>
  <c r="V183" i="2"/>
  <c r="AD183" i="2"/>
  <c r="AC183" i="2"/>
  <c r="AB184" i="2"/>
  <c r="V184" i="2"/>
  <c r="AD184" i="2"/>
  <c r="AC184" i="2"/>
  <c r="AB185" i="2"/>
  <c r="V185" i="2"/>
  <c r="AD185" i="2"/>
  <c r="AC185" i="2"/>
  <c r="AB186" i="2"/>
  <c r="V186" i="2"/>
  <c r="AD186" i="2"/>
  <c r="AC186" i="2"/>
  <c r="AB187" i="2"/>
  <c r="V187" i="2"/>
  <c r="AD187" i="2"/>
  <c r="AC187" i="2"/>
  <c r="AB188" i="2"/>
  <c r="V188" i="2"/>
  <c r="AD188" i="2"/>
  <c r="AC188" i="2"/>
  <c r="AB189" i="2"/>
  <c r="V189" i="2"/>
  <c r="AD189" i="2"/>
  <c r="AC189" i="2"/>
  <c r="AB190" i="2"/>
  <c r="V190" i="2"/>
  <c r="AD190" i="2"/>
  <c r="AC190" i="2"/>
  <c r="AB191" i="2"/>
  <c r="V191" i="2"/>
  <c r="AD191" i="2"/>
  <c r="AC191" i="2"/>
  <c r="AB192" i="2"/>
  <c r="V192" i="2"/>
  <c r="AD192" i="2"/>
  <c r="AC192" i="2"/>
  <c r="AB193" i="2"/>
  <c r="V193" i="2"/>
  <c r="AD193" i="2"/>
  <c r="AC193" i="2"/>
  <c r="AB194" i="2"/>
  <c r="V194" i="2"/>
  <c r="AD194" i="2"/>
  <c r="AC194" i="2"/>
  <c r="AB195" i="2"/>
  <c r="V195" i="2"/>
  <c r="AD195" i="2"/>
  <c r="AC195" i="2"/>
  <c r="AB196" i="2"/>
  <c r="V196" i="2"/>
  <c r="AD196" i="2"/>
  <c r="AC196" i="2"/>
  <c r="AB197" i="2"/>
  <c r="V197" i="2"/>
  <c r="AD197" i="2"/>
  <c r="AC197" i="2"/>
  <c r="AB198" i="2"/>
  <c r="V198" i="2"/>
  <c r="AD198" i="2"/>
  <c r="AC198" i="2"/>
  <c r="AB199" i="2"/>
  <c r="V199" i="2"/>
  <c r="AD199" i="2"/>
  <c r="AC199" i="2"/>
  <c r="AB200" i="2"/>
  <c r="V200" i="2"/>
  <c r="AD200" i="2"/>
  <c r="AC200" i="2"/>
  <c r="AB201" i="2"/>
  <c r="V201" i="2"/>
  <c r="AD201" i="2"/>
  <c r="AC201" i="2"/>
  <c r="AB202" i="2"/>
  <c r="V202" i="2"/>
  <c r="AD202" i="2"/>
  <c r="AC202" i="2"/>
  <c r="AB203" i="2"/>
  <c r="V203" i="2"/>
  <c r="AD203" i="2"/>
  <c r="AC203" i="2"/>
  <c r="AB204" i="2"/>
  <c r="V204" i="2"/>
  <c r="AD204" i="2"/>
  <c r="AC204" i="2"/>
  <c r="AB205" i="2"/>
  <c r="V205" i="2"/>
  <c r="AD205" i="2"/>
  <c r="AC205" i="2"/>
  <c r="AB206" i="2"/>
  <c r="V206" i="2"/>
  <c r="AD206" i="2"/>
  <c r="AC206" i="2"/>
  <c r="AB207" i="2"/>
  <c r="V207" i="2"/>
  <c r="AD207" i="2"/>
  <c r="AC207" i="2"/>
  <c r="AB208" i="2"/>
  <c r="V208" i="2"/>
  <c r="AD208" i="2"/>
  <c r="AC208" i="2"/>
  <c r="AB209" i="2"/>
  <c r="V209" i="2"/>
  <c r="AD209" i="2"/>
  <c r="AC209" i="2"/>
  <c r="AB210" i="2"/>
  <c r="V210" i="2"/>
  <c r="AD210" i="2"/>
  <c r="AC210" i="2"/>
  <c r="AB211" i="2"/>
  <c r="V211" i="2"/>
  <c r="AD211" i="2"/>
  <c r="AC211" i="2"/>
  <c r="AB212" i="2"/>
  <c r="V212" i="2"/>
  <c r="AD212" i="2"/>
  <c r="AC212" i="2"/>
  <c r="AB213" i="2"/>
  <c r="V213" i="2"/>
  <c r="AD213" i="2"/>
  <c r="AC213" i="2"/>
  <c r="AB214" i="2"/>
  <c r="V214" i="2"/>
  <c r="AD214" i="2"/>
  <c r="AC214" i="2"/>
  <c r="AB215" i="2"/>
  <c r="V215" i="2"/>
  <c r="AD215" i="2"/>
  <c r="AC215" i="2"/>
  <c r="AB216" i="2"/>
  <c r="V216" i="2"/>
  <c r="AD216" i="2"/>
  <c r="AC216" i="2"/>
  <c r="AB217" i="2"/>
  <c r="V217" i="2"/>
  <c r="AD217" i="2"/>
  <c r="AC217" i="2"/>
  <c r="AB218" i="2"/>
  <c r="V218" i="2"/>
  <c r="AD218" i="2"/>
  <c r="AC218" i="2"/>
  <c r="AB219" i="2"/>
  <c r="V219" i="2"/>
  <c r="AD219" i="2"/>
  <c r="AC219" i="2"/>
  <c r="AB220" i="2"/>
  <c r="V220" i="2"/>
  <c r="AD220" i="2"/>
  <c r="AC220" i="2"/>
  <c r="AB221" i="2"/>
  <c r="V221" i="2"/>
  <c r="AD221" i="2"/>
  <c r="AC221" i="2"/>
  <c r="AB222" i="2"/>
  <c r="V222" i="2"/>
  <c r="AD222" i="2"/>
  <c r="AC222" i="2"/>
  <c r="AB223" i="2"/>
  <c r="V223" i="2"/>
  <c r="AD223" i="2"/>
  <c r="AC223" i="2"/>
  <c r="AB224" i="2"/>
  <c r="V224" i="2"/>
  <c r="AD224" i="2"/>
  <c r="AC224" i="2"/>
  <c r="AB225" i="2"/>
  <c r="V225" i="2"/>
  <c r="AD225" i="2"/>
  <c r="AC225" i="2"/>
  <c r="AB226" i="2"/>
  <c r="V226" i="2"/>
  <c r="AD226" i="2"/>
  <c r="AC226" i="2"/>
  <c r="AB227" i="2"/>
  <c r="V227" i="2"/>
  <c r="AD227" i="2"/>
  <c r="AC227" i="2"/>
  <c r="AB228" i="2"/>
  <c r="V228" i="2"/>
  <c r="AD228" i="2"/>
  <c r="AC228" i="2"/>
  <c r="AB229" i="2"/>
  <c r="V229" i="2"/>
  <c r="AD229" i="2"/>
  <c r="AC229" i="2"/>
  <c r="AB230" i="2"/>
  <c r="V230" i="2"/>
  <c r="AD230" i="2"/>
  <c r="AC230" i="2"/>
  <c r="AB231" i="2"/>
  <c r="V231" i="2"/>
  <c r="AD231" i="2"/>
  <c r="AC231" i="2"/>
  <c r="AB232" i="2"/>
  <c r="V232" i="2"/>
  <c r="AD232" i="2"/>
  <c r="AC232" i="2"/>
  <c r="AB233" i="2"/>
  <c r="V233" i="2"/>
  <c r="AD233" i="2"/>
  <c r="AC233" i="2"/>
  <c r="AB234" i="2"/>
  <c r="V234" i="2"/>
  <c r="AD234" i="2"/>
  <c r="AC234" i="2"/>
  <c r="AB235" i="2"/>
  <c r="V235" i="2"/>
  <c r="AD235" i="2"/>
  <c r="AC235" i="2"/>
  <c r="AB236" i="2"/>
  <c r="V236" i="2"/>
  <c r="AD236" i="2"/>
  <c r="AC236" i="2"/>
  <c r="AB237" i="2"/>
  <c r="V237" i="2"/>
  <c r="AD237" i="2"/>
  <c r="AC237" i="2"/>
  <c r="AB238" i="2"/>
  <c r="V238" i="2"/>
  <c r="AD238" i="2"/>
  <c r="AC238" i="2"/>
  <c r="AB239" i="2"/>
  <c r="V239" i="2"/>
  <c r="AD239" i="2"/>
  <c r="AC239" i="2"/>
  <c r="AB240" i="2"/>
  <c r="V240" i="2"/>
  <c r="AD240" i="2"/>
  <c r="AC240" i="2"/>
  <c r="AB241" i="2"/>
  <c r="V241" i="2"/>
  <c r="AD241" i="2"/>
  <c r="AC241" i="2"/>
  <c r="AB242" i="2"/>
  <c r="V242" i="2"/>
  <c r="AD242" i="2"/>
  <c r="AC242" i="2"/>
  <c r="AB243" i="2"/>
  <c r="V243" i="2"/>
  <c r="AD243" i="2"/>
  <c r="AC243" i="2"/>
  <c r="AB244" i="2"/>
  <c r="V244" i="2"/>
  <c r="AD244" i="2"/>
  <c r="AC244" i="2"/>
  <c r="AB245" i="2"/>
  <c r="V245" i="2"/>
  <c r="AD245" i="2"/>
  <c r="AC245" i="2"/>
  <c r="AB246" i="2"/>
  <c r="V246" i="2"/>
  <c r="AD246" i="2"/>
  <c r="AC246" i="2"/>
  <c r="AB247" i="2"/>
  <c r="V247" i="2"/>
  <c r="AD247" i="2"/>
  <c r="AC247" i="2"/>
  <c r="AB248" i="2"/>
  <c r="V248" i="2"/>
  <c r="AD248" i="2"/>
  <c r="AC248" i="2"/>
  <c r="AB249" i="2"/>
  <c r="V249" i="2"/>
  <c r="AD249" i="2"/>
  <c r="AC249" i="2"/>
  <c r="AB250" i="2"/>
  <c r="V250" i="2"/>
  <c r="AD250" i="2"/>
  <c r="AC250" i="2"/>
  <c r="AB251" i="2"/>
  <c r="V251" i="2"/>
  <c r="AD251" i="2"/>
  <c r="AC251" i="2"/>
  <c r="AB252" i="2"/>
  <c r="V252" i="2"/>
  <c r="AD252" i="2"/>
  <c r="AC252" i="2"/>
  <c r="AB253" i="2"/>
  <c r="V253" i="2"/>
  <c r="AD253" i="2"/>
  <c r="AC253" i="2"/>
  <c r="AB254" i="2"/>
  <c r="V254" i="2"/>
  <c r="AD254" i="2"/>
  <c r="AC254" i="2"/>
  <c r="AB255" i="2"/>
  <c r="V255" i="2"/>
  <c r="AD255" i="2"/>
  <c r="AC255" i="2"/>
  <c r="AB256" i="2"/>
  <c r="V256" i="2"/>
  <c r="AD256" i="2"/>
  <c r="AC256" i="2"/>
  <c r="AB257" i="2"/>
  <c r="V257" i="2"/>
  <c r="AD257" i="2"/>
  <c r="AC257" i="2"/>
  <c r="AB258" i="2"/>
  <c r="V258" i="2"/>
  <c r="AD258" i="2"/>
  <c r="AC258" i="2"/>
  <c r="AB259" i="2"/>
  <c r="V259" i="2"/>
  <c r="AD259" i="2"/>
  <c r="AC259" i="2"/>
  <c r="AB260" i="2"/>
  <c r="V260" i="2"/>
  <c r="AD260" i="2"/>
  <c r="AC260" i="2"/>
  <c r="AB261" i="2"/>
  <c r="V261" i="2"/>
  <c r="AD261" i="2"/>
  <c r="AC261" i="2"/>
  <c r="AB262" i="2"/>
  <c r="V262" i="2"/>
  <c r="AD262" i="2"/>
  <c r="AC262" i="2"/>
  <c r="AB263" i="2"/>
  <c r="V263" i="2"/>
  <c r="AD263" i="2"/>
  <c r="AC263" i="2"/>
  <c r="AB264" i="2"/>
  <c r="V264" i="2"/>
  <c r="AD264" i="2"/>
  <c r="AC264" i="2"/>
  <c r="AB265" i="2"/>
  <c r="V265" i="2"/>
  <c r="AD265" i="2"/>
  <c r="AC265" i="2"/>
  <c r="AB266" i="2"/>
  <c r="V266" i="2"/>
  <c r="AD266" i="2"/>
  <c r="AC266" i="2"/>
  <c r="AB267" i="2"/>
  <c r="V267" i="2"/>
  <c r="AD267" i="2"/>
  <c r="AC267" i="2"/>
  <c r="AB268" i="2"/>
  <c r="V268" i="2"/>
  <c r="AD268" i="2"/>
  <c r="AC268" i="2"/>
  <c r="AB269" i="2"/>
  <c r="V269" i="2"/>
  <c r="AD269" i="2"/>
  <c r="AC269" i="2"/>
  <c r="AB270" i="2"/>
  <c r="V270" i="2"/>
  <c r="AD270" i="2"/>
  <c r="AC270" i="2"/>
  <c r="AB271" i="2"/>
  <c r="V271" i="2"/>
  <c r="AD271" i="2"/>
  <c r="AC271" i="2"/>
  <c r="AB272" i="2"/>
  <c r="V272" i="2"/>
  <c r="AD272" i="2"/>
  <c r="AC272" i="2"/>
  <c r="AB273" i="2"/>
  <c r="V273" i="2"/>
  <c r="AD273" i="2"/>
  <c r="AC273" i="2"/>
  <c r="AB274" i="2"/>
  <c r="V274" i="2"/>
  <c r="AD274" i="2"/>
  <c r="AC274" i="2"/>
  <c r="AB275" i="2"/>
  <c r="V275" i="2"/>
  <c r="AD275" i="2"/>
  <c r="AC275" i="2"/>
  <c r="AB276" i="2"/>
  <c r="V276" i="2"/>
  <c r="AD276" i="2"/>
  <c r="AC276" i="2"/>
  <c r="AB277" i="2"/>
  <c r="V277" i="2"/>
  <c r="AD277" i="2"/>
  <c r="AC277" i="2"/>
  <c r="AB278" i="2"/>
  <c r="V278" i="2"/>
  <c r="AD278" i="2"/>
  <c r="AC278" i="2"/>
  <c r="AB279" i="2"/>
  <c r="V279" i="2"/>
  <c r="AD279" i="2"/>
  <c r="AC279" i="2"/>
  <c r="AB280" i="2"/>
  <c r="V280" i="2"/>
  <c r="AD280" i="2"/>
  <c r="AC280" i="2"/>
  <c r="AB281" i="2"/>
  <c r="V281" i="2"/>
  <c r="AD281" i="2"/>
  <c r="AC281" i="2"/>
  <c r="AB282" i="2"/>
  <c r="V282" i="2"/>
  <c r="AD282" i="2"/>
  <c r="AC282" i="2"/>
  <c r="AB283" i="2"/>
  <c r="V283" i="2"/>
  <c r="AD283" i="2"/>
  <c r="AC283" i="2"/>
  <c r="AB284" i="2"/>
  <c r="V284" i="2"/>
  <c r="AD284" i="2"/>
  <c r="AC284" i="2"/>
  <c r="AB285" i="2"/>
  <c r="V285" i="2"/>
  <c r="AD285" i="2"/>
  <c r="AC285" i="2"/>
  <c r="AB286" i="2"/>
  <c r="V286" i="2"/>
  <c r="AD286" i="2"/>
  <c r="AC286" i="2"/>
  <c r="AB287" i="2"/>
  <c r="V287" i="2"/>
  <c r="AD287" i="2"/>
  <c r="AC287" i="2"/>
  <c r="AB288" i="2"/>
  <c r="V288" i="2"/>
  <c r="AD288" i="2"/>
  <c r="AC288" i="2"/>
  <c r="AB289" i="2"/>
  <c r="V289" i="2"/>
  <c r="AD289" i="2"/>
  <c r="AC289" i="2"/>
  <c r="AB290" i="2"/>
  <c r="V290" i="2"/>
  <c r="AD290" i="2"/>
  <c r="AC290" i="2"/>
  <c r="AB291" i="2"/>
  <c r="V291" i="2"/>
  <c r="AD291" i="2"/>
  <c r="AC291" i="2"/>
  <c r="AB292" i="2"/>
  <c r="V292" i="2"/>
  <c r="AD292" i="2"/>
  <c r="AC292" i="2"/>
  <c r="AB293" i="2"/>
  <c r="V293" i="2"/>
  <c r="AD293" i="2"/>
  <c r="AC293" i="2"/>
  <c r="AB294" i="2"/>
  <c r="V294" i="2"/>
  <c r="AD294" i="2"/>
  <c r="AC294" i="2"/>
  <c r="AB295" i="2"/>
  <c r="V295" i="2"/>
  <c r="AD295" i="2"/>
  <c r="AC295" i="2"/>
  <c r="AB296" i="2"/>
  <c r="V296" i="2"/>
  <c r="AD296" i="2"/>
  <c r="AC296" i="2"/>
  <c r="AB297" i="2"/>
  <c r="V297" i="2"/>
  <c r="AD297" i="2"/>
  <c r="AC297" i="2"/>
  <c r="AB298" i="2"/>
  <c r="V298" i="2"/>
  <c r="AD298" i="2"/>
  <c r="AC298" i="2"/>
  <c r="AB299" i="2"/>
  <c r="V299" i="2"/>
  <c r="AD299" i="2"/>
  <c r="AC299" i="2"/>
  <c r="AB300" i="2"/>
  <c r="V300" i="2"/>
  <c r="AD300" i="2"/>
  <c r="AC300" i="2"/>
  <c r="AB301" i="2"/>
  <c r="V301" i="2"/>
  <c r="AD301" i="2"/>
  <c r="AC301" i="2"/>
  <c r="AB302" i="2"/>
  <c r="V302" i="2"/>
  <c r="AD302" i="2"/>
  <c r="AC302" i="2"/>
  <c r="AB303" i="2"/>
  <c r="V303" i="2"/>
  <c r="AD303" i="2"/>
  <c r="AC303" i="2"/>
  <c r="AB304" i="2"/>
  <c r="V304" i="2"/>
  <c r="AD304" i="2"/>
  <c r="AC304" i="2"/>
  <c r="AB305" i="2"/>
  <c r="V305" i="2"/>
  <c r="AD305" i="2"/>
  <c r="AC305" i="2"/>
  <c r="AB306" i="2"/>
  <c r="V306" i="2"/>
  <c r="AD306" i="2"/>
  <c r="AC306" i="2"/>
  <c r="AB307" i="2"/>
  <c r="V307" i="2"/>
  <c r="AD307" i="2"/>
  <c r="AC307" i="2"/>
  <c r="AB308" i="2"/>
  <c r="V308" i="2"/>
  <c r="AD308" i="2"/>
  <c r="AC308" i="2"/>
  <c r="AB309" i="2"/>
  <c r="V309" i="2"/>
  <c r="AD309" i="2"/>
  <c r="AC309" i="2"/>
  <c r="AB310" i="2"/>
  <c r="V310" i="2"/>
  <c r="AD310" i="2"/>
  <c r="AC310" i="2"/>
  <c r="AB311" i="2"/>
  <c r="V311" i="2"/>
  <c r="AD311" i="2"/>
  <c r="AC311" i="2"/>
  <c r="AB312" i="2"/>
  <c r="V312" i="2"/>
  <c r="AD312" i="2"/>
  <c r="AC312" i="2"/>
  <c r="AB313" i="2"/>
  <c r="V313" i="2"/>
  <c r="AD313" i="2"/>
  <c r="AC313" i="2"/>
  <c r="AB314" i="2"/>
  <c r="V314" i="2"/>
  <c r="AD314" i="2"/>
  <c r="AC314" i="2"/>
  <c r="AB315" i="2"/>
  <c r="V315" i="2"/>
  <c r="AD315" i="2"/>
  <c r="AC315" i="2"/>
  <c r="AB316" i="2"/>
  <c r="V316" i="2"/>
  <c r="AD316" i="2"/>
  <c r="AC316" i="2"/>
  <c r="AB317" i="2"/>
  <c r="V317" i="2"/>
  <c r="AD317" i="2"/>
  <c r="AC317" i="2"/>
  <c r="AB318" i="2"/>
  <c r="V318" i="2"/>
  <c r="AD318" i="2"/>
  <c r="AC318" i="2"/>
  <c r="AB319" i="2"/>
  <c r="V319" i="2"/>
  <c r="AD319" i="2"/>
  <c r="AC319" i="2"/>
  <c r="AB320" i="2"/>
  <c r="V320" i="2"/>
  <c r="AD320" i="2"/>
  <c r="AC320" i="2"/>
  <c r="AB321" i="2"/>
  <c r="V321" i="2"/>
  <c r="AD321" i="2"/>
  <c r="AC321" i="2"/>
  <c r="AB322" i="2"/>
  <c r="V322" i="2"/>
  <c r="AD322" i="2"/>
  <c r="AC322" i="2"/>
  <c r="AB323" i="2"/>
  <c r="V323" i="2"/>
  <c r="AD323" i="2"/>
  <c r="AC323" i="2"/>
  <c r="AB324" i="2"/>
  <c r="V324" i="2"/>
  <c r="AD324" i="2"/>
  <c r="AC324" i="2"/>
  <c r="AB325" i="2"/>
  <c r="V325" i="2"/>
  <c r="AD325" i="2"/>
  <c r="AC325" i="2"/>
  <c r="AB326" i="2"/>
  <c r="V326" i="2"/>
  <c r="AD326" i="2"/>
  <c r="AC326" i="2"/>
  <c r="AB327" i="2"/>
  <c r="V327" i="2"/>
  <c r="AD327" i="2"/>
  <c r="AC327" i="2"/>
  <c r="AB328" i="2"/>
  <c r="V328" i="2"/>
  <c r="AD328" i="2"/>
  <c r="AC328" i="2"/>
  <c r="AB329" i="2"/>
  <c r="V329" i="2"/>
  <c r="AD329" i="2"/>
  <c r="AC329" i="2"/>
  <c r="AB330" i="2"/>
  <c r="V330" i="2"/>
  <c r="AD330" i="2"/>
  <c r="AC330" i="2"/>
  <c r="AB331" i="2"/>
  <c r="V331" i="2"/>
  <c r="AD331" i="2"/>
  <c r="AC331" i="2"/>
  <c r="AB332" i="2"/>
  <c r="V332" i="2"/>
  <c r="AD332" i="2"/>
  <c r="AC332" i="2"/>
  <c r="AB333" i="2"/>
  <c r="V333" i="2"/>
  <c r="AD333" i="2"/>
  <c r="AC333" i="2"/>
  <c r="AB334" i="2"/>
  <c r="V334" i="2"/>
  <c r="AD334" i="2"/>
  <c r="AC334" i="2"/>
  <c r="AB335" i="2"/>
  <c r="V335" i="2"/>
  <c r="AD335" i="2"/>
  <c r="AC335" i="2"/>
  <c r="AB336" i="2"/>
  <c r="V336" i="2"/>
  <c r="AD336" i="2"/>
  <c r="AC336" i="2"/>
  <c r="AB337" i="2"/>
  <c r="V337" i="2"/>
  <c r="AD337" i="2"/>
  <c r="AC337" i="2"/>
  <c r="AB338" i="2"/>
  <c r="V338" i="2"/>
  <c r="AD338" i="2"/>
  <c r="AC338" i="2"/>
  <c r="AB339" i="2"/>
  <c r="V339" i="2"/>
  <c r="AD339" i="2"/>
  <c r="AC339" i="2"/>
  <c r="AB340" i="2"/>
  <c r="V340" i="2"/>
  <c r="AD340" i="2"/>
  <c r="AC340" i="2"/>
  <c r="AB341" i="2"/>
  <c r="V341" i="2"/>
  <c r="AD341" i="2"/>
  <c r="AC341" i="2"/>
  <c r="AB342" i="2"/>
  <c r="V342" i="2"/>
  <c r="AD342" i="2"/>
  <c r="AC342" i="2"/>
  <c r="AB343" i="2"/>
  <c r="V343" i="2"/>
  <c r="AD343" i="2"/>
  <c r="AC343" i="2"/>
  <c r="AB344" i="2"/>
  <c r="V344" i="2"/>
  <c r="AD344" i="2"/>
  <c r="AC344" i="2"/>
  <c r="AB345" i="2"/>
  <c r="V345" i="2"/>
  <c r="AD345" i="2"/>
  <c r="AC345" i="2"/>
  <c r="AB346" i="2"/>
  <c r="V346" i="2"/>
  <c r="AD346" i="2"/>
  <c r="AC346" i="2"/>
  <c r="AB347" i="2"/>
  <c r="V347" i="2"/>
  <c r="AD347" i="2"/>
  <c r="AC347" i="2"/>
  <c r="AB348" i="2"/>
  <c r="V348" i="2"/>
  <c r="AD348" i="2"/>
  <c r="AC348" i="2"/>
  <c r="AB349" i="2"/>
  <c r="V349" i="2"/>
  <c r="AD349" i="2"/>
  <c r="AC349" i="2"/>
  <c r="AB350" i="2"/>
  <c r="V350" i="2"/>
  <c r="AD350" i="2"/>
  <c r="AC350" i="2"/>
  <c r="AB351" i="2"/>
  <c r="V351" i="2"/>
  <c r="AD351" i="2"/>
  <c r="AC351" i="2"/>
  <c r="AB352" i="2"/>
  <c r="V352" i="2"/>
  <c r="AB353" i="2"/>
  <c r="V353" i="2"/>
  <c r="AB354" i="2"/>
  <c r="V354" i="2"/>
  <c r="AB355" i="2"/>
  <c r="V355" i="2"/>
  <c r="AB356" i="2"/>
  <c r="V356" i="2"/>
  <c r="AB357" i="2"/>
  <c r="V357" i="2"/>
  <c r="AB358" i="2"/>
  <c r="V358" i="2"/>
  <c r="AB359" i="2"/>
  <c r="V359" i="2"/>
  <c r="AB360" i="2"/>
  <c r="V360" i="2"/>
  <c r="AD360" i="2"/>
  <c r="AC360" i="2"/>
  <c r="AB361" i="2"/>
  <c r="V361" i="2"/>
  <c r="AD361" i="2"/>
  <c r="AC361" i="2"/>
  <c r="AB362" i="2"/>
  <c r="V362" i="2"/>
  <c r="AD362" i="2"/>
  <c r="AC362" i="2"/>
  <c r="AB363" i="2"/>
  <c r="V363" i="2"/>
  <c r="AD363" i="2"/>
  <c r="AC363" i="2"/>
  <c r="AB364" i="2"/>
  <c r="V364" i="2"/>
  <c r="AD364" i="2"/>
  <c r="AC364" i="2"/>
  <c r="AB365" i="2"/>
  <c r="V365" i="2"/>
  <c r="AD365" i="2"/>
  <c r="AC365" i="2"/>
  <c r="AB366" i="2"/>
  <c r="V366" i="2"/>
  <c r="AD366" i="2"/>
  <c r="AC366" i="2"/>
  <c r="AB367" i="2"/>
  <c r="V367" i="2"/>
  <c r="AD367" i="2"/>
  <c r="AC367" i="2"/>
  <c r="AB368" i="2"/>
  <c r="V368" i="2"/>
  <c r="AD368" i="2"/>
  <c r="AC368" i="2"/>
  <c r="AB369" i="2"/>
  <c r="V369" i="2"/>
  <c r="AD369" i="2"/>
  <c r="AC369" i="2"/>
  <c r="AB370" i="2"/>
  <c r="V370" i="2"/>
  <c r="AD370" i="2"/>
  <c r="AC370" i="2"/>
  <c r="AB371" i="2"/>
  <c r="V371" i="2"/>
  <c r="AD371" i="2"/>
  <c r="AC371" i="2"/>
  <c r="AB372" i="2"/>
  <c r="V372" i="2"/>
  <c r="AD372" i="2"/>
  <c r="AC372" i="2"/>
  <c r="AB373" i="2"/>
  <c r="V373" i="2"/>
  <c r="AD373" i="2"/>
  <c r="AC373" i="2"/>
  <c r="AB374" i="2"/>
  <c r="V374" i="2"/>
  <c r="AD374" i="2"/>
  <c r="AC374" i="2"/>
  <c r="AB375" i="2"/>
  <c r="V375" i="2"/>
  <c r="AD375" i="2"/>
  <c r="AC375" i="2"/>
  <c r="AB376" i="2"/>
  <c r="V376" i="2"/>
  <c r="AD376" i="2"/>
  <c r="AC376" i="2"/>
  <c r="AB377" i="2"/>
  <c r="V377" i="2"/>
  <c r="AD377" i="2"/>
  <c r="AC377" i="2"/>
  <c r="AB378" i="2"/>
  <c r="V378" i="2"/>
  <c r="AD378" i="2"/>
  <c r="AC378" i="2"/>
  <c r="AB379" i="2"/>
  <c r="V379" i="2"/>
  <c r="AD379" i="2"/>
  <c r="AC379" i="2"/>
  <c r="AB380" i="2"/>
  <c r="V380" i="2"/>
  <c r="AD380" i="2"/>
  <c r="AC380" i="2"/>
  <c r="AB381" i="2"/>
  <c r="V381" i="2"/>
  <c r="AD381" i="2"/>
  <c r="AC381" i="2"/>
  <c r="AB382" i="2"/>
  <c r="V382" i="2"/>
  <c r="AD382" i="2"/>
  <c r="AC382" i="2"/>
  <c r="AB383" i="2"/>
  <c r="V383" i="2"/>
  <c r="AD383" i="2"/>
  <c r="AC383" i="2"/>
  <c r="AB384" i="2"/>
  <c r="V384" i="2"/>
  <c r="AD384" i="2"/>
  <c r="AC384" i="2"/>
  <c r="AB385" i="2"/>
  <c r="V385" i="2"/>
  <c r="AD385" i="2"/>
  <c r="AC385" i="2"/>
  <c r="AB386" i="2"/>
  <c r="V386" i="2"/>
  <c r="AD386" i="2"/>
  <c r="AC386" i="2"/>
  <c r="AB387" i="2"/>
  <c r="V387" i="2"/>
  <c r="AD387" i="2"/>
  <c r="AC387" i="2"/>
  <c r="AB388" i="2"/>
  <c r="V388" i="2"/>
  <c r="AD388" i="2"/>
  <c r="AC388" i="2"/>
  <c r="AB389" i="2"/>
  <c r="V389" i="2"/>
  <c r="AD389" i="2"/>
  <c r="AC389" i="2"/>
  <c r="AB390" i="2"/>
  <c r="V390" i="2"/>
  <c r="AD390" i="2"/>
  <c r="AC390" i="2"/>
  <c r="AB391" i="2"/>
  <c r="V391" i="2"/>
  <c r="AD391" i="2"/>
  <c r="AC391" i="2"/>
  <c r="AB392" i="2"/>
  <c r="V392" i="2"/>
  <c r="AD392" i="2"/>
  <c r="AC392" i="2"/>
  <c r="AB393" i="2"/>
  <c r="V393" i="2"/>
  <c r="AD393" i="2"/>
  <c r="AC393" i="2"/>
  <c r="AB394" i="2"/>
  <c r="V394" i="2"/>
  <c r="AD394" i="2"/>
  <c r="AC394" i="2"/>
  <c r="AB395" i="2"/>
  <c r="V395" i="2"/>
  <c r="AD395" i="2"/>
  <c r="AC395" i="2"/>
  <c r="AB396" i="2"/>
  <c r="V396" i="2"/>
  <c r="AD396" i="2"/>
  <c r="AC396" i="2"/>
  <c r="AB397" i="2"/>
  <c r="V397" i="2"/>
  <c r="AD397" i="2"/>
  <c r="AC397" i="2"/>
  <c r="AB398" i="2"/>
  <c r="V398" i="2"/>
  <c r="AD398" i="2"/>
  <c r="AC398" i="2"/>
  <c r="AB399" i="2"/>
  <c r="V399" i="2"/>
  <c r="AD399" i="2"/>
  <c r="AC399" i="2"/>
  <c r="AB400" i="2"/>
  <c r="V400" i="2"/>
  <c r="AD400" i="2"/>
  <c r="AC400" i="2"/>
  <c r="AB401" i="2"/>
  <c r="V401" i="2"/>
  <c r="AD401" i="2"/>
  <c r="AC401" i="2"/>
  <c r="AB402" i="2"/>
  <c r="V402" i="2"/>
  <c r="AD402" i="2"/>
  <c r="AC402" i="2"/>
  <c r="AB403" i="2"/>
  <c r="V403" i="2"/>
  <c r="AD403" i="2"/>
  <c r="AC403" i="2"/>
  <c r="AB404" i="2"/>
  <c r="V404" i="2"/>
  <c r="AD404" i="2"/>
  <c r="AC404" i="2"/>
  <c r="AB405" i="2"/>
  <c r="V405" i="2"/>
  <c r="AD405" i="2"/>
  <c r="AC405" i="2"/>
  <c r="AB406" i="2"/>
  <c r="V406" i="2"/>
  <c r="AD406" i="2"/>
  <c r="AC406" i="2"/>
  <c r="AB407" i="2"/>
  <c r="V407" i="2"/>
  <c r="AD407" i="2"/>
  <c r="AC407" i="2"/>
  <c r="AB408" i="2"/>
  <c r="V408" i="2"/>
  <c r="AD408" i="2"/>
  <c r="AC408" i="2"/>
  <c r="AB409" i="2"/>
  <c r="V409" i="2"/>
  <c r="AD409" i="2"/>
  <c r="AC409" i="2"/>
  <c r="AB410" i="2"/>
  <c r="V410" i="2"/>
  <c r="AD410" i="2"/>
  <c r="AC410" i="2"/>
  <c r="AB411" i="2"/>
  <c r="V411" i="2"/>
  <c r="AD411" i="2"/>
  <c r="AC411" i="2"/>
  <c r="AB412" i="2"/>
  <c r="V412" i="2"/>
  <c r="AD412" i="2"/>
  <c r="AC412" i="2"/>
  <c r="AB413" i="2"/>
  <c r="V413" i="2"/>
  <c r="AD413" i="2"/>
  <c r="AC413" i="2"/>
  <c r="AB414" i="2"/>
  <c r="V414" i="2"/>
  <c r="AD414" i="2"/>
  <c r="AC414" i="2"/>
  <c r="AB415" i="2"/>
  <c r="V415" i="2"/>
  <c r="AD415" i="2"/>
  <c r="AC415" i="2"/>
  <c r="AB416" i="2"/>
  <c r="V416" i="2"/>
  <c r="AD416" i="2"/>
  <c r="AC416" i="2"/>
  <c r="AB417" i="2"/>
  <c r="V417" i="2"/>
  <c r="AD417" i="2"/>
  <c r="AC417" i="2"/>
  <c r="AB418" i="2"/>
  <c r="V418" i="2"/>
  <c r="AD418" i="2"/>
  <c r="AC418" i="2"/>
  <c r="AB419" i="2"/>
  <c r="V419" i="2"/>
  <c r="AD419" i="2"/>
  <c r="AC419" i="2"/>
  <c r="AB420" i="2"/>
  <c r="V420" i="2"/>
  <c r="AD420" i="2"/>
  <c r="AC420" i="2"/>
  <c r="AB421" i="2"/>
  <c r="V421" i="2"/>
  <c r="AD421" i="2"/>
  <c r="AC421" i="2"/>
  <c r="AB422" i="2"/>
  <c r="V422" i="2"/>
  <c r="AD422" i="2"/>
  <c r="AC422" i="2"/>
  <c r="AB423" i="2"/>
  <c r="V423" i="2"/>
  <c r="AD423" i="2"/>
  <c r="AC423" i="2"/>
  <c r="AB424" i="2"/>
  <c r="V424" i="2"/>
  <c r="AD424" i="2"/>
  <c r="AC424" i="2"/>
  <c r="AB425" i="2"/>
  <c r="V425" i="2"/>
  <c r="AD425" i="2"/>
  <c r="AC425" i="2"/>
  <c r="AB426" i="2"/>
  <c r="V426" i="2"/>
  <c r="AD426" i="2"/>
  <c r="AC426" i="2"/>
  <c r="AB427" i="2"/>
  <c r="V427" i="2"/>
  <c r="AD427" i="2"/>
  <c r="AC427" i="2"/>
  <c r="AB428" i="2"/>
  <c r="V428" i="2"/>
  <c r="AD428" i="2"/>
  <c r="AC428" i="2"/>
  <c r="AB429" i="2"/>
  <c r="V429" i="2"/>
  <c r="AD429" i="2"/>
  <c r="AC429" i="2"/>
  <c r="AB430" i="2"/>
  <c r="V430" i="2"/>
  <c r="AD430" i="2"/>
  <c r="AC430" i="2"/>
  <c r="AB431" i="2"/>
  <c r="V431" i="2"/>
  <c r="AD431" i="2"/>
  <c r="AC431" i="2"/>
  <c r="AB432" i="2"/>
  <c r="V432" i="2"/>
  <c r="AD432" i="2"/>
  <c r="AC432" i="2"/>
  <c r="AB433" i="2"/>
  <c r="V433" i="2"/>
  <c r="AD433" i="2"/>
  <c r="AC433" i="2"/>
  <c r="AB434" i="2"/>
  <c r="V434" i="2"/>
  <c r="AD434" i="2"/>
  <c r="AC434" i="2"/>
  <c r="AB435" i="2"/>
  <c r="V435" i="2"/>
  <c r="AD435" i="2"/>
  <c r="AC435" i="2"/>
  <c r="AB436" i="2"/>
  <c r="V436" i="2"/>
  <c r="AD436" i="2"/>
  <c r="AC436" i="2"/>
  <c r="AB437" i="2"/>
  <c r="V437" i="2"/>
  <c r="AD437" i="2"/>
  <c r="AC437" i="2"/>
  <c r="AB438" i="2"/>
  <c r="V438" i="2"/>
  <c r="AD438" i="2"/>
  <c r="AC438" i="2"/>
  <c r="AB439" i="2"/>
  <c r="V439" i="2"/>
  <c r="AD439" i="2"/>
  <c r="AC439" i="2"/>
  <c r="AB440" i="2"/>
  <c r="V440" i="2"/>
  <c r="AD440" i="2"/>
  <c r="AC440" i="2"/>
  <c r="AB441" i="2"/>
  <c r="V441" i="2"/>
  <c r="AD441" i="2"/>
  <c r="AC441" i="2"/>
  <c r="AB442" i="2"/>
  <c r="V442" i="2"/>
  <c r="AD442" i="2"/>
  <c r="AC442" i="2"/>
  <c r="AB443" i="2"/>
  <c r="V443" i="2"/>
  <c r="AD443" i="2"/>
  <c r="AC443" i="2"/>
  <c r="AB444" i="2"/>
  <c r="V444" i="2"/>
  <c r="AD444" i="2"/>
  <c r="AC444" i="2"/>
  <c r="AB445" i="2"/>
  <c r="V445" i="2"/>
  <c r="AD445" i="2"/>
  <c r="AC445" i="2"/>
  <c r="AB446" i="2"/>
  <c r="V446" i="2"/>
  <c r="AD446" i="2"/>
  <c r="AC446" i="2"/>
  <c r="AB447" i="2"/>
  <c r="V447" i="2"/>
  <c r="AD447" i="2"/>
  <c r="AC447" i="2"/>
  <c r="AB448" i="2"/>
  <c r="V448" i="2"/>
  <c r="AD448" i="2"/>
  <c r="AC448" i="2"/>
  <c r="AB449" i="2"/>
  <c r="V449" i="2"/>
  <c r="AD449" i="2"/>
  <c r="AC449" i="2"/>
  <c r="AB450" i="2"/>
  <c r="V450" i="2"/>
  <c r="AD450" i="2"/>
  <c r="AC450" i="2"/>
  <c r="AB451" i="2"/>
  <c r="V451" i="2"/>
  <c r="AD451" i="2"/>
  <c r="AC451" i="2"/>
  <c r="AB452" i="2"/>
  <c r="V452" i="2"/>
  <c r="AD452" i="2"/>
  <c r="AC452" i="2"/>
  <c r="AB453" i="2"/>
  <c r="V453" i="2"/>
  <c r="AD453" i="2"/>
  <c r="AC453" i="2"/>
  <c r="AB454" i="2"/>
  <c r="V454" i="2"/>
  <c r="AD454" i="2"/>
  <c r="AC454" i="2"/>
  <c r="AB455" i="2"/>
  <c r="V455" i="2"/>
  <c r="AD455" i="2"/>
  <c r="AC455" i="2"/>
  <c r="AB456" i="2"/>
  <c r="V456" i="2"/>
  <c r="AD456" i="2"/>
  <c r="AC456" i="2"/>
  <c r="AB457" i="2"/>
  <c r="V457" i="2"/>
  <c r="AD457" i="2"/>
  <c r="AC457" i="2"/>
  <c r="AB458" i="2"/>
  <c r="V458" i="2"/>
  <c r="AD458" i="2"/>
  <c r="AC458" i="2"/>
  <c r="AB459" i="2"/>
  <c r="V459" i="2"/>
  <c r="AD459" i="2"/>
  <c r="AC459" i="2"/>
  <c r="AB460" i="2"/>
  <c r="V460" i="2"/>
  <c r="AD460" i="2"/>
  <c r="AC460" i="2"/>
  <c r="AB461" i="2"/>
  <c r="V461" i="2"/>
  <c r="AD461" i="2"/>
  <c r="AC461" i="2"/>
  <c r="AB462" i="2"/>
  <c r="V462" i="2"/>
  <c r="AD462" i="2"/>
  <c r="AC462" i="2"/>
  <c r="AB463" i="2"/>
  <c r="V463" i="2"/>
  <c r="AD463" i="2"/>
  <c r="AC463" i="2"/>
  <c r="AB464" i="2"/>
  <c r="V464" i="2"/>
  <c r="AD464" i="2"/>
  <c r="AC464" i="2"/>
  <c r="AB465" i="2"/>
  <c r="V465" i="2"/>
  <c r="AD465" i="2"/>
  <c r="AC465" i="2"/>
  <c r="AB466" i="2"/>
  <c r="V466" i="2"/>
  <c r="AD466" i="2"/>
  <c r="AC466" i="2"/>
  <c r="AB467" i="2"/>
  <c r="V467" i="2"/>
  <c r="AD467" i="2"/>
  <c r="AC467" i="2"/>
  <c r="AB468" i="2"/>
  <c r="V468" i="2"/>
  <c r="AD468" i="2"/>
  <c r="AC468" i="2"/>
  <c r="AB469" i="2"/>
  <c r="V469" i="2"/>
  <c r="AD469" i="2"/>
  <c r="AC469" i="2"/>
  <c r="AB470" i="2"/>
  <c r="V470" i="2"/>
  <c r="AD470" i="2"/>
  <c r="AC470" i="2"/>
  <c r="AB471" i="2"/>
  <c r="V471" i="2"/>
  <c r="AD471" i="2"/>
  <c r="AC471" i="2"/>
  <c r="AB472" i="2"/>
  <c r="V472" i="2"/>
  <c r="AD472" i="2"/>
  <c r="AC472" i="2"/>
  <c r="AB473" i="2"/>
  <c r="V473" i="2"/>
  <c r="AD473" i="2"/>
  <c r="AC473" i="2"/>
  <c r="AB474" i="2"/>
  <c r="V474" i="2"/>
  <c r="AD474" i="2"/>
  <c r="AC474" i="2"/>
  <c r="AB475" i="2"/>
  <c r="V475" i="2"/>
  <c r="AD475" i="2"/>
  <c r="AC475" i="2"/>
  <c r="AB476" i="2"/>
  <c r="V476" i="2"/>
  <c r="AD476" i="2"/>
  <c r="AC476" i="2"/>
  <c r="AB477" i="2"/>
  <c r="V477" i="2"/>
  <c r="AD477" i="2"/>
  <c r="AC477" i="2"/>
  <c r="AB478" i="2"/>
  <c r="V478" i="2"/>
  <c r="AD478" i="2"/>
  <c r="AC478" i="2"/>
  <c r="AB479" i="2"/>
  <c r="V479" i="2"/>
  <c r="AD479" i="2"/>
  <c r="AC479" i="2"/>
  <c r="AB480" i="2"/>
  <c r="V480" i="2"/>
  <c r="AD480" i="2"/>
  <c r="AC480" i="2"/>
  <c r="AB481" i="2"/>
  <c r="V481" i="2"/>
  <c r="AD481" i="2"/>
  <c r="AC481" i="2"/>
  <c r="AB482" i="2"/>
  <c r="V482" i="2"/>
  <c r="AD482" i="2"/>
  <c r="AC482" i="2"/>
  <c r="AB483" i="2"/>
  <c r="V483" i="2"/>
  <c r="AD483" i="2"/>
  <c r="AC483" i="2"/>
  <c r="AB484" i="2"/>
  <c r="V484" i="2"/>
  <c r="AD484" i="2"/>
  <c r="AC484" i="2"/>
  <c r="AB485" i="2"/>
  <c r="V485" i="2"/>
  <c r="AD485" i="2"/>
  <c r="AC485" i="2"/>
  <c r="AB486" i="2"/>
  <c r="V486" i="2"/>
  <c r="AD486" i="2"/>
  <c r="AC486" i="2"/>
  <c r="AB487" i="2"/>
  <c r="V487" i="2"/>
  <c r="AD487" i="2"/>
  <c r="AC487" i="2"/>
  <c r="AB488" i="2"/>
  <c r="V488" i="2"/>
  <c r="AD488" i="2"/>
  <c r="AC488" i="2"/>
  <c r="AB489" i="2"/>
  <c r="V489" i="2"/>
  <c r="AD489" i="2"/>
  <c r="AC489" i="2"/>
  <c r="AB490" i="2"/>
  <c r="V490" i="2"/>
  <c r="AD490" i="2"/>
  <c r="AC490" i="2"/>
  <c r="AB491" i="2"/>
  <c r="V491" i="2"/>
  <c r="AD491" i="2"/>
  <c r="AC491" i="2"/>
  <c r="AB492" i="2"/>
  <c r="V492" i="2"/>
  <c r="AD492" i="2"/>
  <c r="AC492" i="2"/>
  <c r="AB493" i="2"/>
  <c r="V493" i="2"/>
  <c r="AD493" i="2"/>
  <c r="AC493" i="2"/>
  <c r="AB494" i="2"/>
  <c r="V494" i="2"/>
  <c r="AD494" i="2"/>
  <c r="AC494" i="2"/>
  <c r="AB495" i="2"/>
  <c r="V495" i="2"/>
  <c r="AD495" i="2"/>
  <c r="AC495" i="2"/>
  <c r="AB496" i="2"/>
  <c r="V496" i="2"/>
  <c r="AD496" i="2"/>
  <c r="AC496" i="2"/>
  <c r="AB497" i="2"/>
  <c r="V497" i="2"/>
  <c r="AD497" i="2"/>
  <c r="AC497" i="2"/>
  <c r="AB498" i="2"/>
  <c r="V498" i="2"/>
  <c r="AD498" i="2"/>
  <c r="AC498" i="2"/>
  <c r="AB499" i="2"/>
  <c r="V499" i="2"/>
  <c r="AD499" i="2"/>
  <c r="AC499" i="2"/>
  <c r="AB500" i="2"/>
  <c r="V500" i="2"/>
  <c r="AD500" i="2"/>
  <c r="AC500" i="2"/>
  <c r="AB501" i="2"/>
  <c r="V501" i="2"/>
  <c r="AD501" i="2"/>
  <c r="AC501" i="2"/>
  <c r="AB502" i="2"/>
  <c r="V502" i="2"/>
  <c r="AD502" i="2"/>
  <c r="AC502" i="2"/>
  <c r="AB503" i="2"/>
  <c r="V503" i="2"/>
  <c r="AD503" i="2"/>
  <c r="AC503" i="2"/>
  <c r="AB504" i="2"/>
  <c r="V504" i="2"/>
  <c r="AD504" i="2"/>
  <c r="AC504" i="2"/>
  <c r="AB505" i="2"/>
  <c r="V505" i="2"/>
  <c r="AD505" i="2"/>
  <c r="AC505" i="2"/>
  <c r="AB506" i="2"/>
  <c r="V506" i="2"/>
  <c r="AD506" i="2"/>
  <c r="AC506" i="2"/>
  <c r="AB507" i="2"/>
  <c r="V507" i="2"/>
  <c r="AD507" i="2"/>
  <c r="AC507" i="2"/>
  <c r="AB508" i="2"/>
  <c r="V508" i="2"/>
  <c r="AD508" i="2"/>
  <c r="AC508" i="2"/>
  <c r="AB509" i="2"/>
  <c r="V509" i="2"/>
  <c r="AD509" i="2"/>
  <c r="AC509" i="2"/>
  <c r="AB510" i="2"/>
  <c r="V510" i="2"/>
  <c r="AD510" i="2"/>
  <c r="AC510" i="2"/>
  <c r="AB511" i="2"/>
  <c r="V511" i="2"/>
  <c r="AD511" i="2"/>
  <c r="AC511" i="2"/>
  <c r="AB512" i="2"/>
  <c r="V512" i="2"/>
  <c r="AD512" i="2"/>
  <c r="AC512" i="2"/>
  <c r="AB513" i="2"/>
  <c r="V513" i="2"/>
  <c r="AD513" i="2"/>
  <c r="AC513" i="2"/>
  <c r="AB514" i="2"/>
  <c r="V514" i="2"/>
  <c r="AD514" i="2"/>
  <c r="AC514" i="2"/>
  <c r="AB515" i="2"/>
  <c r="V515" i="2"/>
  <c r="AD515" i="2"/>
  <c r="AC515" i="2"/>
  <c r="AB516" i="2"/>
  <c r="V516" i="2"/>
  <c r="AD516" i="2"/>
  <c r="AC516" i="2"/>
  <c r="AB517" i="2"/>
  <c r="V517" i="2"/>
  <c r="AD517" i="2"/>
  <c r="AC517" i="2"/>
  <c r="AB518" i="2"/>
  <c r="V518" i="2"/>
  <c r="AD518" i="2"/>
  <c r="AC518" i="2"/>
  <c r="AB519" i="2"/>
  <c r="V519" i="2"/>
  <c r="AD519" i="2"/>
  <c r="AC519" i="2"/>
  <c r="AB520" i="2"/>
  <c r="V520" i="2"/>
  <c r="AD520" i="2"/>
  <c r="AC520" i="2"/>
  <c r="AB521" i="2"/>
  <c r="V521" i="2"/>
  <c r="AD521" i="2"/>
  <c r="AC521" i="2"/>
  <c r="AB522" i="2"/>
  <c r="V522" i="2"/>
  <c r="AD522" i="2"/>
  <c r="AC522" i="2"/>
  <c r="AB523" i="2"/>
  <c r="V523" i="2"/>
  <c r="AD523" i="2"/>
  <c r="AC523" i="2"/>
  <c r="AB524" i="2"/>
  <c r="V524" i="2"/>
  <c r="AD524" i="2"/>
  <c r="AC524" i="2"/>
  <c r="AB525" i="2"/>
  <c r="V525" i="2"/>
  <c r="AD525" i="2"/>
  <c r="AC525" i="2"/>
  <c r="AB526" i="2"/>
  <c r="V526" i="2"/>
  <c r="AD526" i="2"/>
  <c r="AC526" i="2"/>
  <c r="AB527" i="2"/>
  <c r="V527" i="2"/>
  <c r="AD527" i="2"/>
  <c r="AC527" i="2"/>
  <c r="AB528" i="2"/>
  <c r="V528" i="2"/>
  <c r="AD528" i="2"/>
  <c r="AC528" i="2"/>
  <c r="AB529" i="2"/>
  <c r="V529" i="2"/>
  <c r="AD529" i="2"/>
  <c r="AC529" i="2"/>
  <c r="AB530" i="2"/>
  <c r="V530" i="2"/>
  <c r="AD530" i="2"/>
  <c r="AC530" i="2"/>
  <c r="AB531" i="2"/>
  <c r="V531" i="2"/>
  <c r="AD531" i="2"/>
  <c r="AC531" i="2"/>
  <c r="AB532" i="2"/>
  <c r="V532" i="2"/>
  <c r="AD532" i="2"/>
  <c r="AC532" i="2"/>
  <c r="AB533" i="2"/>
  <c r="V533" i="2"/>
  <c r="AD533" i="2"/>
  <c r="AC533" i="2"/>
  <c r="AB534" i="2"/>
  <c r="V534" i="2"/>
  <c r="AD534" i="2"/>
  <c r="AC534" i="2"/>
  <c r="AB535" i="2"/>
  <c r="V535" i="2"/>
  <c r="AD535" i="2"/>
  <c r="AC535" i="2"/>
  <c r="AB536" i="2"/>
  <c r="V536" i="2"/>
  <c r="AD536" i="2"/>
  <c r="AC536" i="2"/>
  <c r="AB537" i="2"/>
  <c r="V537" i="2"/>
  <c r="AD537" i="2"/>
  <c r="AC537" i="2"/>
  <c r="AB538" i="2"/>
  <c r="V538" i="2"/>
  <c r="AD538" i="2"/>
  <c r="AC538" i="2"/>
  <c r="AB539" i="2"/>
  <c r="V539" i="2"/>
  <c r="AD539" i="2"/>
  <c r="AC539" i="2"/>
  <c r="AB540" i="2"/>
  <c r="V540" i="2"/>
  <c r="AD540" i="2"/>
  <c r="AC540" i="2"/>
  <c r="AB541" i="2"/>
  <c r="V541" i="2"/>
  <c r="AD541" i="2"/>
  <c r="AC541" i="2"/>
  <c r="AB542" i="2"/>
  <c r="V542" i="2"/>
  <c r="AD542" i="2"/>
  <c r="AC542" i="2"/>
  <c r="AB543" i="2"/>
  <c r="V543" i="2"/>
  <c r="AD543" i="2"/>
  <c r="AC543" i="2"/>
  <c r="AB544" i="2"/>
  <c r="V544" i="2"/>
  <c r="AD544" i="2"/>
  <c r="AC544" i="2"/>
  <c r="AB545" i="2"/>
  <c r="V545" i="2"/>
  <c r="AD545" i="2"/>
  <c r="AC545" i="2"/>
  <c r="AB546" i="2"/>
  <c r="V546" i="2"/>
  <c r="AD546" i="2"/>
  <c r="AC546" i="2"/>
  <c r="AB547" i="2"/>
  <c r="V547" i="2"/>
  <c r="AD547" i="2"/>
  <c r="AC547" i="2"/>
  <c r="AB548" i="2"/>
  <c r="V548" i="2"/>
  <c r="AD548" i="2"/>
  <c r="AC548" i="2"/>
  <c r="AB549" i="2"/>
  <c r="V549" i="2"/>
  <c r="AD549" i="2"/>
  <c r="AC549" i="2"/>
  <c r="AB550" i="2"/>
  <c r="V550" i="2"/>
  <c r="AD550" i="2"/>
  <c r="AC550" i="2"/>
  <c r="AB551" i="2"/>
  <c r="V551" i="2"/>
  <c r="AD551" i="2"/>
  <c r="AC551" i="2"/>
  <c r="AB552" i="2"/>
  <c r="V552" i="2"/>
  <c r="AD552" i="2"/>
  <c r="AC552" i="2"/>
  <c r="AB553" i="2"/>
  <c r="V553" i="2"/>
  <c r="AD553" i="2"/>
  <c r="AC553" i="2"/>
  <c r="AB554" i="2"/>
  <c r="V554" i="2"/>
  <c r="AD554" i="2"/>
  <c r="AC554" i="2"/>
  <c r="AB555" i="2"/>
  <c r="V555" i="2"/>
  <c r="AD555" i="2"/>
  <c r="AC555" i="2"/>
  <c r="AB556" i="2"/>
  <c r="V556" i="2"/>
  <c r="AD556" i="2"/>
  <c r="AC556" i="2"/>
  <c r="AB557" i="2"/>
  <c r="V557" i="2"/>
  <c r="AD557" i="2"/>
  <c r="AC557" i="2"/>
  <c r="AB558" i="2"/>
  <c r="V558" i="2"/>
  <c r="AD558" i="2"/>
  <c r="AC558" i="2"/>
  <c r="AB559" i="2"/>
  <c r="V559" i="2"/>
  <c r="AD559" i="2"/>
  <c r="AC559" i="2"/>
  <c r="AB560" i="2"/>
  <c r="V560" i="2"/>
  <c r="AD560" i="2"/>
  <c r="AC560" i="2"/>
  <c r="AB561" i="2"/>
  <c r="V561" i="2"/>
  <c r="AD561" i="2"/>
  <c r="AC561" i="2"/>
  <c r="AB562" i="2"/>
  <c r="V562" i="2"/>
  <c r="AD562" i="2"/>
  <c r="AC562" i="2"/>
  <c r="AB563" i="2"/>
  <c r="V563" i="2"/>
  <c r="AD563" i="2"/>
  <c r="AC563" i="2"/>
  <c r="AB564" i="2"/>
  <c r="V564" i="2"/>
  <c r="AD564" i="2"/>
  <c r="AC564" i="2"/>
  <c r="AB565" i="2"/>
  <c r="V565" i="2"/>
  <c r="AD565" i="2"/>
  <c r="AC565" i="2"/>
  <c r="AB566" i="2"/>
  <c r="V566" i="2"/>
  <c r="AD566" i="2"/>
  <c r="AC566" i="2"/>
  <c r="AB567" i="2"/>
  <c r="V567" i="2"/>
  <c r="AD567" i="2"/>
  <c r="AC567" i="2"/>
  <c r="AB568" i="2"/>
  <c r="V568" i="2"/>
  <c r="AD568" i="2"/>
  <c r="AC568" i="2"/>
  <c r="AB569" i="2"/>
  <c r="V569" i="2"/>
  <c r="AD569" i="2"/>
  <c r="AC569" i="2"/>
  <c r="AB570" i="2"/>
  <c r="V570" i="2"/>
  <c r="AD570" i="2"/>
  <c r="AC570" i="2"/>
  <c r="AB571" i="2"/>
  <c r="V571" i="2"/>
  <c r="AD571" i="2"/>
  <c r="AC571" i="2"/>
  <c r="AB572" i="2"/>
  <c r="V572" i="2"/>
  <c r="AD572" i="2"/>
  <c r="AC572" i="2"/>
  <c r="AB573" i="2"/>
  <c r="V573" i="2"/>
  <c r="AD573" i="2"/>
  <c r="AC573" i="2"/>
  <c r="AB574" i="2"/>
  <c r="V574" i="2"/>
  <c r="AD574" i="2"/>
  <c r="AC574" i="2"/>
  <c r="AB575" i="2"/>
  <c r="V575" i="2"/>
  <c r="AD575" i="2"/>
  <c r="AC575" i="2"/>
  <c r="AB576" i="2"/>
  <c r="V576" i="2"/>
  <c r="AD576" i="2"/>
  <c r="AC576" i="2"/>
  <c r="AB577" i="2"/>
  <c r="V577" i="2"/>
  <c r="AD577" i="2"/>
  <c r="AC577" i="2"/>
  <c r="AB578" i="2"/>
  <c r="V578" i="2"/>
  <c r="AD578" i="2"/>
  <c r="AC578" i="2"/>
  <c r="AB579" i="2"/>
  <c r="V579" i="2"/>
  <c r="AD579" i="2"/>
  <c r="AC579" i="2"/>
  <c r="AB580" i="2"/>
  <c r="V580" i="2"/>
  <c r="AD580" i="2"/>
  <c r="AC580" i="2"/>
  <c r="AB581" i="2"/>
  <c r="V581" i="2"/>
  <c r="AD581" i="2"/>
  <c r="AC581" i="2"/>
  <c r="AB582" i="2"/>
  <c r="V582" i="2"/>
  <c r="AD582" i="2"/>
  <c r="AC582" i="2"/>
  <c r="AB583" i="2"/>
  <c r="V583" i="2"/>
  <c r="AD583" i="2"/>
  <c r="AC583" i="2"/>
  <c r="AB584" i="2"/>
  <c r="V584" i="2"/>
  <c r="AD584" i="2"/>
  <c r="AC584" i="2"/>
  <c r="AB585" i="2"/>
  <c r="V585" i="2"/>
  <c r="AD585" i="2"/>
  <c r="AC585" i="2"/>
  <c r="AB586" i="2"/>
  <c r="V586" i="2"/>
  <c r="AD586" i="2"/>
  <c r="AC586" i="2"/>
  <c r="AB587" i="2"/>
  <c r="V587" i="2"/>
  <c r="AD587" i="2"/>
  <c r="AC587" i="2"/>
  <c r="AB588" i="2"/>
  <c r="V588" i="2"/>
  <c r="AD588" i="2"/>
  <c r="AC588" i="2"/>
  <c r="AB589" i="2"/>
  <c r="V589" i="2"/>
  <c r="AD589" i="2"/>
  <c r="AC589" i="2"/>
  <c r="AB590" i="2"/>
  <c r="V590" i="2"/>
  <c r="AD590" i="2"/>
  <c r="AC590" i="2"/>
  <c r="AB591" i="2"/>
  <c r="V591" i="2"/>
  <c r="AD591" i="2"/>
  <c r="AC591" i="2"/>
  <c r="AB592" i="2"/>
  <c r="V592" i="2"/>
  <c r="AD592" i="2"/>
  <c r="AC592" i="2"/>
  <c r="AB593" i="2"/>
  <c r="V593" i="2"/>
  <c r="AD593" i="2"/>
  <c r="AC593" i="2"/>
  <c r="AB594" i="2"/>
  <c r="V594" i="2"/>
  <c r="AD594" i="2"/>
  <c r="AC594" i="2"/>
  <c r="AB595" i="2"/>
  <c r="V595" i="2"/>
  <c r="AD595" i="2"/>
  <c r="AC595" i="2"/>
  <c r="AB596" i="2"/>
  <c r="V596" i="2"/>
  <c r="AD596" i="2"/>
  <c r="AC596" i="2"/>
  <c r="AB597" i="2"/>
  <c r="V597" i="2"/>
  <c r="AD597" i="2"/>
  <c r="AC597" i="2"/>
  <c r="AB598" i="2"/>
  <c r="V598" i="2"/>
  <c r="AD598" i="2"/>
  <c r="AC598" i="2"/>
  <c r="AB599" i="2"/>
  <c r="V599" i="2"/>
  <c r="AD599" i="2"/>
  <c r="AC599" i="2"/>
  <c r="AB600" i="2"/>
  <c r="V600" i="2"/>
  <c r="AD600" i="2"/>
  <c r="AC600" i="2"/>
  <c r="AB601" i="2"/>
  <c r="V601" i="2"/>
  <c r="AD601" i="2"/>
  <c r="AC601" i="2"/>
  <c r="AB602" i="2"/>
  <c r="V602" i="2"/>
  <c r="AD602" i="2"/>
  <c r="AC602" i="2"/>
  <c r="AB603" i="2"/>
  <c r="V603" i="2"/>
  <c r="AD603" i="2"/>
  <c r="AC603" i="2"/>
  <c r="AB604" i="2"/>
  <c r="V604" i="2"/>
  <c r="AD604" i="2"/>
  <c r="AC604" i="2"/>
  <c r="AB605" i="2"/>
  <c r="V605" i="2"/>
  <c r="AD605" i="2"/>
  <c r="AC605" i="2"/>
  <c r="AB606" i="2"/>
  <c r="V606" i="2"/>
  <c r="AD606" i="2"/>
  <c r="AC606" i="2"/>
  <c r="AB607" i="2"/>
  <c r="V607" i="2"/>
  <c r="AD607" i="2"/>
  <c r="AC607" i="2"/>
  <c r="AB608" i="2"/>
  <c r="V608" i="2"/>
  <c r="AD608" i="2"/>
  <c r="AC608" i="2"/>
  <c r="AB609" i="2"/>
  <c r="V609" i="2"/>
  <c r="AD609" i="2"/>
  <c r="AC609" i="2"/>
  <c r="AB610" i="2"/>
  <c r="V610" i="2"/>
  <c r="AD610" i="2"/>
  <c r="AC610" i="2"/>
  <c r="AB611" i="2"/>
  <c r="V611" i="2"/>
  <c r="AD611" i="2"/>
  <c r="AC611" i="2"/>
  <c r="AB612" i="2"/>
  <c r="V612" i="2"/>
  <c r="AD612" i="2"/>
  <c r="AC612" i="2"/>
  <c r="AB613" i="2"/>
  <c r="V613" i="2"/>
  <c r="AD613" i="2"/>
  <c r="AC613" i="2"/>
  <c r="AB614" i="2"/>
  <c r="V614" i="2"/>
  <c r="AD614" i="2"/>
  <c r="AC614" i="2"/>
  <c r="AB615" i="2"/>
  <c r="V615" i="2"/>
  <c r="AD615" i="2"/>
  <c r="AC615" i="2"/>
  <c r="AB616" i="2"/>
  <c r="V616" i="2"/>
  <c r="AD616" i="2"/>
  <c r="AC616" i="2"/>
  <c r="AB617" i="2"/>
  <c r="V617" i="2"/>
  <c r="AD617" i="2"/>
  <c r="AC617" i="2"/>
  <c r="AB618" i="2"/>
  <c r="V618" i="2"/>
  <c r="AD618" i="2"/>
  <c r="AC618" i="2"/>
  <c r="AB619" i="2"/>
  <c r="V619" i="2"/>
  <c r="AD619" i="2"/>
  <c r="AC619" i="2"/>
  <c r="AB620" i="2"/>
  <c r="V620" i="2"/>
  <c r="AD620" i="2"/>
  <c r="AC620" i="2"/>
  <c r="AB621" i="2"/>
  <c r="V621" i="2"/>
  <c r="AD621" i="2"/>
  <c r="AC621" i="2"/>
  <c r="AB622" i="2"/>
  <c r="V622" i="2"/>
  <c r="AD622" i="2"/>
  <c r="AC622" i="2"/>
  <c r="AB623" i="2"/>
  <c r="V623" i="2"/>
  <c r="AD623" i="2"/>
  <c r="AC623" i="2"/>
  <c r="AB624" i="2"/>
  <c r="V624" i="2"/>
  <c r="AD624" i="2"/>
  <c r="AC624" i="2"/>
  <c r="AB625" i="2"/>
  <c r="V625" i="2"/>
  <c r="AD625" i="2"/>
  <c r="AC625" i="2"/>
  <c r="AB626" i="2"/>
  <c r="V626" i="2"/>
  <c r="AD626" i="2"/>
  <c r="AC626" i="2"/>
  <c r="AB627" i="2"/>
  <c r="V627" i="2"/>
  <c r="AD627" i="2"/>
  <c r="AC627" i="2"/>
  <c r="AB628" i="2"/>
  <c r="V628" i="2"/>
  <c r="AD628" i="2"/>
  <c r="AC628" i="2"/>
  <c r="AB629" i="2"/>
  <c r="V629" i="2"/>
  <c r="AD629" i="2"/>
  <c r="AC629" i="2"/>
  <c r="AB630" i="2"/>
  <c r="V630" i="2"/>
  <c r="AD630" i="2"/>
  <c r="AC630" i="2"/>
  <c r="AB631" i="2"/>
  <c r="V631" i="2"/>
  <c r="AD631" i="2"/>
  <c r="AC631" i="2"/>
  <c r="AB632" i="2"/>
  <c r="V632" i="2"/>
  <c r="AD632" i="2"/>
  <c r="AC632" i="2"/>
  <c r="AB633" i="2"/>
  <c r="V633" i="2"/>
  <c r="AD633" i="2"/>
  <c r="AC633" i="2"/>
  <c r="AB634" i="2"/>
  <c r="V634" i="2"/>
  <c r="AD634" i="2"/>
  <c r="AC634" i="2"/>
  <c r="AB635" i="2"/>
  <c r="V635" i="2"/>
  <c r="AD635" i="2"/>
  <c r="AC635" i="2"/>
  <c r="AB636" i="2"/>
  <c r="V636" i="2"/>
  <c r="AD636" i="2"/>
  <c r="AC636" i="2"/>
  <c r="AB637" i="2"/>
  <c r="V637" i="2"/>
  <c r="AD637" i="2"/>
  <c r="AC637" i="2"/>
  <c r="AB638" i="2"/>
  <c r="V638" i="2"/>
  <c r="AD638" i="2"/>
  <c r="AC638" i="2"/>
  <c r="AB639" i="2"/>
  <c r="V639" i="2"/>
  <c r="AD639" i="2"/>
  <c r="AC639" i="2"/>
  <c r="AB640" i="2"/>
  <c r="V640" i="2"/>
  <c r="AD640" i="2"/>
  <c r="AC640" i="2"/>
  <c r="AB641" i="2"/>
  <c r="V641" i="2"/>
  <c r="AD641" i="2"/>
  <c r="AC641" i="2"/>
  <c r="AB642" i="2"/>
  <c r="V642" i="2"/>
  <c r="AD642" i="2"/>
  <c r="AC642" i="2"/>
  <c r="AB643" i="2"/>
  <c r="V643" i="2"/>
  <c r="AD643" i="2"/>
  <c r="AC643" i="2"/>
  <c r="AB644" i="2"/>
  <c r="V644" i="2"/>
  <c r="AD644" i="2"/>
  <c r="AC644" i="2"/>
  <c r="AB645" i="2"/>
  <c r="V645" i="2"/>
  <c r="AD645" i="2"/>
  <c r="AC645" i="2"/>
  <c r="AB646" i="2"/>
  <c r="V646" i="2"/>
  <c r="AD646" i="2"/>
  <c r="AC646" i="2"/>
  <c r="AB647" i="2"/>
  <c r="V647" i="2"/>
  <c r="AD647" i="2"/>
  <c r="AC647" i="2"/>
  <c r="AB648" i="2"/>
  <c r="V648" i="2"/>
  <c r="AD648" i="2"/>
  <c r="AC648" i="2"/>
  <c r="AB649" i="2"/>
  <c r="V649" i="2"/>
  <c r="AD649" i="2"/>
  <c r="AC649" i="2"/>
  <c r="AB650" i="2"/>
  <c r="V650" i="2"/>
  <c r="AD650" i="2"/>
  <c r="AC650" i="2"/>
  <c r="AB651" i="2"/>
  <c r="V651" i="2"/>
  <c r="AD651" i="2"/>
  <c r="AC651" i="2"/>
  <c r="AB652" i="2"/>
  <c r="V652" i="2"/>
  <c r="AD652" i="2"/>
  <c r="AC652" i="2"/>
  <c r="AB653" i="2"/>
  <c r="V653" i="2"/>
  <c r="AD653" i="2"/>
  <c r="AC653" i="2"/>
  <c r="AB654" i="2"/>
  <c r="V654" i="2"/>
  <c r="AD654" i="2"/>
  <c r="AC654" i="2"/>
  <c r="AB655" i="2"/>
  <c r="V655" i="2"/>
  <c r="AD655" i="2"/>
  <c r="AC655" i="2"/>
  <c r="AB656" i="2"/>
  <c r="V656" i="2"/>
  <c r="AD656" i="2"/>
  <c r="AC656" i="2"/>
  <c r="AB657" i="2"/>
  <c r="V657" i="2"/>
  <c r="AD657" i="2"/>
  <c r="AC657" i="2"/>
  <c r="AB658" i="2"/>
  <c r="V658" i="2"/>
  <c r="AD658" i="2"/>
  <c r="AC658" i="2"/>
  <c r="AB659" i="2"/>
  <c r="V659" i="2"/>
  <c r="AD659" i="2"/>
  <c r="AC659" i="2"/>
  <c r="AB660" i="2"/>
  <c r="V660" i="2"/>
  <c r="AD660" i="2"/>
  <c r="AC660" i="2"/>
  <c r="AB661" i="2"/>
  <c r="V661" i="2"/>
  <c r="AD661" i="2"/>
  <c r="AC661" i="2"/>
  <c r="AB662" i="2"/>
  <c r="V662" i="2"/>
  <c r="AD662" i="2"/>
  <c r="AC662" i="2"/>
  <c r="AB663" i="2"/>
  <c r="V663" i="2"/>
  <c r="AD663" i="2"/>
  <c r="AC663" i="2"/>
  <c r="AB664" i="2"/>
  <c r="V664" i="2"/>
  <c r="AD664" i="2"/>
  <c r="AC664" i="2"/>
  <c r="AB665" i="2"/>
  <c r="V665" i="2"/>
  <c r="AD665" i="2"/>
  <c r="AC665" i="2"/>
  <c r="AB666" i="2"/>
  <c r="V666" i="2"/>
  <c r="AD666" i="2"/>
  <c r="AC666" i="2"/>
  <c r="AB667" i="2"/>
  <c r="V667" i="2"/>
  <c r="AD667" i="2"/>
  <c r="AC667" i="2"/>
  <c r="AB668" i="2"/>
  <c r="V668" i="2"/>
  <c r="AD668" i="2"/>
  <c r="AC668" i="2"/>
  <c r="AB669" i="2"/>
  <c r="V669" i="2"/>
  <c r="AD669" i="2"/>
  <c r="AC669" i="2"/>
  <c r="AB670" i="2"/>
  <c r="V670" i="2"/>
  <c r="AD670" i="2"/>
  <c r="AC670" i="2"/>
  <c r="AB671" i="2"/>
  <c r="V671" i="2"/>
  <c r="AD671" i="2"/>
  <c r="AC671" i="2"/>
  <c r="AB672" i="2"/>
  <c r="V672" i="2"/>
  <c r="AD672" i="2"/>
  <c r="AC672" i="2"/>
  <c r="AB673" i="2"/>
  <c r="V673" i="2"/>
  <c r="AD673" i="2"/>
  <c r="AC673" i="2"/>
  <c r="AB674" i="2"/>
  <c r="V674" i="2"/>
  <c r="AD674" i="2"/>
  <c r="AC674" i="2"/>
  <c r="AB675" i="2"/>
  <c r="V675" i="2"/>
  <c r="AD675" i="2"/>
  <c r="AC675" i="2"/>
  <c r="AB676" i="2"/>
  <c r="V676" i="2"/>
  <c r="AD676" i="2"/>
  <c r="AC676" i="2"/>
  <c r="AB677" i="2"/>
  <c r="V677" i="2"/>
  <c r="AD677" i="2"/>
  <c r="AC677" i="2"/>
  <c r="AB678" i="2"/>
  <c r="V678" i="2"/>
  <c r="AD678" i="2"/>
  <c r="AC678" i="2"/>
  <c r="AB679" i="2"/>
  <c r="V679" i="2"/>
  <c r="AD679" i="2"/>
  <c r="AC679" i="2"/>
  <c r="AB680" i="2"/>
  <c r="V680" i="2"/>
  <c r="AD680" i="2"/>
  <c r="AC680" i="2"/>
  <c r="AB681" i="2"/>
  <c r="V681" i="2"/>
  <c r="AD681" i="2"/>
  <c r="AC681" i="2"/>
  <c r="AB682" i="2"/>
  <c r="V682" i="2"/>
  <c r="AD682" i="2"/>
  <c r="AC682" i="2"/>
  <c r="AB683" i="2"/>
  <c r="V683" i="2"/>
  <c r="AD683" i="2"/>
  <c r="AC683" i="2"/>
  <c r="AB684" i="2"/>
  <c r="V684" i="2"/>
  <c r="AD684" i="2"/>
  <c r="AC684" i="2"/>
  <c r="AB685" i="2"/>
  <c r="V685" i="2"/>
  <c r="AD685" i="2"/>
  <c r="AC685" i="2"/>
  <c r="AB686" i="2"/>
  <c r="V686" i="2"/>
  <c r="AD686" i="2"/>
  <c r="AC686" i="2"/>
  <c r="AB687" i="2"/>
  <c r="V687" i="2"/>
  <c r="AD687" i="2"/>
  <c r="AC687" i="2"/>
  <c r="AB688" i="2"/>
  <c r="V688" i="2"/>
  <c r="AD688" i="2"/>
  <c r="AC688" i="2"/>
  <c r="AB689" i="2"/>
  <c r="V689" i="2"/>
  <c r="AD689" i="2"/>
  <c r="AC689" i="2"/>
  <c r="AB690" i="2"/>
  <c r="V690" i="2"/>
  <c r="AD690" i="2"/>
  <c r="AC690" i="2"/>
  <c r="AB691" i="2"/>
  <c r="V691" i="2"/>
  <c r="AD691" i="2"/>
  <c r="AC691" i="2"/>
  <c r="AB692" i="2"/>
  <c r="V692" i="2"/>
  <c r="AD692" i="2"/>
  <c r="AC692" i="2"/>
  <c r="AB693" i="2"/>
  <c r="V693" i="2"/>
  <c r="AD693" i="2"/>
  <c r="AC693" i="2"/>
  <c r="AB694" i="2"/>
  <c r="V694" i="2"/>
  <c r="AD694" i="2"/>
  <c r="AC694" i="2"/>
  <c r="AB695" i="2"/>
  <c r="V695" i="2"/>
  <c r="AD695" i="2"/>
  <c r="AC695" i="2"/>
  <c r="AB696" i="2"/>
  <c r="V696" i="2"/>
  <c r="AD696" i="2"/>
  <c r="AC696" i="2"/>
  <c r="AB697" i="2"/>
  <c r="V697" i="2"/>
  <c r="AD697" i="2"/>
  <c r="AC697" i="2"/>
  <c r="AB698" i="2"/>
  <c r="V698" i="2"/>
  <c r="AD698" i="2"/>
  <c r="AC698" i="2"/>
  <c r="AB699" i="2"/>
  <c r="V699" i="2"/>
  <c r="AD699" i="2"/>
  <c r="AC699" i="2"/>
  <c r="AB700" i="2"/>
  <c r="V700" i="2"/>
  <c r="AD700" i="2"/>
  <c r="AC700" i="2"/>
  <c r="AB701" i="2"/>
  <c r="V701" i="2"/>
  <c r="AD701" i="2"/>
  <c r="AC701" i="2"/>
  <c r="AB702" i="2"/>
  <c r="V702" i="2"/>
  <c r="AD702" i="2"/>
  <c r="AC702" i="2"/>
  <c r="AB703" i="2"/>
  <c r="V703" i="2"/>
  <c r="AD703" i="2"/>
  <c r="AC703" i="2"/>
  <c r="AB704" i="2"/>
  <c r="V704" i="2"/>
  <c r="AD704" i="2"/>
  <c r="AC704" i="2"/>
  <c r="AB705" i="2"/>
  <c r="V705" i="2"/>
  <c r="AD705" i="2"/>
  <c r="AC705" i="2"/>
  <c r="AB706" i="2"/>
  <c r="V706" i="2"/>
  <c r="AD706" i="2"/>
  <c r="AC706" i="2"/>
  <c r="AB707" i="2"/>
  <c r="V707" i="2"/>
  <c r="AD707" i="2"/>
  <c r="AC707" i="2"/>
  <c r="AB708" i="2"/>
  <c r="V708" i="2"/>
  <c r="AD708" i="2"/>
  <c r="AC708" i="2"/>
  <c r="AB709" i="2"/>
  <c r="V709" i="2"/>
  <c r="AD709" i="2"/>
  <c r="AC709" i="2"/>
  <c r="AB710" i="2"/>
  <c r="V710" i="2"/>
  <c r="AD710" i="2"/>
  <c r="AC710" i="2"/>
  <c r="AB711" i="2"/>
  <c r="V711" i="2"/>
  <c r="AD711" i="2"/>
  <c r="AC711" i="2"/>
  <c r="AB712" i="2"/>
  <c r="V712" i="2"/>
  <c r="AD712" i="2"/>
  <c r="AC712" i="2"/>
  <c r="AB713" i="2"/>
  <c r="V713" i="2"/>
  <c r="AD713" i="2"/>
  <c r="AC713" i="2"/>
  <c r="AB714" i="2"/>
  <c r="V714" i="2"/>
  <c r="AD714" i="2"/>
  <c r="AC714" i="2"/>
  <c r="AB715" i="2"/>
  <c r="V715" i="2"/>
  <c r="AD715" i="2"/>
  <c r="AC715" i="2"/>
  <c r="AB716" i="2"/>
  <c r="V716" i="2"/>
  <c r="AD716" i="2"/>
  <c r="AC716" i="2"/>
  <c r="AB717" i="2"/>
  <c r="V717" i="2"/>
  <c r="AD717" i="2"/>
  <c r="AC717" i="2"/>
  <c r="AB718" i="2"/>
  <c r="V718" i="2"/>
  <c r="AD718" i="2"/>
  <c r="AC718" i="2"/>
  <c r="AB719" i="2"/>
  <c r="V719" i="2"/>
  <c r="AD719" i="2"/>
  <c r="AC719" i="2"/>
  <c r="AB720" i="2"/>
  <c r="V720" i="2"/>
  <c r="AD720" i="2"/>
  <c r="AC720" i="2"/>
  <c r="AB721" i="2"/>
  <c r="V721" i="2"/>
  <c r="AD721" i="2"/>
  <c r="AC721" i="2"/>
  <c r="AB722" i="2"/>
  <c r="V722" i="2"/>
  <c r="AD722" i="2"/>
  <c r="AC722" i="2"/>
  <c r="AB723" i="2"/>
  <c r="V723" i="2"/>
  <c r="AD723" i="2"/>
  <c r="AC723" i="2"/>
  <c r="AB724" i="2"/>
  <c r="V724" i="2"/>
  <c r="AD724" i="2"/>
  <c r="AC724" i="2"/>
  <c r="AB725" i="2"/>
  <c r="V725" i="2"/>
  <c r="AD725" i="2"/>
  <c r="AC725" i="2"/>
  <c r="AB726" i="2"/>
  <c r="V726" i="2"/>
  <c r="AD726" i="2"/>
  <c r="AC726" i="2"/>
  <c r="AB727" i="2"/>
  <c r="V727" i="2"/>
  <c r="AD727" i="2"/>
  <c r="AC727" i="2"/>
  <c r="AB728" i="2"/>
  <c r="V728" i="2"/>
  <c r="AD728" i="2"/>
  <c r="AC728" i="2"/>
  <c r="AB729" i="2"/>
  <c r="V729" i="2"/>
  <c r="AD729" i="2"/>
  <c r="AC729" i="2"/>
  <c r="AB730" i="2"/>
  <c r="V730" i="2"/>
  <c r="AD730" i="2"/>
  <c r="AC730" i="2"/>
  <c r="AB731" i="2"/>
  <c r="V731" i="2"/>
  <c r="AD731" i="2"/>
  <c r="AC731" i="2"/>
  <c r="AB732" i="2"/>
  <c r="V732" i="2"/>
  <c r="AD732" i="2"/>
  <c r="AC732" i="2"/>
  <c r="AB733" i="2"/>
  <c r="V733" i="2"/>
  <c r="AD733" i="2"/>
  <c r="AC733" i="2"/>
  <c r="AB734" i="2"/>
  <c r="V734" i="2"/>
  <c r="AD734" i="2"/>
  <c r="AC734" i="2"/>
  <c r="AB735" i="2"/>
  <c r="V735" i="2"/>
  <c r="AD735" i="2"/>
  <c r="AC735" i="2"/>
  <c r="AB736" i="2"/>
  <c r="V736" i="2"/>
  <c r="AD736" i="2"/>
  <c r="AC736" i="2"/>
  <c r="AB737" i="2"/>
  <c r="V737" i="2"/>
  <c r="AD737" i="2"/>
  <c r="AC737" i="2"/>
  <c r="AB738" i="2"/>
  <c r="V738" i="2"/>
  <c r="AD738" i="2"/>
  <c r="AC738" i="2"/>
  <c r="AB739" i="2"/>
  <c r="V739" i="2"/>
  <c r="AD739" i="2"/>
  <c r="AC739" i="2"/>
  <c r="AB740" i="2"/>
  <c r="V740" i="2"/>
  <c r="AD740" i="2"/>
  <c r="AC740" i="2"/>
  <c r="AB741" i="2"/>
  <c r="V741" i="2"/>
  <c r="AD741" i="2"/>
  <c r="AC741" i="2"/>
  <c r="AB742" i="2"/>
  <c r="V742" i="2"/>
  <c r="AD742" i="2"/>
  <c r="AC742" i="2"/>
  <c r="AB743" i="2"/>
  <c r="V743" i="2"/>
  <c r="AD743" i="2"/>
  <c r="AC743" i="2"/>
  <c r="AB744" i="2"/>
  <c r="V744" i="2"/>
  <c r="AD744" i="2"/>
  <c r="AC744" i="2"/>
  <c r="AB745" i="2"/>
  <c r="V745" i="2"/>
  <c r="AD745" i="2"/>
  <c r="AC745" i="2"/>
  <c r="AB746" i="2"/>
  <c r="V746" i="2"/>
  <c r="AD746" i="2"/>
  <c r="AC746" i="2"/>
  <c r="AB747" i="2"/>
  <c r="V747" i="2"/>
  <c r="AD747" i="2"/>
  <c r="AC747" i="2"/>
  <c r="AB748" i="2"/>
  <c r="V748" i="2"/>
  <c r="AD748" i="2"/>
  <c r="AC748" i="2"/>
  <c r="AB749" i="2"/>
  <c r="V749" i="2"/>
  <c r="AD749" i="2"/>
  <c r="AC749" i="2"/>
  <c r="AB750" i="2"/>
  <c r="V750" i="2"/>
  <c r="AD750" i="2"/>
  <c r="AC750" i="2"/>
  <c r="AB751" i="2"/>
  <c r="V751" i="2"/>
  <c r="AD751" i="2"/>
  <c r="AC751" i="2"/>
  <c r="AB752" i="2"/>
  <c r="V752" i="2"/>
  <c r="AD752" i="2"/>
  <c r="AC752" i="2"/>
  <c r="AB753" i="2"/>
  <c r="V753" i="2"/>
  <c r="AD753" i="2"/>
  <c r="AC753" i="2"/>
  <c r="AB754" i="2"/>
  <c r="V754" i="2"/>
  <c r="AD754" i="2"/>
  <c r="AC754" i="2"/>
  <c r="AB755" i="2"/>
  <c r="V755" i="2"/>
  <c r="AD755" i="2"/>
  <c r="AC755" i="2"/>
  <c r="AB756" i="2"/>
  <c r="V756" i="2"/>
  <c r="AD756" i="2"/>
  <c r="AC756" i="2"/>
  <c r="AB757" i="2"/>
  <c r="V757" i="2"/>
  <c r="AD757" i="2"/>
  <c r="AC757" i="2"/>
  <c r="AB758" i="2"/>
  <c r="V758" i="2"/>
  <c r="AD758" i="2"/>
  <c r="AC758" i="2"/>
  <c r="AB759" i="2"/>
  <c r="V759" i="2"/>
  <c r="AD759" i="2"/>
  <c r="AC759" i="2"/>
  <c r="AB760" i="2"/>
  <c r="V760" i="2"/>
  <c r="AD760" i="2"/>
  <c r="AC760" i="2"/>
  <c r="AB761" i="2"/>
  <c r="V761" i="2"/>
  <c r="AD761" i="2"/>
  <c r="AC761" i="2"/>
  <c r="AB762" i="2"/>
  <c r="V762" i="2"/>
  <c r="AD762" i="2"/>
  <c r="AC762" i="2"/>
  <c r="AB763" i="2"/>
  <c r="V763" i="2"/>
  <c r="AD763" i="2"/>
  <c r="AC763" i="2"/>
  <c r="AB764" i="2"/>
  <c r="V764" i="2"/>
  <c r="AD764" i="2"/>
  <c r="AC764" i="2"/>
  <c r="AB765" i="2"/>
  <c r="V765" i="2"/>
  <c r="AD765" i="2"/>
  <c r="AC765" i="2"/>
  <c r="AB766" i="2"/>
  <c r="V766" i="2"/>
  <c r="AD766" i="2"/>
  <c r="AC766" i="2"/>
  <c r="AB767" i="2"/>
  <c r="V767" i="2"/>
  <c r="AD767" i="2"/>
  <c r="AC767" i="2"/>
  <c r="AB768" i="2"/>
  <c r="V768" i="2"/>
  <c r="AD768" i="2"/>
  <c r="AC768" i="2"/>
  <c r="AB769" i="2"/>
  <c r="V769" i="2"/>
  <c r="AD769" i="2"/>
  <c r="AC769" i="2"/>
  <c r="AB770" i="2"/>
  <c r="V770" i="2"/>
  <c r="AD770" i="2"/>
  <c r="AC770" i="2"/>
  <c r="AB771" i="2"/>
  <c r="V771" i="2"/>
  <c r="AD771" i="2"/>
  <c r="AC771" i="2"/>
  <c r="AB772" i="2"/>
  <c r="V772" i="2"/>
  <c r="AD772" i="2"/>
  <c r="AC772" i="2"/>
  <c r="AB773" i="2"/>
  <c r="V773" i="2"/>
  <c r="AD773" i="2"/>
  <c r="AC773" i="2"/>
  <c r="AB774" i="2"/>
  <c r="V774" i="2"/>
  <c r="AD774" i="2"/>
  <c r="AC774" i="2"/>
  <c r="AB775" i="2"/>
  <c r="V775" i="2"/>
  <c r="AD775" i="2"/>
  <c r="AC775" i="2"/>
  <c r="AB776" i="2"/>
  <c r="V776" i="2"/>
  <c r="AD776" i="2"/>
  <c r="AC776" i="2"/>
  <c r="AB777" i="2"/>
  <c r="V777" i="2"/>
  <c r="AD777" i="2"/>
  <c r="AC777" i="2"/>
  <c r="AB778" i="2"/>
  <c r="V778" i="2"/>
  <c r="AD778" i="2"/>
  <c r="AC778" i="2"/>
  <c r="AB779" i="2"/>
  <c r="V779" i="2"/>
  <c r="AD779" i="2"/>
  <c r="AC779" i="2"/>
  <c r="AB780" i="2"/>
  <c r="V780" i="2"/>
  <c r="AD780" i="2"/>
  <c r="AC780" i="2"/>
  <c r="AB781" i="2"/>
  <c r="V781" i="2"/>
  <c r="AD781" i="2"/>
  <c r="AC781" i="2"/>
  <c r="AB782" i="2"/>
  <c r="V782" i="2"/>
  <c r="AD782" i="2"/>
  <c r="AC782" i="2"/>
  <c r="AB783" i="2"/>
  <c r="V783" i="2"/>
  <c r="AD783" i="2"/>
  <c r="AC783" i="2"/>
  <c r="AB784" i="2"/>
  <c r="V784" i="2"/>
  <c r="AD784" i="2"/>
  <c r="AC784" i="2"/>
  <c r="AB785" i="2"/>
  <c r="V785" i="2"/>
  <c r="AD785" i="2"/>
  <c r="AC785" i="2"/>
  <c r="AB786" i="2"/>
  <c r="V786" i="2"/>
  <c r="AD786" i="2"/>
  <c r="AC786" i="2"/>
  <c r="AB787" i="2"/>
  <c r="V787" i="2"/>
  <c r="AD787" i="2"/>
  <c r="AC787" i="2"/>
  <c r="AB788" i="2"/>
  <c r="V788" i="2"/>
  <c r="AD788" i="2"/>
  <c r="AC788" i="2"/>
  <c r="AB789" i="2"/>
  <c r="V789" i="2"/>
  <c r="AD789" i="2"/>
  <c r="AC789" i="2"/>
  <c r="AB790" i="2"/>
  <c r="V790" i="2"/>
  <c r="AD790" i="2"/>
  <c r="AC790" i="2"/>
  <c r="AB791" i="2"/>
  <c r="V791" i="2"/>
  <c r="AD791" i="2"/>
  <c r="AC791" i="2"/>
  <c r="AB792" i="2"/>
  <c r="V792" i="2"/>
  <c r="AD792" i="2"/>
  <c r="AC792" i="2"/>
  <c r="AB793" i="2"/>
  <c r="V793" i="2"/>
  <c r="AD793" i="2"/>
  <c r="AC793" i="2"/>
  <c r="AB794" i="2"/>
  <c r="V794" i="2"/>
  <c r="AD794" i="2"/>
  <c r="AC794" i="2"/>
  <c r="AB795" i="2"/>
  <c r="V795" i="2"/>
  <c r="AD795" i="2"/>
  <c r="AC795" i="2"/>
  <c r="AB796" i="2"/>
  <c r="V796" i="2"/>
  <c r="AD796" i="2"/>
  <c r="AC796" i="2"/>
  <c r="AB797" i="2"/>
  <c r="V797" i="2"/>
  <c r="AD797" i="2"/>
  <c r="AC797" i="2"/>
  <c r="AB798" i="2"/>
  <c r="V798" i="2"/>
  <c r="AD798" i="2"/>
  <c r="AC798" i="2"/>
  <c r="AB799" i="2"/>
  <c r="V799" i="2"/>
  <c r="AD799" i="2"/>
  <c r="AC799" i="2"/>
  <c r="AB800" i="2"/>
  <c r="V800" i="2"/>
  <c r="AD800" i="2"/>
  <c r="AC800" i="2"/>
  <c r="AB801" i="2"/>
  <c r="V801" i="2"/>
  <c r="AD801" i="2"/>
  <c r="AC801" i="2"/>
  <c r="AB802" i="2"/>
  <c r="V802" i="2"/>
  <c r="AD802" i="2"/>
  <c r="AC802" i="2"/>
  <c r="AB803" i="2"/>
  <c r="V803" i="2"/>
  <c r="AD803" i="2"/>
  <c r="AC803" i="2"/>
  <c r="AB804" i="2"/>
  <c r="V804" i="2"/>
  <c r="AD804" i="2"/>
  <c r="AC804" i="2"/>
  <c r="AB805" i="2"/>
  <c r="V805" i="2"/>
  <c r="AD805" i="2"/>
  <c r="AC805" i="2"/>
  <c r="AB806" i="2"/>
  <c r="V806" i="2"/>
  <c r="AD806" i="2"/>
  <c r="AC806" i="2"/>
  <c r="AB807" i="2"/>
  <c r="V807" i="2"/>
  <c r="AD807" i="2"/>
  <c r="AC807" i="2"/>
  <c r="AB808" i="2"/>
  <c r="V808" i="2"/>
  <c r="AD808" i="2"/>
  <c r="AC808" i="2"/>
  <c r="AB809" i="2"/>
  <c r="V809" i="2"/>
  <c r="AD809" i="2"/>
  <c r="AC809" i="2"/>
  <c r="AB810" i="2"/>
  <c r="V810" i="2"/>
  <c r="AD810" i="2"/>
  <c r="AC810" i="2"/>
  <c r="AB811" i="2"/>
  <c r="V811" i="2"/>
  <c r="AD811" i="2"/>
  <c r="AC811" i="2"/>
  <c r="AB812" i="2"/>
  <c r="V812" i="2"/>
  <c r="AD812" i="2"/>
  <c r="AC812" i="2"/>
  <c r="AB813" i="2"/>
  <c r="V813" i="2"/>
  <c r="AD813" i="2"/>
  <c r="AC813" i="2"/>
  <c r="AB814" i="2"/>
  <c r="V814" i="2"/>
  <c r="AD814" i="2"/>
  <c r="AC814" i="2"/>
  <c r="AB815" i="2"/>
  <c r="V815" i="2"/>
  <c r="AD815" i="2"/>
  <c r="AC815" i="2"/>
  <c r="AB816" i="2"/>
  <c r="V816" i="2"/>
  <c r="AD816" i="2"/>
  <c r="AC816" i="2"/>
  <c r="AB817" i="2"/>
  <c r="V817" i="2"/>
  <c r="AD817" i="2"/>
  <c r="AC817" i="2"/>
  <c r="AB818" i="2"/>
  <c r="V818" i="2"/>
  <c r="AD818" i="2"/>
  <c r="AC818" i="2"/>
  <c r="AB819" i="2"/>
  <c r="V819" i="2"/>
  <c r="AD819" i="2"/>
  <c r="AC819" i="2"/>
  <c r="AB820" i="2"/>
  <c r="V820" i="2"/>
  <c r="AD820" i="2"/>
  <c r="AC820" i="2"/>
  <c r="AB821" i="2"/>
  <c r="V821" i="2"/>
  <c r="AD821" i="2"/>
  <c r="AC821" i="2"/>
  <c r="AB822" i="2"/>
  <c r="V822" i="2"/>
  <c r="AD822" i="2"/>
  <c r="AC822" i="2"/>
  <c r="AB823" i="2"/>
  <c r="V823" i="2"/>
  <c r="AD823" i="2"/>
  <c r="AC823" i="2"/>
  <c r="AB824" i="2"/>
  <c r="V824" i="2"/>
  <c r="AD824" i="2"/>
  <c r="AC824" i="2"/>
  <c r="AB825" i="2"/>
  <c r="V825" i="2"/>
  <c r="AD825" i="2"/>
  <c r="AC825" i="2"/>
  <c r="AB826" i="2"/>
  <c r="V826" i="2"/>
  <c r="AD826" i="2"/>
  <c r="AC826" i="2"/>
  <c r="AB827" i="2"/>
  <c r="V827" i="2"/>
  <c r="AD827" i="2"/>
  <c r="AC827" i="2"/>
  <c r="AB828" i="2"/>
  <c r="V828" i="2"/>
  <c r="AD828" i="2"/>
  <c r="AC828" i="2"/>
  <c r="AB829" i="2"/>
  <c r="V829" i="2"/>
  <c r="AD829" i="2"/>
  <c r="AC829" i="2"/>
  <c r="AB830" i="2"/>
  <c r="V830" i="2"/>
  <c r="AD830" i="2"/>
  <c r="AC830" i="2"/>
  <c r="AB831" i="2"/>
  <c r="V831" i="2"/>
  <c r="AD831" i="2"/>
  <c r="AC831" i="2"/>
  <c r="AB832" i="2"/>
  <c r="V832" i="2"/>
  <c r="AD832" i="2"/>
  <c r="AC832" i="2"/>
  <c r="AB833" i="2"/>
  <c r="V833" i="2"/>
  <c r="AD833" i="2"/>
  <c r="AC833" i="2"/>
  <c r="AB834" i="2"/>
  <c r="V834" i="2"/>
  <c r="AD834" i="2"/>
  <c r="AC834" i="2"/>
  <c r="AB835" i="2"/>
  <c r="V835" i="2"/>
  <c r="AD835" i="2"/>
  <c r="AC835" i="2"/>
  <c r="AB836" i="2"/>
  <c r="V836" i="2"/>
  <c r="AD836" i="2"/>
  <c r="AC836" i="2"/>
  <c r="AB837" i="2"/>
  <c r="V837" i="2"/>
  <c r="AD837" i="2"/>
  <c r="AC837" i="2"/>
  <c r="AB838" i="2"/>
  <c r="V838" i="2"/>
  <c r="AD838" i="2"/>
  <c r="AC838" i="2"/>
  <c r="AB839" i="2"/>
  <c r="V839" i="2"/>
  <c r="AD839" i="2"/>
  <c r="AC839" i="2"/>
  <c r="AB840" i="2"/>
  <c r="V840" i="2"/>
  <c r="AD840" i="2"/>
  <c r="AC840" i="2"/>
  <c r="AB841" i="2"/>
  <c r="V841" i="2"/>
  <c r="AD841" i="2"/>
  <c r="AC841" i="2"/>
  <c r="AB842" i="2"/>
  <c r="V842" i="2"/>
  <c r="AD842" i="2"/>
  <c r="AC842" i="2"/>
  <c r="AB843" i="2"/>
  <c r="V843" i="2"/>
  <c r="AD843" i="2"/>
  <c r="AC843" i="2"/>
  <c r="AB844" i="2"/>
  <c r="V844" i="2"/>
  <c r="AD844" i="2"/>
  <c r="AC844" i="2"/>
  <c r="AB845" i="2"/>
  <c r="V845" i="2"/>
  <c r="AD845" i="2"/>
  <c r="AC845" i="2"/>
  <c r="AB846" i="2"/>
  <c r="V846" i="2"/>
  <c r="AD846" i="2"/>
  <c r="AC846" i="2"/>
  <c r="AB847" i="2"/>
  <c r="V847" i="2"/>
  <c r="AD847" i="2"/>
  <c r="AC847" i="2"/>
  <c r="AB848" i="2"/>
  <c r="V848" i="2"/>
  <c r="AD848" i="2"/>
  <c r="AC848" i="2"/>
  <c r="AB849" i="2"/>
  <c r="V849" i="2"/>
  <c r="AD849" i="2"/>
  <c r="AC849" i="2"/>
  <c r="AB850" i="2"/>
  <c r="V850" i="2"/>
  <c r="AD850" i="2"/>
  <c r="AC850" i="2"/>
  <c r="AB851" i="2"/>
  <c r="V851" i="2"/>
  <c r="AD851" i="2"/>
  <c r="AC851" i="2"/>
  <c r="AB852" i="2"/>
  <c r="V852" i="2"/>
  <c r="AD852" i="2"/>
  <c r="AC852" i="2"/>
  <c r="AB853" i="2"/>
  <c r="V853" i="2"/>
  <c r="AD853" i="2"/>
  <c r="AC853" i="2"/>
  <c r="AB854" i="2"/>
  <c r="V854" i="2"/>
  <c r="AD854" i="2"/>
  <c r="AC854" i="2"/>
  <c r="AB855" i="2"/>
  <c r="V855" i="2"/>
  <c r="AD855" i="2"/>
  <c r="AC855" i="2"/>
  <c r="AB856" i="2"/>
  <c r="V856" i="2"/>
  <c r="AD856" i="2"/>
  <c r="AC856" i="2"/>
  <c r="AB857" i="2"/>
  <c r="V857" i="2"/>
  <c r="AD857" i="2"/>
  <c r="AC857" i="2"/>
  <c r="AB858" i="2"/>
  <c r="V858" i="2"/>
  <c r="AD858" i="2"/>
  <c r="AC858" i="2"/>
  <c r="AB859" i="2"/>
  <c r="V859" i="2"/>
  <c r="AD859" i="2"/>
  <c r="AC859" i="2"/>
  <c r="AB860" i="2"/>
  <c r="V860" i="2"/>
  <c r="AD860" i="2"/>
  <c r="AC860" i="2"/>
  <c r="AB861" i="2"/>
  <c r="V861" i="2"/>
  <c r="AD861" i="2"/>
  <c r="AC861" i="2"/>
  <c r="AB862" i="2"/>
  <c r="V862" i="2"/>
  <c r="AD862" i="2"/>
  <c r="AC862" i="2"/>
  <c r="AB863" i="2"/>
  <c r="V863" i="2"/>
  <c r="AD863" i="2"/>
  <c r="AC863" i="2"/>
  <c r="AB864" i="2"/>
  <c r="V864" i="2"/>
  <c r="AD864" i="2"/>
  <c r="AC864" i="2"/>
  <c r="AB865" i="2"/>
  <c r="V865" i="2"/>
  <c r="AD865" i="2"/>
  <c r="AC865" i="2"/>
  <c r="AB866" i="2"/>
  <c r="V866" i="2"/>
  <c r="AD866" i="2"/>
  <c r="AC866" i="2"/>
  <c r="AB867" i="2"/>
  <c r="V867" i="2"/>
  <c r="AD867" i="2"/>
  <c r="AC867" i="2"/>
  <c r="AB868" i="2"/>
  <c r="V868" i="2"/>
  <c r="AD868" i="2"/>
  <c r="AC868" i="2"/>
  <c r="AB869" i="2"/>
  <c r="V869" i="2"/>
  <c r="AD869" i="2"/>
  <c r="AC869" i="2"/>
  <c r="AB870" i="2"/>
  <c r="V870" i="2"/>
  <c r="AD870" i="2"/>
  <c r="AC870" i="2"/>
  <c r="AB871" i="2"/>
  <c r="V871" i="2"/>
  <c r="AD871" i="2"/>
  <c r="AC871" i="2"/>
  <c r="AB872" i="2"/>
  <c r="V872" i="2"/>
  <c r="AD872" i="2"/>
  <c r="AC872" i="2"/>
  <c r="AB873" i="2"/>
  <c r="V873" i="2"/>
  <c r="AD873" i="2"/>
  <c r="AC873" i="2"/>
  <c r="AB874" i="2"/>
  <c r="V874" i="2"/>
  <c r="AD874" i="2"/>
  <c r="AC874" i="2"/>
  <c r="AB875" i="2"/>
  <c r="V875" i="2"/>
  <c r="AD875" i="2"/>
  <c r="AC875" i="2"/>
  <c r="AB876" i="2"/>
  <c r="V876" i="2"/>
  <c r="AD876" i="2"/>
  <c r="AC876" i="2"/>
  <c r="AB877" i="2"/>
  <c r="V877" i="2"/>
  <c r="AD877" i="2"/>
  <c r="AC877" i="2"/>
  <c r="AB878" i="2"/>
  <c r="V878" i="2"/>
  <c r="AD878" i="2"/>
  <c r="AC878" i="2"/>
  <c r="AB879" i="2"/>
  <c r="V879" i="2"/>
  <c r="AD879" i="2"/>
  <c r="AC879" i="2"/>
  <c r="AB5" i="2"/>
  <c r="V5" i="2"/>
  <c r="AD5" i="2"/>
  <c r="AC5" i="2"/>
  <c r="AB6" i="2"/>
  <c r="V6" i="2"/>
  <c r="AD6" i="2"/>
  <c r="AC6" i="2"/>
  <c r="AB7" i="2"/>
  <c r="V7" i="2"/>
  <c r="AD7" i="2"/>
  <c r="AC7" i="2"/>
  <c r="AB8" i="2"/>
  <c r="V8" i="2"/>
  <c r="AD8" i="2"/>
  <c r="AC8" i="2"/>
  <c r="AB9" i="2"/>
  <c r="V9" i="2"/>
  <c r="AD9" i="2"/>
  <c r="AC9" i="2"/>
  <c r="AB10" i="2"/>
  <c r="V10" i="2"/>
  <c r="AD10" i="2"/>
  <c r="AC10" i="2"/>
  <c r="AB11" i="2"/>
  <c r="V11" i="2"/>
  <c r="AD11" i="2"/>
  <c r="AC11" i="2"/>
  <c r="AB12" i="2"/>
  <c r="V12" i="2"/>
  <c r="AD12" i="2"/>
  <c r="AC12" i="2"/>
  <c r="AB13" i="2"/>
  <c r="V13" i="2"/>
  <c r="AD13" i="2"/>
  <c r="AC13" i="2"/>
  <c r="AB14" i="2"/>
  <c r="V14" i="2"/>
  <c r="AD14" i="2"/>
  <c r="AC14" i="2"/>
  <c r="AB15" i="2"/>
  <c r="V15" i="2"/>
  <c r="AD15" i="2"/>
  <c r="AC15" i="2"/>
  <c r="AB16" i="2"/>
  <c r="V16" i="2"/>
  <c r="AD16" i="2"/>
  <c r="AC16" i="2"/>
  <c r="AB17" i="2"/>
  <c r="V17" i="2"/>
  <c r="AD17" i="2"/>
  <c r="AC17" i="2"/>
  <c r="AB18" i="2"/>
  <c r="V18" i="2"/>
  <c r="AD18" i="2"/>
  <c r="AC18" i="2"/>
  <c r="AD19" i="2"/>
  <c r="AC19" i="2"/>
  <c r="AB20" i="2"/>
  <c r="V20" i="2"/>
  <c r="AD20" i="2"/>
  <c r="AC20" i="2"/>
  <c r="AB21" i="2"/>
  <c r="V21" i="2"/>
  <c r="AD21" i="2"/>
  <c r="AC21" i="2"/>
  <c r="AB22" i="2"/>
  <c r="V22" i="2"/>
  <c r="AD22" i="2"/>
  <c r="AC22" i="2"/>
  <c r="AB23" i="2"/>
  <c r="V23" i="2"/>
  <c r="AD23" i="2"/>
  <c r="AC23" i="2"/>
  <c r="AB24" i="2"/>
  <c r="V24" i="2"/>
  <c r="AD24" i="2"/>
  <c r="AC24" i="2"/>
  <c r="AB25" i="2"/>
  <c r="V25" i="2"/>
  <c r="AD25" i="2"/>
  <c r="AC25" i="2"/>
  <c r="AB26" i="2"/>
  <c r="V26" i="2"/>
  <c r="AD26" i="2"/>
  <c r="AC26" i="2"/>
  <c r="AB27" i="2"/>
  <c r="V27" i="2"/>
  <c r="AD27" i="2"/>
  <c r="AC27" i="2"/>
  <c r="AB28" i="2"/>
  <c r="V28" i="2"/>
  <c r="AD28" i="2"/>
  <c r="AC28" i="2"/>
  <c r="AB29" i="2"/>
  <c r="V29" i="2"/>
  <c r="AD29" i="2"/>
  <c r="AC29" i="2"/>
  <c r="AB30" i="2"/>
  <c r="V30" i="2"/>
  <c r="AD30" i="2"/>
  <c r="AC30" i="2"/>
  <c r="AB31" i="2"/>
  <c r="V31" i="2"/>
  <c r="AD31" i="2"/>
  <c r="AC31" i="2"/>
  <c r="AB32" i="2"/>
  <c r="V32" i="2"/>
  <c r="AD32" i="2"/>
  <c r="AC32" i="2"/>
  <c r="AB33" i="2"/>
  <c r="V33" i="2"/>
  <c r="AD33" i="2"/>
  <c r="AC33" i="2"/>
  <c r="AB34" i="2"/>
  <c r="V34" i="2"/>
  <c r="AD34" i="2"/>
  <c r="AC34" i="2"/>
  <c r="AB35" i="2"/>
  <c r="V35" i="2"/>
  <c r="AD35" i="2"/>
  <c r="AC35" i="2"/>
  <c r="AB36" i="2"/>
  <c r="V36" i="2"/>
  <c r="AD36" i="2"/>
  <c r="AC36" i="2"/>
  <c r="AB37" i="2"/>
  <c r="V37" i="2"/>
  <c r="AD37" i="2"/>
  <c r="AC37" i="2"/>
  <c r="AB38" i="2"/>
  <c r="V38" i="2"/>
  <c r="AD38" i="2"/>
  <c r="AC38" i="2"/>
  <c r="AB39" i="2"/>
  <c r="V39" i="2"/>
  <c r="AD39" i="2"/>
  <c r="AC39" i="2"/>
  <c r="AB40" i="2"/>
  <c r="V40" i="2"/>
  <c r="AD40" i="2"/>
  <c r="AC40" i="2"/>
  <c r="AB41" i="2"/>
  <c r="V41" i="2"/>
  <c r="AD41" i="2"/>
  <c r="AC41" i="2"/>
  <c r="AB42" i="2"/>
  <c r="V42" i="2"/>
  <c r="AD42" i="2"/>
  <c r="AC42" i="2"/>
  <c r="AB43" i="2"/>
  <c r="V43" i="2"/>
  <c r="AD43" i="2"/>
  <c r="AC43" i="2"/>
  <c r="AB44" i="2"/>
  <c r="V44" i="2"/>
  <c r="AD44" i="2"/>
  <c r="AC44" i="2"/>
  <c r="AB45" i="2"/>
  <c r="V45" i="2"/>
  <c r="AD45" i="2"/>
  <c r="AC45" i="2"/>
  <c r="AB46" i="2"/>
  <c r="V46" i="2"/>
  <c r="AD46" i="2"/>
  <c r="AC46" i="2"/>
  <c r="AB47" i="2"/>
  <c r="V47" i="2"/>
  <c r="AD47" i="2"/>
  <c r="AC47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AB4" i="2"/>
  <c r="V4" i="2"/>
  <c r="AD4" i="2"/>
  <c r="AC4" i="2"/>
  <c r="W4" i="2"/>
  <c r="I5" i="2"/>
  <c r="P5" i="2"/>
  <c r="R5" i="2"/>
  <c r="J5" i="2"/>
  <c r="I6" i="2"/>
  <c r="P6" i="2"/>
  <c r="R6" i="2"/>
  <c r="J6" i="2"/>
  <c r="I7" i="2"/>
  <c r="P7" i="2"/>
  <c r="R7" i="2"/>
  <c r="J7" i="2"/>
  <c r="I8" i="2"/>
  <c r="P8" i="2"/>
  <c r="R8" i="2"/>
  <c r="J8" i="2"/>
  <c r="I9" i="2"/>
  <c r="P9" i="2"/>
  <c r="R9" i="2"/>
  <c r="J9" i="2"/>
  <c r="I10" i="2"/>
  <c r="P10" i="2"/>
  <c r="R10" i="2"/>
  <c r="J10" i="2"/>
  <c r="I11" i="2"/>
  <c r="P11" i="2"/>
  <c r="R11" i="2"/>
  <c r="J11" i="2"/>
  <c r="I12" i="2"/>
  <c r="P12" i="2"/>
  <c r="R12" i="2"/>
  <c r="J12" i="2"/>
  <c r="I13" i="2"/>
  <c r="P13" i="2"/>
  <c r="R13" i="2"/>
  <c r="J13" i="2"/>
  <c r="I14" i="2"/>
  <c r="P14" i="2"/>
  <c r="R14" i="2"/>
  <c r="J14" i="2"/>
  <c r="I15" i="2"/>
  <c r="P15" i="2"/>
  <c r="R15" i="2"/>
  <c r="J15" i="2"/>
  <c r="I16" i="2"/>
  <c r="P16" i="2"/>
  <c r="R16" i="2"/>
  <c r="J16" i="2"/>
  <c r="I17" i="2"/>
  <c r="P17" i="2"/>
  <c r="R17" i="2"/>
  <c r="J17" i="2"/>
  <c r="I18" i="2"/>
  <c r="P18" i="2"/>
  <c r="R18" i="2"/>
  <c r="J18" i="2"/>
  <c r="I19" i="2"/>
  <c r="P19" i="2"/>
  <c r="R19" i="2"/>
  <c r="J19" i="2"/>
  <c r="I20" i="2"/>
  <c r="P20" i="2"/>
  <c r="R20" i="2"/>
  <c r="J20" i="2"/>
  <c r="I21" i="2"/>
  <c r="P21" i="2"/>
  <c r="R21" i="2"/>
  <c r="J21" i="2"/>
  <c r="I22" i="2"/>
  <c r="P22" i="2"/>
  <c r="R22" i="2"/>
  <c r="J22" i="2"/>
  <c r="I23" i="2"/>
  <c r="P23" i="2"/>
  <c r="R23" i="2"/>
  <c r="J23" i="2"/>
  <c r="I24" i="2"/>
  <c r="P24" i="2"/>
  <c r="R24" i="2"/>
  <c r="J24" i="2"/>
  <c r="I25" i="2"/>
  <c r="P25" i="2"/>
  <c r="R25" i="2"/>
  <c r="J25" i="2"/>
  <c r="I26" i="2"/>
  <c r="K26" i="2"/>
  <c r="P26" i="2"/>
  <c r="R26" i="2"/>
  <c r="J26" i="2"/>
  <c r="I27" i="2"/>
  <c r="K27" i="2"/>
  <c r="P27" i="2"/>
  <c r="R27" i="2"/>
  <c r="J27" i="2"/>
  <c r="I28" i="2"/>
  <c r="K28" i="2"/>
  <c r="P28" i="2"/>
  <c r="R28" i="2"/>
  <c r="J28" i="2"/>
  <c r="I29" i="2"/>
  <c r="K29" i="2"/>
  <c r="P29" i="2"/>
  <c r="R29" i="2"/>
  <c r="J29" i="2"/>
  <c r="I30" i="2"/>
  <c r="K30" i="2"/>
  <c r="P30" i="2"/>
  <c r="R30" i="2"/>
  <c r="J30" i="2"/>
  <c r="I31" i="2"/>
  <c r="K31" i="2"/>
  <c r="P31" i="2"/>
  <c r="R31" i="2"/>
  <c r="J31" i="2"/>
  <c r="I32" i="2"/>
  <c r="K32" i="2"/>
  <c r="P32" i="2"/>
  <c r="R32" i="2"/>
  <c r="J32" i="2"/>
  <c r="I33" i="2"/>
  <c r="K33" i="2"/>
  <c r="P33" i="2"/>
  <c r="R33" i="2"/>
  <c r="J33" i="2"/>
  <c r="I34" i="2"/>
  <c r="K34" i="2"/>
  <c r="P34" i="2"/>
  <c r="R34" i="2"/>
  <c r="J34" i="2"/>
  <c r="I35" i="2"/>
  <c r="K35" i="2"/>
  <c r="P35" i="2"/>
  <c r="R35" i="2"/>
  <c r="J35" i="2"/>
  <c r="I36" i="2"/>
  <c r="K36" i="2"/>
  <c r="P36" i="2"/>
  <c r="R36" i="2"/>
  <c r="J36" i="2"/>
  <c r="I37" i="2"/>
  <c r="K37" i="2"/>
  <c r="P37" i="2"/>
  <c r="R37" i="2"/>
  <c r="J37" i="2"/>
  <c r="I38" i="2"/>
  <c r="K38" i="2"/>
  <c r="P38" i="2"/>
  <c r="R38" i="2"/>
  <c r="J38" i="2"/>
  <c r="I39" i="2"/>
  <c r="K39" i="2"/>
  <c r="P39" i="2"/>
  <c r="R39" i="2"/>
  <c r="J39" i="2"/>
  <c r="I40" i="2"/>
  <c r="K40" i="2"/>
  <c r="P40" i="2"/>
  <c r="R40" i="2"/>
  <c r="J40" i="2"/>
  <c r="I42" i="2"/>
  <c r="P42" i="2"/>
  <c r="R42" i="2"/>
  <c r="J42" i="2"/>
  <c r="I43" i="2"/>
  <c r="P43" i="2"/>
  <c r="R43" i="2"/>
  <c r="J43" i="2"/>
  <c r="I44" i="2"/>
  <c r="P44" i="2"/>
  <c r="R44" i="2"/>
  <c r="J44" i="2"/>
  <c r="I45" i="2"/>
  <c r="P45" i="2"/>
  <c r="R45" i="2"/>
  <c r="J45" i="2"/>
  <c r="I46" i="2"/>
  <c r="P46" i="2"/>
  <c r="R46" i="2"/>
  <c r="J46" i="2"/>
  <c r="I47" i="2"/>
  <c r="P47" i="2"/>
  <c r="R47" i="2"/>
  <c r="J47" i="2"/>
  <c r="I48" i="2"/>
  <c r="P48" i="2"/>
  <c r="R48" i="2"/>
  <c r="J48" i="2"/>
  <c r="I49" i="2"/>
  <c r="P49" i="2"/>
  <c r="R49" i="2"/>
  <c r="J49" i="2"/>
  <c r="I50" i="2"/>
  <c r="P50" i="2"/>
  <c r="R50" i="2"/>
  <c r="J50" i="2"/>
  <c r="I51" i="2"/>
  <c r="P51" i="2"/>
  <c r="R51" i="2"/>
  <c r="J51" i="2"/>
  <c r="I52" i="2"/>
  <c r="P52" i="2"/>
  <c r="R52" i="2"/>
  <c r="J52" i="2"/>
  <c r="I53" i="2"/>
  <c r="P53" i="2"/>
  <c r="R53" i="2"/>
  <c r="J53" i="2"/>
  <c r="I54" i="2"/>
  <c r="K54" i="2"/>
  <c r="O54" i="2"/>
  <c r="P54" i="2"/>
  <c r="R54" i="2"/>
  <c r="J54" i="2"/>
  <c r="I55" i="2"/>
  <c r="K55" i="2"/>
  <c r="O55" i="2"/>
  <c r="P55" i="2"/>
  <c r="R55" i="2"/>
  <c r="J55" i="2"/>
  <c r="I56" i="2"/>
  <c r="K56" i="2"/>
  <c r="O56" i="2"/>
  <c r="P56" i="2"/>
  <c r="R56" i="2"/>
  <c r="J56" i="2"/>
  <c r="I57" i="2"/>
  <c r="K57" i="2"/>
  <c r="O57" i="2"/>
  <c r="P57" i="2"/>
  <c r="R57" i="2"/>
  <c r="J57" i="2"/>
  <c r="I58" i="2"/>
  <c r="K58" i="2"/>
  <c r="O58" i="2"/>
  <c r="P58" i="2"/>
  <c r="R58" i="2"/>
  <c r="J58" i="2"/>
  <c r="I59" i="2"/>
  <c r="K59" i="2"/>
  <c r="O59" i="2"/>
  <c r="P59" i="2"/>
  <c r="R59" i="2"/>
  <c r="J59" i="2"/>
  <c r="I60" i="2"/>
  <c r="K60" i="2"/>
  <c r="O60" i="2"/>
  <c r="P60" i="2"/>
  <c r="R60" i="2"/>
  <c r="J60" i="2"/>
  <c r="I61" i="2"/>
  <c r="K61" i="2"/>
  <c r="O61" i="2"/>
  <c r="P61" i="2"/>
  <c r="R61" i="2"/>
  <c r="J61" i="2"/>
  <c r="I62" i="2"/>
  <c r="K62" i="2"/>
  <c r="O62" i="2"/>
  <c r="P62" i="2"/>
  <c r="R62" i="2"/>
  <c r="J62" i="2"/>
  <c r="I63" i="2"/>
  <c r="K63" i="2"/>
  <c r="O63" i="2"/>
  <c r="P63" i="2"/>
  <c r="R63" i="2"/>
  <c r="J63" i="2"/>
  <c r="I64" i="2"/>
  <c r="K64" i="2"/>
  <c r="O64" i="2"/>
  <c r="P64" i="2"/>
  <c r="R64" i="2"/>
  <c r="J64" i="2"/>
  <c r="I65" i="2"/>
  <c r="K65" i="2"/>
  <c r="O65" i="2"/>
  <c r="P65" i="2"/>
  <c r="R65" i="2"/>
  <c r="J65" i="2"/>
  <c r="I66" i="2"/>
  <c r="K66" i="2"/>
  <c r="O66" i="2"/>
  <c r="P66" i="2"/>
  <c r="R66" i="2"/>
  <c r="J66" i="2"/>
  <c r="I67" i="2"/>
  <c r="K67" i="2"/>
  <c r="O67" i="2"/>
  <c r="P67" i="2"/>
  <c r="R67" i="2"/>
  <c r="J67" i="2"/>
  <c r="I68" i="2"/>
  <c r="P68" i="2"/>
  <c r="R68" i="2"/>
  <c r="J68" i="2"/>
  <c r="I69" i="2"/>
  <c r="P69" i="2"/>
  <c r="R69" i="2"/>
  <c r="J69" i="2"/>
  <c r="I70" i="2"/>
  <c r="P70" i="2"/>
  <c r="R70" i="2"/>
  <c r="J70" i="2"/>
  <c r="I71" i="2"/>
  <c r="P71" i="2"/>
  <c r="R71" i="2"/>
  <c r="J71" i="2"/>
  <c r="I72" i="2"/>
  <c r="P72" i="2"/>
  <c r="R72" i="2"/>
  <c r="J72" i="2"/>
  <c r="I73" i="2"/>
  <c r="P73" i="2"/>
  <c r="R73" i="2"/>
  <c r="J73" i="2"/>
  <c r="I74" i="2"/>
  <c r="P74" i="2"/>
  <c r="R74" i="2"/>
  <c r="J74" i="2"/>
  <c r="I75" i="2"/>
  <c r="P75" i="2"/>
  <c r="R75" i="2"/>
  <c r="J75" i="2"/>
  <c r="I76" i="2"/>
  <c r="P76" i="2"/>
  <c r="R76" i="2"/>
  <c r="J76" i="2"/>
  <c r="I77" i="2"/>
  <c r="P77" i="2"/>
  <c r="R77" i="2"/>
  <c r="J77" i="2"/>
  <c r="I78" i="2"/>
  <c r="P78" i="2"/>
  <c r="R78" i="2"/>
  <c r="J78" i="2"/>
  <c r="I79" i="2"/>
  <c r="P79" i="2"/>
  <c r="R79" i="2"/>
  <c r="J79" i="2"/>
  <c r="I80" i="2"/>
  <c r="P80" i="2"/>
  <c r="R80" i="2"/>
  <c r="J80" i="2"/>
  <c r="I81" i="2"/>
  <c r="P81" i="2"/>
  <c r="R81" i="2"/>
  <c r="J81" i="2"/>
  <c r="I82" i="2"/>
  <c r="P82" i="2"/>
  <c r="R82" i="2"/>
  <c r="J82" i="2"/>
  <c r="I83" i="2"/>
  <c r="P83" i="2"/>
  <c r="R83" i="2"/>
  <c r="J83" i="2"/>
  <c r="I84" i="2"/>
  <c r="P84" i="2"/>
  <c r="R84" i="2"/>
  <c r="J84" i="2"/>
  <c r="I85" i="2"/>
  <c r="P85" i="2"/>
  <c r="R85" i="2"/>
  <c r="J85" i="2"/>
  <c r="I86" i="2"/>
  <c r="P86" i="2"/>
  <c r="R86" i="2"/>
  <c r="J86" i="2"/>
  <c r="I87" i="2"/>
  <c r="P87" i="2"/>
  <c r="R87" i="2"/>
  <c r="J87" i="2"/>
  <c r="I88" i="2"/>
  <c r="P88" i="2"/>
  <c r="R88" i="2"/>
  <c r="J88" i="2"/>
  <c r="I89" i="2"/>
  <c r="P89" i="2"/>
  <c r="R89" i="2"/>
  <c r="J89" i="2"/>
  <c r="I90" i="2"/>
  <c r="P90" i="2"/>
  <c r="R90" i="2"/>
  <c r="J90" i="2"/>
  <c r="I91" i="2"/>
  <c r="P91" i="2"/>
  <c r="R91" i="2"/>
  <c r="J91" i="2"/>
  <c r="I92" i="2"/>
  <c r="P92" i="2"/>
  <c r="R92" i="2"/>
  <c r="J92" i="2"/>
  <c r="I93" i="2"/>
  <c r="P93" i="2"/>
  <c r="R93" i="2"/>
  <c r="J93" i="2"/>
  <c r="I94" i="2"/>
  <c r="P94" i="2"/>
  <c r="R94" i="2"/>
  <c r="J94" i="2"/>
  <c r="I95" i="2"/>
  <c r="P95" i="2"/>
  <c r="R95" i="2"/>
  <c r="J95" i="2"/>
  <c r="I96" i="2"/>
  <c r="P96" i="2"/>
  <c r="R96" i="2"/>
  <c r="J96" i="2"/>
  <c r="I97" i="2"/>
  <c r="P97" i="2"/>
  <c r="R97" i="2"/>
  <c r="J97" i="2"/>
  <c r="I98" i="2"/>
  <c r="P98" i="2"/>
  <c r="R98" i="2"/>
  <c r="J98" i="2"/>
  <c r="I99" i="2"/>
  <c r="P99" i="2"/>
  <c r="R99" i="2"/>
  <c r="J99" i="2"/>
  <c r="I100" i="2"/>
  <c r="P100" i="2"/>
  <c r="R100" i="2"/>
  <c r="J100" i="2"/>
  <c r="I101" i="2"/>
  <c r="P101" i="2"/>
  <c r="R101" i="2"/>
  <c r="J101" i="2"/>
  <c r="I102" i="2"/>
  <c r="P102" i="2"/>
  <c r="R102" i="2"/>
  <c r="J102" i="2"/>
  <c r="I103" i="2"/>
  <c r="P103" i="2"/>
  <c r="R103" i="2"/>
  <c r="J103" i="2"/>
  <c r="I104" i="2"/>
  <c r="P104" i="2"/>
  <c r="R104" i="2"/>
  <c r="J104" i="2"/>
  <c r="I105" i="2"/>
  <c r="P105" i="2"/>
  <c r="R105" i="2"/>
  <c r="J105" i="2"/>
  <c r="I106" i="2"/>
  <c r="P106" i="2"/>
  <c r="R106" i="2"/>
  <c r="J106" i="2"/>
  <c r="I107" i="2"/>
  <c r="P107" i="2"/>
  <c r="R107" i="2"/>
  <c r="J107" i="2"/>
  <c r="I108" i="2"/>
  <c r="P108" i="2"/>
  <c r="R108" i="2"/>
  <c r="J108" i="2"/>
  <c r="I109" i="2"/>
  <c r="P109" i="2"/>
  <c r="R109" i="2"/>
  <c r="J109" i="2"/>
  <c r="I110" i="2"/>
  <c r="P110" i="2"/>
  <c r="R110" i="2"/>
  <c r="J110" i="2"/>
  <c r="I111" i="2"/>
  <c r="P111" i="2"/>
  <c r="R111" i="2"/>
  <c r="J111" i="2"/>
  <c r="I112" i="2"/>
  <c r="P112" i="2"/>
  <c r="R112" i="2"/>
  <c r="J112" i="2"/>
  <c r="I113" i="2"/>
  <c r="P113" i="2"/>
  <c r="R113" i="2"/>
  <c r="J113" i="2"/>
  <c r="I114" i="2"/>
  <c r="P114" i="2"/>
  <c r="R114" i="2"/>
  <c r="J114" i="2"/>
  <c r="I115" i="2"/>
  <c r="P115" i="2"/>
  <c r="R115" i="2"/>
  <c r="J115" i="2"/>
  <c r="I116" i="2"/>
  <c r="P116" i="2"/>
  <c r="R116" i="2"/>
  <c r="J116" i="2"/>
  <c r="I117" i="2"/>
  <c r="P117" i="2"/>
  <c r="R117" i="2"/>
  <c r="J117" i="2"/>
  <c r="I118" i="2"/>
  <c r="P118" i="2"/>
  <c r="R118" i="2"/>
  <c r="J118" i="2"/>
  <c r="I119" i="2"/>
  <c r="P119" i="2"/>
  <c r="R119" i="2"/>
  <c r="J119" i="2"/>
  <c r="I120" i="2"/>
  <c r="P120" i="2"/>
  <c r="R120" i="2"/>
  <c r="J120" i="2"/>
  <c r="I121" i="2"/>
  <c r="P121" i="2"/>
  <c r="R121" i="2"/>
  <c r="J121" i="2"/>
  <c r="I122" i="2"/>
  <c r="P122" i="2"/>
  <c r="R122" i="2"/>
  <c r="J122" i="2"/>
  <c r="I123" i="2"/>
  <c r="P123" i="2"/>
  <c r="R123" i="2"/>
  <c r="J123" i="2"/>
  <c r="I124" i="2"/>
  <c r="K124" i="2"/>
  <c r="P124" i="2"/>
  <c r="R124" i="2"/>
  <c r="J124" i="2"/>
  <c r="I125" i="2"/>
  <c r="K125" i="2"/>
  <c r="P125" i="2"/>
  <c r="R125" i="2"/>
  <c r="J125" i="2"/>
  <c r="I126" i="2"/>
  <c r="K126" i="2"/>
  <c r="P126" i="2"/>
  <c r="R126" i="2"/>
  <c r="J126" i="2"/>
  <c r="I127" i="2"/>
  <c r="K127" i="2"/>
  <c r="P127" i="2"/>
  <c r="R127" i="2"/>
  <c r="J127" i="2"/>
  <c r="I128" i="2"/>
  <c r="K128" i="2"/>
  <c r="P128" i="2"/>
  <c r="R128" i="2"/>
  <c r="J128" i="2"/>
  <c r="I129" i="2"/>
  <c r="K129" i="2"/>
  <c r="P129" i="2"/>
  <c r="R129" i="2"/>
  <c r="J129" i="2"/>
  <c r="I130" i="2"/>
  <c r="K130" i="2"/>
  <c r="P130" i="2"/>
  <c r="R130" i="2"/>
  <c r="J130" i="2"/>
  <c r="I131" i="2"/>
  <c r="K131" i="2"/>
  <c r="P131" i="2"/>
  <c r="R131" i="2"/>
  <c r="J131" i="2"/>
  <c r="I132" i="2"/>
  <c r="K132" i="2"/>
  <c r="P132" i="2"/>
  <c r="R132" i="2"/>
  <c r="J132" i="2"/>
  <c r="I133" i="2"/>
  <c r="K133" i="2"/>
  <c r="P133" i="2"/>
  <c r="R133" i="2"/>
  <c r="J133" i="2"/>
  <c r="I134" i="2"/>
  <c r="K134" i="2"/>
  <c r="P134" i="2"/>
  <c r="R134" i="2"/>
  <c r="J134" i="2"/>
  <c r="I135" i="2"/>
  <c r="K135" i="2"/>
  <c r="P135" i="2"/>
  <c r="R135" i="2"/>
  <c r="J135" i="2"/>
  <c r="I136" i="2"/>
  <c r="K136" i="2"/>
  <c r="P136" i="2"/>
  <c r="R136" i="2"/>
  <c r="J136" i="2"/>
  <c r="I137" i="2"/>
  <c r="K137" i="2"/>
  <c r="P137" i="2"/>
  <c r="R137" i="2"/>
  <c r="J137" i="2"/>
  <c r="I138" i="2"/>
  <c r="K138" i="2"/>
  <c r="P138" i="2"/>
  <c r="R138" i="2"/>
  <c r="J138" i="2"/>
  <c r="I139" i="2"/>
  <c r="K139" i="2"/>
  <c r="P139" i="2"/>
  <c r="R139" i="2"/>
  <c r="J139" i="2"/>
  <c r="I140" i="2"/>
  <c r="K140" i="2"/>
  <c r="P140" i="2"/>
  <c r="R140" i="2"/>
  <c r="J140" i="2"/>
  <c r="I141" i="2"/>
  <c r="K141" i="2"/>
  <c r="P141" i="2"/>
  <c r="R141" i="2"/>
  <c r="J141" i="2"/>
  <c r="I142" i="2"/>
  <c r="K142" i="2"/>
  <c r="P142" i="2"/>
  <c r="R142" i="2"/>
  <c r="J142" i="2"/>
  <c r="I143" i="2"/>
  <c r="K143" i="2"/>
  <c r="P143" i="2"/>
  <c r="R143" i="2"/>
  <c r="J143" i="2"/>
  <c r="I144" i="2"/>
  <c r="K144" i="2"/>
  <c r="P144" i="2"/>
  <c r="R144" i="2"/>
  <c r="J144" i="2"/>
  <c r="I145" i="2"/>
  <c r="P145" i="2"/>
  <c r="R145" i="2"/>
  <c r="J145" i="2"/>
  <c r="I146" i="2"/>
  <c r="P146" i="2"/>
  <c r="R146" i="2"/>
  <c r="J146" i="2"/>
  <c r="I147" i="2"/>
  <c r="P147" i="2"/>
  <c r="R147" i="2"/>
  <c r="J147" i="2"/>
  <c r="I148" i="2"/>
  <c r="P148" i="2"/>
  <c r="R148" i="2"/>
  <c r="J148" i="2"/>
  <c r="I149" i="2"/>
  <c r="P149" i="2"/>
  <c r="R149" i="2"/>
  <c r="J149" i="2"/>
  <c r="I150" i="2"/>
  <c r="P150" i="2"/>
  <c r="R150" i="2"/>
  <c r="J150" i="2"/>
  <c r="I151" i="2"/>
  <c r="P151" i="2"/>
  <c r="R151" i="2"/>
  <c r="J151" i="2"/>
  <c r="I152" i="2"/>
  <c r="P152" i="2"/>
  <c r="R152" i="2"/>
  <c r="J152" i="2"/>
  <c r="I153" i="2"/>
  <c r="P153" i="2"/>
  <c r="R153" i="2"/>
  <c r="J153" i="2"/>
  <c r="I154" i="2"/>
  <c r="P154" i="2"/>
  <c r="R154" i="2"/>
  <c r="J154" i="2"/>
  <c r="I155" i="2"/>
  <c r="P155" i="2"/>
  <c r="R155" i="2"/>
  <c r="J155" i="2"/>
  <c r="I156" i="2"/>
  <c r="P156" i="2"/>
  <c r="R156" i="2"/>
  <c r="J156" i="2"/>
  <c r="I157" i="2"/>
  <c r="P157" i="2"/>
  <c r="R157" i="2"/>
  <c r="J157" i="2"/>
  <c r="I158" i="2"/>
  <c r="P158" i="2"/>
  <c r="R158" i="2"/>
  <c r="J158" i="2"/>
  <c r="I159" i="2"/>
  <c r="P159" i="2"/>
  <c r="R159" i="2"/>
  <c r="J159" i="2"/>
  <c r="I160" i="2"/>
  <c r="P160" i="2"/>
  <c r="R160" i="2"/>
  <c r="J160" i="2"/>
  <c r="I161" i="2"/>
  <c r="P161" i="2"/>
  <c r="R161" i="2"/>
  <c r="J161" i="2"/>
  <c r="I162" i="2"/>
  <c r="P162" i="2"/>
  <c r="R162" i="2"/>
  <c r="J162" i="2"/>
  <c r="I163" i="2"/>
  <c r="P163" i="2"/>
  <c r="R163" i="2"/>
  <c r="J163" i="2"/>
  <c r="I164" i="2"/>
  <c r="P164" i="2"/>
  <c r="R164" i="2"/>
  <c r="J164" i="2"/>
  <c r="I165" i="2"/>
  <c r="P165" i="2"/>
  <c r="R165" i="2"/>
  <c r="J165" i="2"/>
  <c r="I166" i="2"/>
  <c r="P166" i="2"/>
  <c r="R166" i="2"/>
  <c r="J166" i="2"/>
  <c r="I167" i="2"/>
  <c r="P167" i="2"/>
  <c r="R167" i="2"/>
  <c r="J167" i="2"/>
  <c r="I168" i="2"/>
  <c r="P168" i="2"/>
  <c r="R168" i="2"/>
  <c r="J168" i="2"/>
  <c r="I169" i="2"/>
  <c r="P169" i="2"/>
  <c r="R169" i="2"/>
  <c r="J169" i="2"/>
  <c r="I170" i="2"/>
  <c r="P170" i="2"/>
  <c r="R170" i="2"/>
  <c r="J170" i="2"/>
  <c r="I171" i="2"/>
  <c r="P171" i="2"/>
  <c r="R171" i="2"/>
  <c r="J171" i="2"/>
  <c r="I172" i="2"/>
  <c r="P172" i="2"/>
  <c r="R172" i="2"/>
  <c r="J172" i="2"/>
  <c r="I173" i="2"/>
  <c r="P173" i="2"/>
  <c r="R173" i="2"/>
  <c r="J173" i="2"/>
  <c r="I174" i="2"/>
  <c r="P174" i="2"/>
  <c r="R174" i="2"/>
  <c r="J174" i="2"/>
  <c r="I175" i="2"/>
  <c r="P175" i="2"/>
  <c r="R175" i="2"/>
  <c r="J175" i="2"/>
  <c r="I176" i="2"/>
  <c r="P176" i="2"/>
  <c r="R176" i="2"/>
  <c r="J176" i="2"/>
  <c r="I177" i="2"/>
  <c r="P177" i="2"/>
  <c r="R177" i="2"/>
  <c r="J177" i="2"/>
  <c r="I178" i="2"/>
  <c r="P178" i="2"/>
  <c r="R178" i="2"/>
  <c r="J178" i="2"/>
  <c r="I179" i="2"/>
  <c r="P179" i="2"/>
  <c r="R179" i="2"/>
  <c r="J179" i="2"/>
  <c r="I180" i="2"/>
  <c r="P180" i="2"/>
  <c r="R180" i="2"/>
  <c r="J180" i="2"/>
  <c r="I181" i="2"/>
  <c r="P181" i="2"/>
  <c r="R181" i="2"/>
  <c r="J181" i="2"/>
  <c r="I182" i="2"/>
  <c r="P182" i="2"/>
  <c r="R182" i="2"/>
  <c r="J182" i="2"/>
  <c r="I183" i="2"/>
  <c r="P183" i="2"/>
  <c r="R183" i="2"/>
  <c r="J183" i="2"/>
  <c r="I184" i="2"/>
  <c r="P184" i="2"/>
  <c r="R184" i="2"/>
  <c r="J184" i="2"/>
  <c r="I185" i="2"/>
  <c r="P185" i="2"/>
  <c r="R185" i="2"/>
  <c r="J185" i="2"/>
  <c r="I186" i="2"/>
  <c r="P186" i="2"/>
  <c r="R186" i="2"/>
  <c r="J186" i="2"/>
  <c r="I187" i="2"/>
  <c r="P187" i="2"/>
  <c r="R187" i="2"/>
  <c r="J187" i="2"/>
  <c r="I188" i="2"/>
  <c r="P188" i="2"/>
  <c r="R188" i="2"/>
  <c r="J188" i="2"/>
  <c r="I189" i="2"/>
  <c r="P189" i="2"/>
  <c r="R189" i="2"/>
  <c r="J189" i="2"/>
  <c r="I190" i="2"/>
  <c r="P190" i="2"/>
  <c r="R190" i="2"/>
  <c r="J190" i="2"/>
  <c r="I191" i="2"/>
  <c r="P191" i="2"/>
  <c r="R191" i="2"/>
  <c r="J191" i="2"/>
  <c r="I192" i="2"/>
  <c r="P192" i="2"/>
  <c r="R192" i="2"/>
  <c r="J192" i="2"/>
  <c r="I193" i="2"/>
  <c r="P193" i="2"/>
  <c r="R193" i="2"/>
  <c r="J193" i="2"/>
  <c r="I194" i="2"/>
  <c r="P194" i="2"/>
  <c r="R194" i="2"/>
  <c r="J194" i="2"/>
  <c r="I195" i="2"/>
  <c r="P195" i="2"/>
  <c r="R195" i="2"/>
  <c r="J195" i="2"/>
  <c r="I196" i="2"/>
  <c r="P196" i="2"/>
  <c r="R196" i="2"/>
  <c r="J196" i="2"/>
  <c r="I197" i="2"/>
  <c r="P197" i="2"/>
  <c r="R197" i="2"/>
  <c r="J197" i="2"/>
  <c r="I198" i="2"/>
  <c r="P198" i="2"/>
  <c r="R198" i="2"/>
  <c r="J198" i="2"/>
  <c r="I199" i="2"/>
  <c r="P199" i="2"/>
  <c r="R199" i="2"/>
  <c r="J199" i="2"/>
  <c r="I200" i="2"/>
  <c r="P200" i="2"/>
  <c r="R200" i="2"/>
  <c r="J200" i="2"/>
  <c r="I201" i="2"/>
  <c r="P201" i="2"/>
  <c r="R201" i="2"/>
  <c r="J201" i="2"/>
  <c r="I202" i="2"/>
  <c r="P202" i="2"/>
  <c r="R202" i="2"/>
  <c r="J202" i="2"/>
  <c r="I203" i="2"/>
  <c r="P203" i="2"/>
  <c r="R203" i="2"/>
  <c r="J203" i="2"/>
  <c r="I204" i="2"/>
  <c r="P204" i="2"/>
  <c r="R204" i="2"/>
  <c r="J204" i="2"/>
  <c r="I205" i="2"/>
  <c r="P205" i="2"/>
  <c r="R205" i="2"/>
  <c r="J205" i="2"/>
  <c r="I206" i="2"/>
  <c r="P206" i="2"/>
  <c r="R206" i="2"/>
  <c r="J206" i="2"/>
  <c r="I207" i="2"/>
  <c r="P207" i="2"/>
  <c r="R207" i="2"/>
  <c r="J207" i="2"/>
  <c r="I208" i="2"/>
  <c r="P208" i="2"/>
  <c r="R208" i="2"/>
  <c r="J208" i="2"/>
  <c r="I209" i="2"/>
  <c r="P209" i="2"/>
  <c r="R209" i="2"/>
  <c r="J209" i="2"/>
  <c r="I210" i="2"/>
  <c r="P210" i="2"/>
  <c r="R210" i="2"/>
  <c r="J210" i="2"/>
  <c r="I211" i="2"/>
  <c r="K211" i="2"/>
  <c r="P211" i="2"/>
  <c r="R211" i="2"/>
  <c r="J211" i="2"/>
  <c r="I212" i="2"/>
  <c r="K212" i="2"/>
  <c r="P212" i="2"/>
  <c r="R212" i="2"/>
  <c r="J212" i="2"/>
  <c r="I213" i="2"/>
  <c r="K213" i="2"/>
  <c r="P213" i="2"/>
  <c r="R213" i="2"/>
  <c r="J213" i="2"/>
  <c r="I214" i="2"/>
  <c r="K214" i="2"/>
  <c r="P214" i="2"/>
  <c r="R214" i="2"/>
  <c r="J214" i="2"/>
  <c r="I215" i="2"/>
  <c r="K215" i="2"/>
  <c r="P215" i="2"/>
  <c r="R215" i="2"/>
  <c r="J215" i="2"/>
  <c r="I216" i="2"/>
  <c r="K216" i="2"/>
  <c r="P216" i="2"/>
  <c r="R216" i="2"/>
  <c r="J216" i="2"/>
  <c r="I217" i="2"/>
  <c r="K217" i="2"/>
  <c r="P217" i="2"/>
  <c r="R217" i="2"/>
  <c r="J217" i="2"/>
  <c r="I218" i="2"/>
  <c r="K218" i="2"/>
  <c r="P218" i="2"/>
  <c r="R218" i="2"/>
  <c r="J218" i="2"/>
  <c r="I219" i="2"/>
  <c r="K219" i="2"/>
  <c r="P219" i="2"/>
  <c r="R219" i="2"/>
  <c r="J219" i="2"/>
  <c r="I220" i="2"/>
  <c r="K220" i="2"/>
  <c r="P220" i="2"/>
  <c r="R220" i="2"/>
  <c r="J220" i="2"/>
  <c r="I221" i="2"/>
  <c r="K221" i="2"/>
  <c r="P221" i="2"/>
  <c r="R221" i="2"/>
  <c r="J221" i="2"/>
  <c r="I222" i="2"/>
  <c r="K222" i="2"/>
  <c r="P222" i="2"/>
  <c r="R222" i="2"/>
  <c r="J222" i="2"/>
  <c r="I223" i="2"/>
  <c r="K223" i="2"/>
  <c r="P223" i="2"/>
  <c r="R223" i="2"/>
  <c r="J223" i="2"/>
  <c r="I224" i="2"/>
  <c r="K224" i="2"/>
  <c r="P224" i="2"/>
  <c r="R224" i="2"/>
  <c r="J224" i="2"/>
  <c r="I225" i="2"/>
  <c r="K225" i="2"/>
  <c r="P225" i="2"/>
  <c r="R225" i="2"/>
  <c r="J225" i="2"/>
  <c r="I226" i="2"/>
  <c r="P226" i="2"/>
  <c r="R226" i="2"/>
  <c r="J226" i="2"/>
  <c r="I227" i="2"/>
  <c r="P227" i="2"/>
  <c r="R227" i="2"/>
  <c r="J227" i="2"/>
  <c r="I228" i="2"/>
  <c r="P228" i="2"/>
  <c r="R228" i="2"/>
  <c r="J228" i="2"/>
  <c r="I229" i="2"/>
  <c r="P229" i="2"/>
  <c r="R229" i="2"/>
  <c r="J229" i="2"/>
  <c r="I230" i="2"/>
  <c r="P230" i="2"/>
  <c r="R230" i="2"/>
  <c r="J230" i="2"/>
  <c r="I231" i="2"/>
  <c r="P231" i="2"/>
  <c r="R231" i="2"/>
  <c r="J231" i="2"/>
  <c r="I232" i="2"/>
  <c r="P232" i="2"/>
  <c r="R232" i="2"/>
  <c r="J232" i="2"/>
  <c r="I233" i="2"/>
  <c r="P233" i="2"/>
  <c r="R233" i="2"/>
  <c r="J233" i="2"/>
  <c r="I234" i="2"/>
  <c r="P234" i="2"/>
  <c r="R234" i="2"/>
  <c r="J234" i="2"/>
  <c r="I235" i="2"/>
  <c r="P235" i="2"/>
  <c r="R235" i="2"/>
  <c r="J235" i="2"/>
  <c r="I236" i="2"/>
  <c r="P236" i="2"/>
  <c r="R236" i="2"/>
  <c r="J236" i="2"/>
  <c r="I237" i="2"/>
  <c r="P237" i="2"/>
  <c r="R237" i="2"/>
  <c r="J237" i="2"/>
  <c r="I238" i="2"/>
  <c r="P238" i="2"/>
  <c r="R238" i="2"/>
  <c r="J238" i="2"/>
  <c r="I239" i="2"/>
  <c r="P239" i="2"/>
  <c r="R239" i="2"/>
  <c r="J239" i="2"/>
  <c r="I240" i="2"/>
  <c r="P240" i="2"/>
  <c r="R240" i="2"/>
  <c r="J240" i="2"/>
  <c r="I241" i="2"/>
  <c r="P241" i="2"/>
  <c r="R241" i="2"/>
  <c r="J241" i="2"/>
  <c r="I242" i="2"/>
  <c r="P242" i="2"/>
  <c r="R242" i="2"/>
  <c r="J242" i="2"/>
  <c r="I243" i="2"/>
  <c r="P243" i="2"/>
  <c r="R243" i="2"/>
  <c r="J243" i="2"/>
  <c r="I244" i="2"/>
  <c r="P244" i="2"/>
  <c r="R244" i="2"/>
  <c r="J244" i="2"/>
  <c r="I245" i="2"/>
  <c r="P245" i="2"/>
  <c r="R245" i="2"/>
  <c r="J245" i="2"/>
  <c r="I246" i="2"/>
  <c r="P246" i="2"/>
  <c r="R246" i="2"/>
  <c r="J246" i="2"/>
  <c r="I251" i="2"/>
  <c r="P251" i="2"/>
  <c r="R251" i="2"/>
  <c r="J251" i="2"/>
  <c r="I252" i="2"/>
  <c r="P252" i="2"/>
  <c r="R252" i="2"/>
  <c r="J252" i="2"/>
  <c r="I253" i="2"/>
  <c r="P253" i="2"/>
  <c r="R253" i="2"/>
  <c r="J253" i="2"/>
  <c r="I254" i="2"/>
  <c r="P254" i="2"/>
  <c r="R254" i="2"/>
  <c r="J254" i="2"/>
  <c r="I255" i="2"/>
  <c r="P255" i="2"/>
  <c r="R255" i="2"/>
  <c r="J255" i="2"/>
  <c r="I256" i="2"/>
  <c r="P256" i="2"/>
  <c r="R256" i="2"/>
  <c r="J256" i="2"/>
  <c r="I257" i="2"/>
  <c r="P257" i="2"/>
  <c r="R257" i="2"/>
  <c r="J257" i="2"/>
  <c r="I258" i="2"/>
  <c r="P258" i="2"/>
  <c r="R258" i="2"/>
  <c r="J258" i="2"/>
  <c r="I259" i="2"/>
  <c r="P259" i="2"/>
  <c r="R259" i="2"/>
  <c r="J259" i="2"/>
  <c r="I260" i="2"/>
  <c r="P260" i="2"/>
  <c r="R260" i="2"/>
  <c r="J260" i="2"/>
  <c r="I261" i="2"/>
  <c r="P261" i="2"/>
  <c r="R261" i="2"/>
  <c r="J261" i="2"/>
  <c r="I262" i="2"/>
  <c r="P262" i="2"/>
  <c r="R262" i="2"/>
  <c r="J262" i="2"/>
  <c r="I263" i="2"/>
  <c r="P263" i="2"/>
  <c r="R263" i="2"/>
  <c r="J263" i="2"/>
  <c r="I264" i="2"/>
  <c r="P264" i="2"/>
  <c r="R264" i="2"/>
  <c r="J264" i="2"/>
  <c r="I265" i="2"/>
  <c r="P265" i="2"/>
  <c r="R265" i="2"/>
  <c r="J265" i="2"/>
  <c r="I266" i="2"/>
  <c r="P266" i="2"/>
  <c r="R266" i="2"/>
  <c r="J266" i="2"/>
  <c r="I267" i="2"/>
  <c r="P267" i="2"/>
  <c r="R267" i="2"/>
  <c r="J267" i="2"/>
  <c r="I268" i="2"/>
  <c r="P268" i="2"/>
  <c r="R268" i="2"/>
  <c r="J268" i="2"/>
  <c r="I269" i="2"/>
  <c r="P269" i="2"/>
  <c r="R269" i="2"/>
  <c r="J269" i="2"/>
  <c r="I270" i="2"/>
  <c r="P270" i="2"/>
  <c r="R270" i="2"/>
  <c r="J270" i="2"/>
  <c r="I271" i="2"/>
  <c r="P271" i="2"/>
  <c r="R271" i="2"/>
  <c r="J271" i="2"/>
  <c r="I272" i="2"/>
  <c r="P272" i="2"/>
  <c r="R272" i="2"/>
  <c r="J272" i="2"/>
  <c r="I273" i="2"/>
  <c r="P273" i="2"/>
  <c r="R273" i="2"/>
  <c r="J273" i="2"/>
  <c r="I274" i="2"/>
  <c r="P274" i="2"/>
  <c r="R274" i="2"/>
  <c r="J274" i="2"/>
  <c r="I275" i="2"/>
  <c r="P275" i="2"/>
  <c r="R275" i="2"/>
  <c r="J275" i="2"/>
  <c r="I276" i="2"/>
  <c r="P276" i="2"/>
  <c r="R276" i="2"/>
  <c r="J276" i="2"/>
  <c r="I277" i="2"/>
  <c r="P277" i="2"/>
  <c r="R277" i="2"/>
  <c r="J277" i="2"/>
  <c r="I278" i="2"/>
  <c r="P278" i="2"/>
  <c r="R278" i="2"/>
  <c r="J278" i="2"/>
  <c r="I279" i="2"/>
  <c r="P279" i="2"/>
  <c r="R279" i="2"/>
  <c r="J279" i="2"/>
  <c r="I280" i="2"/>
  <c r="P280" i="2"/>
  <c r="R280" i="2"/>
  <c r="J280" i="2"/>
  <c r="I281" i="2"/>
  <c r="P281" i="2"/>
  <c r="R281" i="2"/>
  <c r="J281" i="2"/>
  <c r="I282" i="2"/>
  <c r="P282" i="2"/>
  <c r="R282" i="2"/>
  <c r="J282" i="2"/>
  <c r="I283" i="2"/>
  <c r="P283" i="2"/>
  <c r="R283" i="2"/>
  <c r="J283" i="2"/>
  <c r="I284" i="2"/>
  <c r="P284" i="2"/>
  <c r="R284" i="2"/>
  <c r="J284" i="2"/>
  <c r="I285" i="2"/>
  <c r="P285" i="2"/>
  <c r="R285" i="2"/>
  <c r="J285" i="2"/>
  <c r="I286" i="2"/>
  <c r="P286" i="2"/>
  <c r="R286" i="2"/>
  <c r="J286" i="2"/>
  <c r="I287" i="2"/>
  <c r="P287" i="2"/>
  <c r="R287" i="2"/>
  <c r="J287" i="2"/>
  <c r="I288" i="2"/>
  <c r="P288" i="2"/>
  <c r="R288" i="2"/>
  <c r="J288" i="2"/>
  <c r="I289" i="2"/>
  <c r="P289" i="2"/>
  <c r="R289" i="2"/>
  <c r="J289" i="2"/>
  <c r="I290" i="2"/>
  <c r="P290" i="2"/>
  <c r="R290" i="2"/>
  <c r="J290" i="2"/>
  <c r="I291" i="2"/>
  <c r="P291" i="2"/>
  <c r="R291" i="2"/>
  <c r="J291" i="2"/>
  <c r="I292" i="2"/>
  <c r="P292" i="2"/>
  <c r="R292" i="2"/>
  <c r="J292" i="2"/>
  <c r="I293" i="2"/>
  <c r="P293" i="2"/>
  <c r="R293" i="2"/>
  <c r="J293" i="2"/>
  <c r="I294" i="2"/>
  <c r="P294" i="2"/>
  <c r="R294" i="2"/>
  <c r="J294" i="2"/>
  <c r="I295" i="2"/>
  <c r="P295" i="2"/>
  <c r="R295" i="2"/>
  <c r="J295" i="2"/>
  <c r="I296" i="2"/>
  <c r="P296" i="2"/>
  <c r="R296" i="2"/>
  <c r="J296" i="2"/>
  <c r="I297" i="2"/>
  <c r="P297" i="2"/>
  <c r="R297" i="2"/>
  <c r="J297" i="2"/>
  <c r="I298" i="2"/>
  <c r="P298" i="2"/>
  <c r="R298" i="2"/>
  <c r="J298" i="2"/>
  <c r="I299" i="2"/>
  <c r="P299" i="2"/>
  <c r="R299" i="2"/>
  <c r="J299" i="2"/>
  <c r="I300" i="2"/>
  <c r="P300" i="2"/>
  <c r="R300" i="2"/>
  <c r="J300" i="2"/>
  <c r="I301" i="2"/>
  <c r="P301" i="2"/>
  <c r="R301" i="2"/>
  <c r="J301" i="2"/>
  <c r="I302" i="2"/>
  <c r="P302" i="2"/>
  <c r="R302" i="2"/>
  <c r="J302" i="2"/>
  <c r="I303" i="2"/>
  <c r="P303" i="2"/>
  <c r="R303" i="2"/>
  <c r="J303" i="2"/>
  <c r="I304" i="2"/>
  <c r="P304" i="2"/>
  <c r="R304" i="2"/>
  <c r="J304" i="2"/>
  <c r="I305" i="2"/>
  <c r="P305" i="2"/>
  <c r="R305" i="2"/>
  <c r="J305" i="2"/>
  <c r="I306" i="2"/>
  <c r="P306" i="2"/>
  <c r="R306" i="2"/>
  <c r="J306" i="2"/>
  <c r="I307" i="2"/>
  <c r="P307" i="2"/>
  <c r="R307" i="2"/>
  <c r="J307" i="2"/>
  <c r="I308" i="2"/>
  <c r="P308" i="2"/>
  <c r="R308" i="2"/>
  <c r="J308" i="2"/>
  <c r="I309" i="2"/>
  <c r="P309" i="2"/>
  <c r="R309" i="2"/>
  <c r="J309" i="2"/>
  <c r="I310" i="2"/>
  <c r="P310" i="2"/>
  <c r="R310" i="2"/>
  <c r="J310" i="2"/>
  <c r="I311" i="2"/>
  <c r="P311" i="2"/>
  <c r="R311" i="2"/>
  <c r="J311" i="2"/>
  <c r="I312" i="2"/>
  <c r="P312" i="2"/>
  <c r="R312" i="2"/>
  <c r="J312" i="2"/>
  <c r="I313" i="2"/>
  <c r="P313" i="2"/>
  <c r="R313" i="2"/>
  <c r="J313" i="2"/>
  <c r="I314" i="2"/>
  <c r="P314" i="2"/>
  <c r="R314" i="2"/>
  <c r="J314" i="2"/>
  <c r="I315" i="2"/>
  <c r="P315" i="2"/>
  <c r="R315" i="2"/>
  <c r="J315" i="2"/>
  <c r="I316" i="2"/>
  <c r="P316" i="2"/>
  <c r="R316" i="2"/>
  <c r="J316" i="2"/>
  <c r="I317" i="2"/>
  <c r="P317" i="2"/>
  <c r="R317" i="2"/>
  <c r="J317" i="2"/>
  <c r="I318" i="2"/>
  <c r="P318" i="2"/>
  <c r="R318" i="2"/>
  <c r="J318" i="2"/>
  <c r="I319" i="2"/>
  <c r="P319" i="2"/>
  <c r="R319" i="2"/>
  <c r="J319" i="2"/>
  <c r="I320" i="2"/>
  <c r="P320" i="2"/>
  <c r="R320" i="2"/>
  <c r="J320" i="2"/>
  <c r="I321" i="2"/>
  <c r="P321" i="2"/>
  <c r="R321" i="2"/>
  <c r="J321" i="2"/>
  <c r="I322" i="2"/>
  <c r="P322" i="2"/>
  <c r="R322" i="2"/>
  <c r="J322" i="2"/>
  <c r="I323" i="2"/>
  <c r="P323" i="2"/>
  <c r="R323" i="2"/>
  <c r="J323" i="2"/>
  <c r="I324" i="2"/>
  <c r="P324" i="2"/>
  <c r="R324" i="2"/>
  <c r="J324" i="2"/>
  <c r="I325" i="2"/>
  <c r="P325" i="2"/>
  <c r="R325" i="2"/>
  <c r="J325" i="2"/>
  <c r="I326" i="2"/>
  <c r="P326" i="2"/>
  <c r="R326" i="2"/>
  <c r="J326" i="2"/>
  <c r="I327" i="2"/>
  <c r="P327" i="2"/>
  <c r="R327" i="2"/>
  <c r="J327" i="2"/>
  <c r="I328" i="2"/>
  <c r="P328" i="2"/>
  <c r="R328" i="2"/>
  <c r="J328" i="2"/>
  <c r="I329" i="2"/>
  <c r="P329" i="2"/>
  <c r="R329" i="2"/>
  <c r="J329" i="2"/>
  <c r="I330" i="2"/>
  <c r="P330" i="2"/>
  <c r="R330" i="2"/>
  <c r="J330" i="2"/>
  <c r="I331" i="2"/>
  <c r="P331" i="2"/>
  <c r="R331" i="2"/>
  <c r="J331" i="2"/>
  <c r="I332" i="2"/>
  <c r="P332" i="2"/>
  <c r="R332" i="2"/>
  <c r="J332" i="2"/>
  <c r="I333" i="2"/>
  <c r="P333" i="2"/>
  <c r="R333" i="2"/>
  <c r="J333" i="2"/>
  <c r="I334" i="2"/>
  <c r="P334" i="2"/>
  <c r="R334" i="2"/>
  <c r="J334" i="2"/>
  <c r="I335" i="2"/>
  <c r="P335" i="2"/>
  <c r="R335" i="2"/>
  <c r="J335" i="2"/>
  <c r="I336" i="2"/>
  <c r="P336" i="2"/>
  <c r="R336" i="2"/>
  <c r="J336" i="2"/>
  <c r="I337" i="2"/>
  <c r="P337" i="2"/>
  <c r="R337" i="2"/>
  <c r="J337" i="2"/>
  <c r="I338" i="2"/>
  <c r="P338" i="2"/>
  <c r="R338" i="2"/>
  <c r="J338" i="2"/>
  <c r="I339" i="2"/>
  <c r="P339" i="2"/>
  <c r="R339" i="2"/>
  <c r="J339" i="2"/>
  <c r="I340" i="2"/>
  <c r="P340" i="2"/>
  <c r="R340" i="2"/>
  <c r="J340" i="2"/>
  <c r="I341" i="2"/>
  <c r="P341" i="2"/>
  <c r="R341" i="2"/>
  <c r="J341" i="2"/>
  <c r="I342" i="2"/>
  <c r="P342" i="2"/>
  <c r="R342" i="2"/>
  <c r="J342" i="2"/>
  <c r="I343" i="2"/>
  <c r="P343" i="2"/>
  <c r="R343" i="2"/>
  <c r="J343" i="2"/>
  <c r="I344" i="2"/>
  <c r="P344" i="2"/>
  <c r="R344" i="2"/>
  <c r="J344" i="2"/>
  <c r="I345" i="2"/>
  <c r="P345" i="2"/>
  <c r="R345" i="2"/>
  <c r="J345" i="2"/>
  <c r="I346" i="2"/>
  <c r="P346" i="2"/>
  <c r="R346" i="2"/>
  <c r="J346" i="2"/>
  <c r="I347" i="2"/>
  <c r="P347" i="2"/>
  <c r="R347" i="2"/>
  <c r="J347" i="2"/>
  <c r="I348" i="2"/>
  <c r="P348" i="2"/>
  <c r="R348" i="2"/>
  <c r="J348" i="2"/>
  <c r="I349" i="2"/>
  <c r="P349" i="2"/>
  <c r="R349" i="2"/>
  <c r="J349" i="2"/>
  <c r="I350" i="2"/>
  <c r="P350" i="2"/>
  <c r="R350" i="2"/>
  <c r="J350" i="2"/>
  <c r="I351" i="2"/>
  <c r="P351" i="2"/>
  <c r="R351" i="2"/>
  <c r="J351" i="2"/>
  <c r="I352" i="2"/>
  <c r="P352" i="2"/>
  <c r="R352" i="2"/>
  <c r="J352" i="2"/>
  <c r="I353" i="2"/>
  <c r="P353" i="2"/>
  <c r="R353" i="2"/>
  <c r="J353" i="2"/>
  <c r="I354" i="2"/>
  <c r="P354" i="2"/>
  <c r="R354" i="2"/>
  <c r="J354" i="2"/>
  <c r="I355" i="2"/>
  <c r="P355" i="2"/>
  <c r="R355" i="2"/>
  <c r="J355" i="2"/>
  <c r="I356" i="2"/>
  <c r="P356" i="2"/>
  <c r="R356" i="2"/>
  <c r="J356" i="2"/>
  <c r="I357" i="2"/>
  <c r="P357" i="2"/>
  <c r="R357" i="2"/>
  <c r="J357" i="2"/>
  <c r="I358" i="2"/>
  <c r="P358" i="2"/>
  <c r="R358" i="2"/>
  <c r="J358" i="2"/>
  <c r="I359" i="2"/>
  <c r="P359" i="2"/>
  <c r="R359" i="2"/>
  <c r="J359" i="2"/>
  <c r="P361" i="2"/>
  <c r="R361" i="2"/>
  <c r="J361" i="2"/>
  <c r="P362" i="2"/>
  <c r="R362" i="2"/>
  <c r="J362" i="2"/>
  <c r="P363" i="2"/>
  <c r="R363" i="2"/>
  <c r="J363" i="2"/>
  <c r="P364" i="2"/>
  <c r="R364" i="2"/>
  <c r="J364" i="2"/>
  <c r="P365" i="2"/>
  <c r="R365" i="2"/>
  <c r="J365" i="2"/>
  <c r="P366" i="2"/>
  <c r="R366" i="2"/>
  <c r="J366" i="2"/>
  <c r="P367" i="2"/>
  <c r="R367" i="2"/>
  <c r="J367" i="2"/>
  <c r="P368" i="2"/>
  <c r="R368" i="2"/>
  <c r="J368" i="2"/>
  <c r="P369" i="2"/>
  <c r="R369" i="2"/>
  <c r="J369" i="2"/>
  <c r="P370" i="2"/>
  <c r="R370" i="2"/>
  <c r="J370" i="2"/>
  <c r="I371" i="2"/>
  <c r="P371" i="2"/>
  <c r="R371" i="2"/>
  <c r="J371" i="2"/>
  <c r="I372" i="2"/>
  <c r="P372" i="2"/>
  <c r="R372" i="2"/>
  <c r="J372" i="2"/>
  <c r="I373" i="2"/>
  <c r="P373" i="2"/>
  <c r="R373" i="2"/>
  <c r="J373" i="2"/>
  <c r="I374" i="2"/>
  <c r="P374" i="2"/>
  <c r="R374" i="2"/>
  <c r="J374" i="2"/>
  <c r="I375" i="2"/>
  <c r="P375" i="2"/>
  <c r="R375" i="2"/>
  <c r="J375" i="2"/>
  <c r="I376" i="2"/>
  <c r="P376" i="2"/>
  <c r="R376" i="2"/>
  <c r="J376" i="2"/>
  <c r="I377" i="2"/>
  <c r="P377" i="2"/>
  <c r="R377" i="2"/>
  <c r="J377" i="2"/>
  <c r="I378" i="2"/>
  <c r="P378" i="2"/>
  <c r="R378" i="2"/>
  <c r="J378" i="2"/>
  <c r="I379" i="2"/>
  <c r="P379" i="2"/>
  <c r="R379" i="2"/>
  <c r="J379" i="2"/>
  <c r="I380" i="2"/>
  <c r="P380" i="2"/>
  <c r="R380" i="2"/>
  <c r="J380" i="2"/>
  <c r="I381" i="2"/>
  <c r="P381" i="2"/>
  <c r="R381" i="2"/>
  <c r="J381" i="2"/>
  <c r="I382" i="2"/>
  <c r="P382" i="2"/>
  <c r="R382" i="2"/>
  <c r="J382" i="2"/>
  <c r="I383" i="2"/>
  <c r="P383" i="2"/>
  <c r="R383" i="2"/>
  <c r="J383" i="2"/>
  <c r="I384" i="2"/>
  <c r="P384" i="2"/>
  <c r="R384" i="2"/>
  <c r="J384" i="2"/>
  <c r="I385" i="2"/>
  <c r="P385" i="2"/>
  <c r="R385" i="2"/>
  <c r="J385" i="2"/>
  <c r="I386" i="2"/>
  <c r="P386" i="2"/>
  <c r="R386" i="2"/>
  <c r="J386" i="2"/>
  <c r="I387" i="2"/>
  <c r="P387" i="2"/>
  <c r="R387" i="2"/>
  <c r="J387" i="2"/>
  <c r="I388" i="2"/>
  <c r="P388" i="2"/>
  <c r="R388" i="2"/>
  <c r="J388" i="2"/>
  <c r="I389" i="2"/>
  <c r="P389" i="2"/>
  <c r="R389" i="2"/>
  <c r="J389" i="2"/>
  <c r="I390" i="2"/>
  <c r="P390" i="2"/>
  <c r="R390" i="2"/>
  <c r="J390" i="2"/>
  <c r="I391" i="2"/>
  <c r="P391" i="2"/>
  <c r="R391" i="2"/>
  <c r="J391" i="2"/>
  <c r="I392" i="2"/>
  <c r="P392" i="2"/>
  <c r="R392" i="2"/>
  <c r="J392" i="2"/>
  <c r="I393" i="2"/>
  <c r="P393" i="2"/>
  <c r="R393" i="2"/>
  <c r="J393" i="2"/>
  <c r="I394" i="2"/>
  <c r="P394" i="2"/>
  <c r="R394" i="2"/>
  <c r="J394" i="2"/>
  <c r="I395" i="2"/>
  <c r="P395" i="2"/>
  <c r="R395" i="2"/>
  <c r="J395" i="2"/>
  <c r="I396" i="2"/>
  <c r="P396" i="2"/>
  <c r="R396" i="2"/>
  <c r="J396" i="2"/>
  <c r="I397" i="2"/>
  <c r="P397" i="2"/>
  <c r="R397" i="2"/>
  <c r="J397" i="2"/>
  <c r="I398" i="2"/>
  <c r="P398" i="2"/>
  <c r="R398" i="2"/>
  <c r="J398" i="2"/>
  <c r="I399" i="2"/>
  <c r="P399" i="2"/>
  <c r="R399" i="2"/>
  <c r="J399" i="2"/>
  <c r="I400" i="2"/>
  <c r="P400" i="2"/>
  <c r="R400" i="2"/>
  <c r="J400" i="2"/>
  <c r="I401" i="2"/>
  <c r="P401" i="2"/>
  <c r="R401" i="2"/>
  <c r="J401" i="2"/>
  <c r="I402" i="2"/>
  <c r="P402" i="2"/>
  <c r="R402" i="2"/>
  <c r="J402" i="2"/>
  <c r="I403" i="2"/>
  <c r="P403" i="2"/>
  <c r="R403" i="2"/>
  <c r="J403" i="2"/>
  <c r="I404" i="2"/>
  <c r="P404" i="2"/>
  <c r="R404" i="2"/>
  <c r="J404" i="2"/>
  <c r="I405" i="2"/>
  <c r="P405" i="2"/>
  <c r="R405" i="2"/>
  <c r="J405" i="2"/>
  <c r="I406" i="2"/>
  <c r="P406" i="2"/>
  <c r="R406" i="2"/>
  <c r="J406" i="2"/>
  <c r="I407" i="2"/>
  <c r="P407" i="2"/>
  <c r="R407" i="2"/>
  <c r="J407" i="2"/>
  <c r="I408" i="2"/>
  <c r="P408" i="2"/>
  <c r="R408" i="2"/>
  <c r="J408" i="2"/>
  <c r="I409" i="2"/>
  <c r="P409" i="2"/>
  <c r="R409" i="2"/>
  <c r="J409" i="2"/>
  <c r="I410" i="2"/>
  <c r="P410" i="2"/>
  <c r="R410" i="2"/>
  <c r="J410" i="2"/>
  <c r="I411" i="2"/>
  <c r="P411" i="2"/>
  <c r="R411" i="2"/>
  <c r="J411" i="2"/>
  <c r="I412" i="2"/>
  <c r="P412" i="2"/>
  <c r="R412" i="2"/>
  <c r="J412" i="2"/>
  <c r="P413" i="2"/>
  <c r="R413" i="2"/>
  <c r="J413" i="2"/>
  <c r="P414" i="2"/>
  <c r="R414" i="2"/>
  <c r="J414" i="2"/>
  <c r="P415" i="2"/>
  <c r="R415" i="2"/>
  <c r="J415" i="2"/>
  <c r="P416" i="2"/>
  <c r="R416" i="2"/>
  <c r="J416" i="2"/>
  <c r="P417" i="2"/>
  <c r="R417" i="2"/>
  <c r="J417" i="2"/>
  <c r="P418" i="2"/>
  <c r="R418" i="2"/>
  <c r="J418" i="2"/>
  <c r="P419" i="2"/>
  <c r="R419" i="2"/>
  <c r="J419" i="2"/>
  <c r="P420" i="2"/>
  <c r="R420" i="2"/>
  <c r="J420" i="2"/>
  <c r="I421" i="2"/>
  <c r="P421" i="2"/>
  <c r="R421" i="2"/>
  <c r="J421" i="2"/>
  <c r="I422" i="2"/>
  <c r="P422" i="2"/>
  <c r="R422" i="2"/>
  <c r="J422" i="2"/>
  <c r="I423" i="2"/>
  <c r="P423" i="2"/>
  <c r="R423" i="2"/>
  <c r="J423" i="2"/>
  <c r="I424" i="2"/>
  <c r="P424" i="2"/>
  <c r="R424" i="2"/>
  <c r="J424" i="2"/>
  <c r="I425" i="2"/>
  <c r="P425" i="2"/>
  <c r="R425" i="2"/>
  <c r="J425" i="2"/>
  <c r="I426" i="2"/>
  <c r="P426" i="2"/>
  <c r="R426" i="2"/>
  <c r="J426" i="2"/>
  <c r="I427" i="2"/>
  <c r="P427" i="2"/>
  <c r="R427" i="2"/>
  <c r="J427" i="2"/>
  <c r="I428" i="2"/>
  <c r="P428" i="2"/>
  <c r="R428" i="2"/>
  <c r="J428" i="2"/>
  <c r="I429" i="2"/>
  <c r="P429" i="2"/>
  <c r="R429" i="2"/>
  <c r="J429" i="2"/>
  <c r="I430" i="2"/>
  <c r="P430" i="2"/>
  <c r="R430" i="2"/>
  <c r="J430" i="2"/>
  <c r="I431" i="2"/>
  <c r="P431" i="2"/>
  <c r="R431" i="2"/>
  <c r="J431" i="2"/>
  <c r="I432" i="2"/>
  <c r="P432" i="2"/>
  <c r="R432" i="2"/>
  <c r="J432" i="2"/>
  <c r="I433" i="2"/>
  <c r="P433" i="2"/>
  <c r="R433" i="2"/>
  <c r="J433" i="2"/>
  <c r="I434" i="2"/>
  <c r="P434" i="2"/>
  <c r="R434" i="2"/>
  <c r="J434" i="2"/>
  <c r="I435" i="2"/>
  <c r="P435" i="2"/>
  <c r="R435" i="2"/>
  <c r="J435" i="2"/>
  <c r="I436" i="2"/>
  <c r="P436" i="2"/>
  <c r="R436" i="2"/>
  <c r="J436" i="2"/>
  <c r="I437" i="2"/>
  <c r="P437" i="2"/>
  <c r="R437" i="2"/>
  <c r="J437" i="2"/>
  <c r="I438" i="2"/>
  <c r="P438" i="2"/>
  <c r="R438" i="2"/>
  <c r="J438" i="2"/>
  <c r="I439" i="2"/>
  <c r="P439" i="2"/>
  <c r="R439" i="2"/>
  <c r="J439" i="2"/>
  <c r="I440" i="2"/>
  <c r="P440" i="2"/>
  <c r="R440" i="2"/>
  <c r="J440" i="2"/>
  <c r="I441" i="2"/>
  <c r="P441" i="2"/>
  <c r="R441" i="2"/>
  <c r="J441" i="2"/>
  <c r="I442" i="2"/>
  <c r="P442" i="2"/>
  <c r="R442" i="2"/>
  <c r="J442" i="2"/>
  <c r="I443" i="2"/>
  <c r="P443" i="2"/>
  <c r="R443" i="2"/>
  <c r="J443" i="2"/>
  <c r="I444" i="2"/>
  <c r="P444" i="2"/>
  <c r="R444" i="2"/>
  <c r="J444" i="2"/>
  <c r="I445" i="2"/>
  <c r="P445" i="2"/>
  <c r="R445" i="2"/>
  <c r="J445" i="2"/>
  <c r="I446" i="2"/>
  <c r="P446" i="2"/>
  <c r="R446" i="2"/>
  <c r="J446" i="2"/>
  <c r="I447" i="2"/>
  <c r="P447" i="2"/>
  <c r="R447" i="2"/>
  <c r="J447" i="2"/>
  <c r="I448" i="2"/>
  <c r="P448" i="2"/>
  <c r="R448" i="2"/>
  <c r="J448" i="2"/>
  <c r="I449" i="2"/>
  <c r="P449" i="2"/>
  <c r="R449" i="2"/>
  <c r="J449" i="2"/>
  <c r="I450" i="2"/>
  <c r="P450" i="2"/>
  <c r="R450" i="2"/>
  <c r="J450" i="2"/>
  <c r="I451" i="2"/>
  <c r="P451" i="2"/>
  <c r="R451" i="2"/>
  <c r="J451" i="2"/>
  <c r="I452" i="2"/>
  <c r="P452" i="2"/>
  <c r="R452" i="2"/>
  <c r="J452" i="2"/>
  <c r="I453" i="2"/>
  <c r="P453" i="2"/>
  <c r="R453" i="2"/>
  <c r="J453" i="2"/>
  <c r="I454" i="2"/>
  <c r="P454" i="2"/>
  <c r="R454" i="2"/>
  <c r="J454" i="2"/>
  <c r="I455" i="2"/>
  <c r="P455" i="2"/>
  <c r="R455" i="2"/>
  <c r="J455" i="2"/>
  <c r="I456" i="2"/>
  <c r="P456" i="2"/>
  <c r="R456" i="2"/>
  <c r="J456" i="2"/>
  <c r="P457" i="2"/>
  <c r="R457" i="2"/>
  <c r="J457" i="2"/>
  <c r="P458" i="2"/>
  <c r="R458" i="2"/>
  <c r="J458" i="2"/>
  <c r="P459" i="2"/>
  <c r="R459" i="2"/>
  <c r="J459" i="2"/>
  <c r="P460" i="2"/>
  <c r="R460" i="2"/>
  <c r="J460" i="2"/>
  <c r="I461" i="2"/>
  <c r="K461" i="2"/>
  <c r="P461" i="2"/>
  <c r="R461" i="2"/>
  <c r="J461" i="2"/>
  <c r="I462" i="2"/>
  <c r="K462" i="2"/>
  <c r="P462" i="2"/>
  <c r="R462" i="2"/>
  <c r="J462" i="2"/>
  <c r="I463" i="2"/>
  <c r="K463" i="2"/>
  <c r="P463" i="2"/>
  <c r="R463" i="2"/>
  <c r="J463" i="2"/>
  <c r="I464" i="2"/>
  <c r="K464" i="2"/>
  <c r="P464" i="2"/>
  <c r="R464" i="2"/>
  <c r="J464" i="2"/>
  <c r="I465" i="2"/>
  <c r="K465" i="2"/>
  <c r="P465" i="2"/>
  <c r="R465" i="2"/>
  <c r="J465" i="2"/>
  <c r="I466" i="2"/>
  <c r="K466" i="2"/>
  <c r="P466" i="2"/>
  <c r="R466" i="2"/>
  <c r="J466" i="2"/>
  <c r="I467" i="2"/>
  <c r="K467" i="2"/>
  <c r="P467" i="2"/>
  <c r="R467" i="2"/>
  <c r="J467" i="2"/>
  <c r="I468" i="2"/>
  <c r="K468" i="2"/>
  <c r="P468" i="2"/>
  <c r="R468" i="2"/>
  <c r="J468" i="2"/>
  <c r="I469" i="2"/>
  <c r="K469" i="2"/>
  <c r="P469" i="2"/>
  <c r="R469" i="2"/>
  <c r="J469" i="2"/>
  <c r="I470" i="2"/>
  <c r="O470" i="2"/>
  <c r="P470" i="2"/>
  <c r="R470" i="2"/>
  <c r="J470" i="2"/>
  <c r="I471" i="2"/>
  <c r="O471" i="2"/>
  <c r="P471" i="2"/>
  <c r="R471" i="2"/>
  <c r="J471" i="2"/>
  <c r="I472" i="2"/>
  <c r="O472" i="2"/>
  <c r="P472" i="2"/>
  <c r="R472" i="2"/>
  <c r="J472" i="2"/>
  <c r="I473" i="2"/>
  <c r="O473" i="2"/>
  <c r="P473" i="2"/>
  <c r="R473" i="2"/>
  <c r="J473" i="2"/>
  <c r="I474" i="2"/>
  <c r="O474" i="2"/>
  <c r="P474" i="2"/>
  <c r="R474" i="2"/>
  <c r="J474" i="2"/>
  <c r="I475" i="2"/>
  <c r="O475" i="2"/>
  <c r="P475" i="2"/>
  <c r="R475" i="2"/>
  <c r="J475" i="2"/>
  <c r="I476" i="2"/>
  <c r="O476" i="2"/>
  <c r="P476" i="2"/>
  <c r="R476" i="2"/>
  <c r="J476" i="2"/>
  <c r="I477" i="2"/>
  <c r="O477" i="2"/>
  <c r="P477" i="2"/>
  <c r="R477" i="2"/>
  <c r="J477" i="2"/>
  <c r="I478" i="2"/>
  <c r="O478" i="2"/>
  <c r="P478" i="2"/>
  <c r="R478" i="2"/>
  <c r="J478" i="2"/>
  <c r="I479" i="2"/>
  <c r="O479" i="2"/>
  <c r="P479" i="2"/>
  <c r="R479" i="2"/>
  <c r="J479" i="2"/>
  <c r="I480" i="2"/>
  <c r="O480" i="2"/>
  <c r="P480" i="2"/>
  <c r="R480" i="2"/>
  <c r="J480" i="2"/>
  <c r="I481" i="2"/>
  <c r="O481" i="2"/>
  <c r="P481" i="2"/>
  <c r="R481" i="2"/>
  <c r="J481" i="2"/>
  <c r="I482" i="2"/>
  <c r="O482" i="2"/>
  <c r="P482" i="2"/>
  <c r="R482" i="2"/>
  <c r="J482" i="2"/>
  <c r="I483" i="2"/>
  <c r="O483" i="2"/>
  <c r="P483" i="2"/>
  <c r="R483" i="2"/>
  <c r="J483" i="2"/>
  <c r="I484" i="2"/>
  <c r="O484" i="2"/>
  <c r="P484" i="2"/>
  <c r="R484" i="2"/>
  <c r="J484" i="2"/>
  <c r="I485" i="2"/>
  <c r="O485" i="2"/>
  <c r="P485" i="2"/>
  <c r="R485" i="2"/>
  <c r="J485" i="2"/>
  <c r="I486" i="2"/>
  <c r="O486" i="2"/>
  <c r="P486" i="2"/>
  <c r="R486" i="2"/>
  <c r="J486" i="2"/>
  <c r="I487" i="2"/>
  <c r="O487" i="2"/>
  <c r="P487" i="2"/>
  <c r="R487" i="2"/>
  <c r="J487" i="2"/>
  <c r="I488" i="2"/>
  <c r="O488" i="2"/>
  <c r="P488" i="2"/>
  <c r="R488" i="2"/>
  <c r="J488" i="2"/>
  <c r="I489" i="2"/>
  <c r="O489" i="2"/>
  <c r="P489" i="2"/>
  <c r="R489" i="2"/>
  <c r="J489" i="2"/>
  <c r="I490" i="2"/>
  <c r="O490" i="2"/>
  <c r="P490" i="2"/>
  <c r="R490" i="2"/>
  <c r="J490" i="2"/>
  <c r="I491" i="2"/>
  <c r="P491" i="2"/>
  <c r="R491" i="2"/>
  <c r="J491" i="2"/>
  <c r="I492" i="2"/>
  <c r="P492" i="2"/>
  <c r="R492" i="2"/>
  <c r="J492" i="2"/>
  <c r="I493" i="2"/>
  <c r="P493" i="2"/>
  <c r="R493" i="2"/>
  <c r="J493" i="2"/>
  <c r="I494" i="2"/>
  <c r="P494" i="2"/>
  <c r="R494" i="2"/>
  <c r="J494" i="2"/>
  <c r="I495" i="2"/>
  <c r="P495" i="2"/>
  <c r="R495" i="2"/>
  <c r="J495" i="2"/>
  <c r="I496" i="2"/>
  <c r="P496" i="2"/>
  <c r="R496" i="2"/>
  <c r="J496" i="2"/>
  <c r="I497" i="2"/>
  <c r="K497" i="2"/>
  <c r="P497" i="2"/>
  <c r="R497" i="2"/>
  <c r="J497" i="2"/>
  <c r="I498" i="2"/>
  <c r="K498" i="2"/>
  <c r="P498" i="2"/>
  <c r="R498" i="2"/>
  <c r="J498" i="2"/>
  <c r="I499" i="2"/>
  <c r="K499" i="2"/>
  <c r="P499" i="2"/>
  <c r="R499" i="2"/>
  <c r="J499" i="2"/>
  <c r="I500" i="2"/>
  <c r="K500" i="2"/>
  <c r="P500" i="2"/>
  <c r="R500" i="2"/>
  <c r="J500" i="2"/>
  <c r="I501" i="2"/>
  <c r="O501" i="2"/>
  <c r="P501" i="2"/>
  <c r="R501" i="2"/>
  <c r="J501" i="2"/>
  <c r="I502" i="2"/>
  <c r="O502" i="2"/>
  <c r="P502" i="2"/>
  <c r="R502" i="2"/>
  <c r="J502" i="2"/>
  <c r="I503" i="2"/>
  <c r="O503" i="2"/>
  <c r="P503" i="2"/>
  <c r="R503" i="2"/>
  <c r="J503" i="2"/>
  <c r="I504" i="2"/>
  <c r="O504" i="2"/>
  <c r="P504" i="2"/>
  <c r="R504" i="2"/>
  <c r="J504" i="2"/>
  <c r="I505" i="2"/>
  <c r="O505" i="2"/>
  <c r="P505" i="2"/>
  <c r="R505" i="2"/>
  <c r="J505" i="2"/>
  <c r="I506" i="2"/>
  <c r="O506" i="2"/>
  <c r="P506" i="2"/>
  <c r="R506" i="2"/>
  <c r="J506" i="2"/>
  <c r="I507" i="2"/>
  <c r="O507" i="2"/>
  <c r="P507" i="2"/>
  <c r="R507" i="2"/>
  <c r="J507" i="2"/>
  <c r="I508" i="2"/>
  <c r="O508" i="2"/>
  <c r="P508" i="2"/>
  <c r="R508" i="2"/>
  <c r="J508" i="2"/>
  <c r="I509" i="2"/>
  <c r="O509" i="2"/>
  <c r="P509" i="2"/>
  <c r="R509" i="2"/>
  <c r="J509" i="2"/>
  <c r="I510" i="2"/>
  <c r="O510" i="2"/>
  <c r="P510" i="2"/>
  <c r="R510" i="2"/>
  <c r="J510" i="2"/>
  <c r="I511" i="2"/>
  <c r="O511" i="2"/>
  <c r="P511" i="2"/>
  <c r="R511" i="2"/>
  <c r="J511" i="2"/>
  <c r="I512" i="2"/>
  <c r="P512" i="2"/>
  <c r="R512" i="2"/>
  <c r="J512" i="2"/>
  <c r="I513" i="2"/>
  <c r="P513" i="2"/>
  <c r="R513" i="2"/>
  <c r="J513" i="2"/>
  <c r="I514" i="2"/>
  <c r="P514" i="2"/>
  <c r="R514" i="2"/>
  <c r="J514" i="2"/>
  <c r="I515" i="2"/>
  <c r="P515" i="2"/>
  <c r="R515" i="2"/>
  <c r="J515" i="2"/>
  <c r="I516" i="2"/>
  <c r="P516" i="2"/>
  <c r="R516" i="2"/>
  <c r="J516" i="2"/>
  <c r="I517" i="2"/>
  <c r="P517" i="2"/>
  <c r="R517" i="2"/>
  <c r="J517" i="2"/>
  <c r="I518" i="2"/>
  <c r="P518" i="2"/>
  <c r="R518" i="2"/>
  <c r="J518" i="2"/>
  <c r="I519" i="2"/>
  <c r="P519" i="2"/>
  <c r="R519" i="2"/>
  <c r="J519" i="2"/>
  <c r="I520" i="2"/>
  <c r="P520" i="2"/>
  <c r="R520" i="2"/>
  <c r="J520" i="2"/>
  <c r="I521" i="2"/>
  <c r="P521" i="2"/>
  <c r="R521" i="2"/>
  <c r="J521" i="2"/>
  <c r="I522" i="2"/>
  <c r="P522" i="2"/>
  <c r="R522" i="2"/>
  <c r="J522" i="2"/>
  <c r="I523" i="2"/>
  <c r="P523" i="2"/>
  <c r="R523" i="2"/>
  <c r="J523" i="2"/>
  <c r="I524" i="2"/>
  <c r="P524" i="2"/>
  <c r="R524" i="2"/>
  <c r="J524" i="2"/>
  <c r="I525" i="2"/>
  <c r="P525" i="2"/>
  <c r="R525" i="2"/>
  <c r="J525" i="2"/>
  <c r="I526" i="2"/>
  <c r="P526" i="2"/>
  <c r="R526" i="2"/>
  <c r="J526" i="2"/>
  <c r="I527" i="2"/>
  <c r="P527" i="2"/>
  <c r="R527" i="2"/>
  <c r="J527" i="2"/>
  <c r="I528" i="2"/>
  <c r="P528" i="2"/>
  <c r="R528" i="2"/>
  <c r="J528" i="2"/>
  <c r="I529" i="2"/>
  <c r="P529" i="2"/>
  <c r="R529" i="2"/>
  <c r="J529" i="2"/>
  <c r="I530" i="2"/>
  <c r="P530" i="2"/>
  <c r="R530" i="2"/>
  <c r="J530" i="2"/>
  <c r="I531" i="2"/>
  <c r="P531" i="2"/>
  <c r="R531" i="2"/>
  <c r="J531" i="2"/>
  <c r="I532" i="2"/>
  <c r="P532" i="2"/>
  <c r="R532" i="2"/>
  <c r="J532" i="2"/>
  <c r="I533" i="2"/>
  <c r="P533" i="2"/>
  <c r="R533" i="2"/>
  <c r="J533" i="2"/>
  <c r="I534" i="2"/>
  <c r="P534" i="2"/>
  <c r="R534" i="2"/>
  <c r="J534" i="2"/>
  <c r="I535" i="2"/>
  <c r="P535" i="2"/>
  <c r="R535" i="2"/>
  <c r="J535" i="2"/>
  <c r="I536" i="2"/>
  <c r="P536" i="2"/>
  <c r="R536" i="2"/>
  <c r="J536" i="2"/>
  <c r="I537" i="2"/>
  <c r="P537" i="2"/>
  <c r="R537" i="2"/>
  <c r="J537" i="2"/>
  <c r="I538" i="2"/>
  <c r="P538" i="2"/>
  <c r="R538" i="2"/>
  <c r="J538" i="2"/>
  <c r="I539" i="2"/>
  <c r="P539" i="2"/>
  <c r="R539" i="2"/>
  <c r="J539" i="2"/>
  <c r="I540" i="2"/>
  <c r="P540" i="2"/>
  <c r="R540" i="2"/>
  <c r="J540" i="2"/>
  <c r="I541" i="2"/>
  <c r="P541" i="2"/>
  <c r="R541" i="2"/>
  <c r="J541" i="2"/>
  <c r="I542" i="2"/>
  <c r="P542" i="2"/>
  <c r="R542" i="2"/>
  <c r="J542" i="2"/>
  <c r="I543" i="2"/>
  <c r="P543" i="2"/>
  <c r="R543" i="2"/>
  <c r="J543" i="2"/>
  <c r="I544" i="2"/>
  <c r="P544" i="2"/>
  <c r="R544" i="2"/>
  <c r="J544" i="2"/>
  <c r="I545" i="2"/>
  <c r="P545" i="2"/>
  <c r="R545" i="2"/>
  <c r="J545" i="2"/>
  <c r="I546" i="2"/>
  <c r="P546" i="2"/>
  <c r="R546" i="2"/>
  <c r="J546" i="2"/>
  <c r="I547" i="2"/>
  <c r="P547" i="2"/>
  <c r="R547" i="2"/>
  <c r="J547" i="2"/>
  <c r="I548" i="2"/>
  <c r="P548" i="2"/>
  <c r="R548" i="2"/>
  <c r="J548" i="2"/>
  <c r="I549" i="2"/>
  <c r="P549" i="2"/>
  <c r="R549" i="2"/>
  <c r="J549" i="2"/>
  <c r="I550" i="2"/>
  <c r="P550" i="2"/>
  <c r="R550" i="2"/>
  <c r="J550" i="2"/>
  <c r="I551" i="2"/>
  <c r="P551" i="2"/>
  <c r="R551" i="2"/>
  <c r="J551" i="2"/>
  <c r="I552" i="2"/>
  <c r="P552" i="2"/>
  <c r="R552" i="2"/>
  <c r="J552" i="2"/>
  <c r="I553" i="2"/>
  <c r="P553" i="2"/>
  <c r="R553" i="2"/>
  <c r="J553" i="2"/>
  <c r="I554" i="2"/>
  <c r="P554" i="2"/>
  <c r="R554" i="2"/>
  <c r="J554" i="2"/>
  <c r="I555" i="2"/>
  <c r="P555" i="2"/>
  <c r="R555" i="2"/>
  <c r="J555" i="2"/>
  <c r="I556" i="2"/>
  <c r="P556" i="2"/>
  <c r="R556" i="2"/>
  <c r="J556" i="2"/>
  <c r="I557" i="2"/>
  <c r="P557" i="2"/>
  <c r="R557" i="2"/>
  <c r="J557" i="2"/>
  <c r="I558" i="2"/>
  <c r="P558" i="2"/>
  <c r="R558" i="2"/>
  <c r="J558" i="2"/>
  <c r="I559" i="2"/>
  <c r="P559" i="2"/>
  <c r="R559" i="2"/>
  <c r="J559" i="2"/>
  <c r="I560" i="2"/>
  <c r="P560" i="2"/>
  <c r="R560" i="2"/>
  <c r="J560" i="2"/>
  <c r="I561" i="2"/>
  <c r="P561" i="2"/>
  <c r="R561" i="2"/>
  <c r="J561" i="2"/>
  <c r="I562" i="2"/>
  <c r="P562" i="2"/>
  <c r="R562" i="2"/>
  <c r="J562" i="2"/>
  <c r="I563" i="2"/>
  <c r="P563" i="2"/>
  <c r="R563" i="2"/>
  <c r="J563" i="2"/>
  <c r="I564" i="2"/>
  <c r="P564" i="2"/>
  <c r="R564" i="2"/>
  <c r="J564" i="2"/>
  <c r="I565" i="2"/>
  <c r="P565" i="2"/>
  <c r="R565" i="2"/>
  <c r="J565" i="2"/>
  <c r="I566" i="2"/>
  <c r="P566" i="2"/>
  <c r="R566" i="2"/>
  <c r="J566" i="2"/>
  <c r="I567" i="2"/>
  <c r="P567" i="2"/>
  <c r="R567" i="2"/>
  <c r="J567" i="2"/>
  <c r="I568" i="2"/>
  <c r="P568" i="2"/>
  <c r="R568" i="2"/>
  <c r="J568" i="2"/>
  <c r="I569" i="2"/>
  <c r="P569" i="2"/>
  <c r="R569" i="2"/>
  <c r="J569" i="2"/>
  <c r="I570" i="2"/>
  <c r="P570" i="2"/>
  <c r="R570" i="2"/>
  <c r="J570" i="2"/>
  <c r="I571" i="2"/>
  <c r="P571" i="2"/>
  <c r="R571" i="2"/>
  <c r="J571" i="2"/>
  <c r="I572" i="2"/>
  <c r="P572" i="2"/>
  <c r="R572" i="2"/>
  <c r="J572" i="2"/>
  <c r="I573" i="2"/>
  <c r="P573" i="2"/>
  <c r="R573" i="2"/>
  <c r="J573" i="2"/>
  <c r="I574" i="2"/>
  <c r="P574" i="2"/>
  <c r="R574" i="2"/>
  <c r="J574" i="2"/>
  <c r="I575" i="2"/>
  <c r="P575" i="2"/>
  <c r="R575" i="2"/>
  <c r="J575" i="2"/>
  <c r="I576" i="2"/>
  <c r="P576" i="2"/>
  <c r="R576" i="2"/>
  <c r="J576" i="2"/>
  <c r="I577" i="2"/>
  <c r="P577" i="2"/>
  <c r="R577" i="2"/>
  <c r="J577" i="2"/>
  <c r="I578" i="2"/>
  <c r="P578" i="2"/>
  <c r="R578" i="2"/>
  <c r="J578" i="2"/>
  <c r="I579" i="2"/>
  <c r="P579" i="2"/>
  <c r="R579" i="2"/>
  <c r="J579" i="2"/>
  <c r="I580" i="2"/>
  <c r="P580" i="2"/>
  <c r="R580" i="2"/>
  <c r="J580" i="2"/>
  <c r="I581" i="2"/>
  <c r="P581" i="2"/>
  <c r="R581" i="2"/>
  <c r="J581" i="2"/>
  <c r="I582" i="2"/>
  <c r="P582" i="2"/>
  <c r="R582" i="2"/>
  <c r="J582" i="2"/>
  <c r="I583" i="2"/>
  <c r="O583" i="2"/>
  <c r="P583" i="2"/>
  <c r="R583" i="2"/>
  <c r="J583" i="2"/>
  <c r="I584" i="2"/>
  <c r="O584" i="2"/>
  <c r="P584" i="2"/>
  <c r="R584" i="2"/>
  <c r="J584" i="2"/>
  <c r="I585" i="2"/>
  <c r="O585" i="2"/>
  <c r="P585" i="2"/>
  <c r="R585" i="2"/>
  <c r="J585" i="2"/>
  <c r="I586" i="2"/>
  <c r="O586" i="2"/>
  <c r="P586" i="2"/>
  <c r="R586" i="2"/>
  <c r="J586" i="2"/>
  <c r="I587" i="2"/>
  <c r="O587" i="2"/>
  <c r="P587" i="2"/>
  <c r="R587" i="2"/>
  <c r="J587" i="2"/>
  <c r="I588" i="2"/>
  <c r="O588" i="2"/>
  <c r="P588" i="2"/>
  <c r="R588" i="2"/>
  <c r="J588" i="2"/>
  <c r="I589" i="2"/>
  <c r="O589" i="2"/>
  <c r="P589" i="2"/>
  <c r="R589" i="2"/>
  <c r="J589" i="2"/>
  <c r="I590" i="2"/>
  <c r="O590" i="2"/>
  <c r="P590" i="2"/>
  <c r="R590" i="2"/>
  <c r="J590" i="2"/>
  <c r="I591" i="2"/>
  <c r="O591" i="2"/>
  <c r="P591" i="2"/>
  <c r="R591" i="2"/>
  <c r="J591" i="2"/>
  <c r="I592" i="2"/>
  <c r="O592" i="2"/>
  <c r="P592" i="2"/>
  <c r="R592" i="2"/>
  <c r="J592" i="2"/>
  <c r="I593" i="2"/>
  <c r="O593" i="2"/>
  <c r="P593" i="2"/>
  <c r="R593" i="2"/>
  <c r="J593" i="2"/>
  <c r="I594" i="2"/>
  <c r="O594" i="2"/>
  <c r="P594" i="2"/>
  <c r="R594" i="2"/>
  <c r="J594" i="2"/>
  <c r="I595" i="2"/>
  <c r="O595" i="2"/>
  <c r="P595" i="2"/>
  <c r="R595" i="2"/>
  <c r="J595" i="2"/>
  <c r="I596" i="2"/>
  <c r="O596" i="2"/>
  <c r="P596" i="2"/>
  <c r="R596" i="2"/>
  <c r="J596" i="2"/>
  <c r="I597" i="2"/>
  <c r="O597" i="2"/>
  <c r="P597" i="2"/>
  <c r="R597" i="2"/>
  <c r="J597" i="2"/>
  <c r="I598" i="2"/>
  <c r="O598" i="2"/>
  <c r="P598" i="2"/>
  <c r="R598" i="2"/>
  <c r="J598" i="2"/>
  <c r="I599" i="2"/>
  <c r="O599" i="2"/>
  <c r="P599" i="2"/>
  <c r="R599" i="2"/>
  <c r="J599" i="2"/>
  <c r="I600" i="2"/>
  <c r="O600" i="2"/>
  <c r="P600" i="2"/>
  <c r="R600" i="2"/>
  <c r="J600" i="2"/>
  <c r="I601" i="2"/>
  <c r="O601" i="2"/>
  <c r="P601" i="2"/>
  <c r="R601" i="2"/>
  <c r="J601" i="2"/>
  <c r="I602" i="2"/>
  <c r="O602" i="2"/>
  <c r="P602" i="2"/>
  <c r="R602" i="2"/>
  <c r="J602" i="2"/>
  <c r="I603" i="2"/>
  <c r="O603" i="2"/>
  <c r="P603" i="2"/>
  <c r="R603" i="2"/>
  <c r="J603" i="2"/>
  <c r="I604" i="2"/>
  <c r="O604" i="2"/>
  <c r="P604" i="2"/>
  <c r="R604" i="2"/>
  <c r="J604" i="2"/>
  <c r="I605" i="2"/>
  <c r="O605" i="2"/>
  <c r="P605" i="2"/>
  <c r="R605" i="2"/>
  <c r="J605" i="2"/>
  <c r="I606" i="2"/>
  <c r="O606" i="2"/>
  <c r="P606" i="2"/>
  <c r="R606" i="2"/>
  <c r="J606" i="2"/>
  <c r="I607" i="2"/>
  <c r="O607" i="2"/>
  <c r="P607" i="2"/>
  <c r="R607" i="2"/>
  <c r="J607" i="2"/>
  <c r="I608" i="2"/>
  <c r="O608" i="2"/>
  <c r="P608" i="2"/>
  <c r="R608" i="2"/>
  <c r="J608" i="2"/>
  <c r="I609" i="2"/>
  <c r="O609" i="2"/>
  <c r="P609" i="2"/>
  <c r="R609" i="2"/>
  <c r="J609" i="2"/>
  <c r="I610" i="2"/>
  <c r="O610" i="2"/>
  <c r="P610" i="2"/>
  <c r="R610" i="2"/>
  <c r="J610" i="2"/>
  <c r="I611" i="2"/>
  <c r="O611" i="2"/>
  <c r="P611" i="2"/>
  <c r="R611" i="2"/>
  <c r="J611" i="2"/>
  <c r="I612" i="2"/>
  <c r="O612" i="2"/>
  <c r="P612" i="2"/>
  <c r="R612" i="2"/>
  <c r="J612" i="2"/>
  <c r="I613" i="2"/>
  <c r="O613" i="2"/>
  <c r="P613" i="2"/>
  <c r="R613" i="2"/>
  <c r="J613" i="2"/>
  <c r="I614" i="2"/>
  <c r="O614" i="2"/>
  <c r="P614" i="2"/>
  <c r="R614" i="2"/>
  <c r="J614" i="2"/>
  <c r="I615" i="2"/>
  <c r="O615" i="2"/>
  <c r="P615" i="2"/>
  <c r="R615" i="2"/>
  <c r="J615" i="2"/>
  <c r="I616" i="2"/>
  <c r="O616" i="2"/>
  <c r="P616" i="2"/>
  <c r="R616" i="2"/>
  <c r="J616" i="2"/>
  <c r="I617" i="2"/>
  <c r="O617" i="2"/>
  <c r="P617" i="2"/>
  <c r="R617" i="2"/>
  <c r="J617" i="2"/>
  <c r="I618" i="2"/>
  <c r="O618" i="2"/>
  <c r="P618" i="2"/>
  <c r="R618" i="2"/>
  <c r="J618" i="2"/>
  <c r="I619" i="2"/>
  <c r="O619" i="2"/>
  <c r="P619" i="2"/>
  <c r="R619" i="2"/>
  <c r="J619" i="2"/>
  <c r="I620" i="2"/>
  <c r="O620" i="2"/>
  <c r="P620" i="2"/>
  <c r="R620" i="2"/>
  <c r="J620" i="2"/>
  <c r="I621" i="2"/>
  <c r="O621" i="2"/>
  <c r="P621" i="2"/>
  <c r="R621" i="2"/>
  <c r="J621" i="2"/>
  <c r="I622" i="2"/>
  <c r="O622" i="2"/>
  <c r="P622" i="2"/>
  <c r="R622" i="2"/>
  <c r="J622" i="2"/>
  <c r="I623" i="2"/>
  <c r="O623" i="2"/>
  <c r="P623" i="2"/>
  <c r="R623" i="2"/>
  <c r="J623" i="2"/>
  <c r="I624" i="2"/>
  <c r="O624" i="2"/>
  <c r="P624" i="2"/>
  <c r="R624" i="2"/>
  <c r="J624" i="2"/>
  <c r="I625" i="2"/>
  <c r="O625" i="2"/>
  <c r="P625" i="2"/>
  <c r="R625" i="2"/>
  <c r="J625" i="2"/>
  <c r="I626" i="2"/>
  <c r="O626" i="2"/>
  <c r="P626" i="2"/>
  <c r="R626" i="2"/>
  <c r="J626" i="2"/>
  <c r="I627" i="2"/>
  <c r="O627" i="2"/>
  <c r="P627" i="2"/>
  <c r="R627" i="2"/>
  <c r="J627" i="2"/>
  <c r="I628" i="2"/>
  <c r="O628" i="2"/>
  <c r="P628" i="2"/>
  <c r="R628" i="2"/>
  <c r="J628" i="2"/>
  <c r="I629" i="2"/>
  <c r="O629" i="2"/>
  <c r="P629" i="2"/>
  <c r="R629" i="2"/>
  <c r="J629" i="2"/>
  <c r="I630" i="2"/>
  <c r="O630" i="2"/>
  <c r="P630" i="2"/>
  <c r="R630" i="2"/>
  <c r="J630" i="2"/>
  <c r="I631" i="2"/>
  <c r="O631" i="2"/>
  <c r="P631" i="2"/>
  <c r="R631" i="2"/>
  <c r="J631" i="2"/>
  <c r="I632" i="2"/>
  <c r="O632" i="2"/>
  <c r="P632" i="2"/>
  <c r="R632" i="2"/>
  <c r="J632" i="2"/>
  <c r="I633" i="2"/>
  <c r="O633" i="2"/>
  <c r="P633" i="2"/>
  <c r="R633" i="2"/>
  <c r="J633" i="2"/>
  <c r="I634" i="2"/>
  <c r="O634" i="2"/>
  <c r="P634" i="2"/>
  <c r="R634" i="2"/>
  <c r="J634" i="2"/>
  <c r="I635" i="2"/>
  <c r="O635" i="2"/>
  <c r="P635" i="2"/>
  <c r="R635" i="2"/>
  <c r="J635" i="2"/>
  <c r="I636" i="2"/>
  <c r="O636" i="2"/>
  <c r="P636" i="2"/>
  <c r="R636" i="2"/>
  <c r="J636" i="2"/>
  <c r="I637" i="2"/>
  <c r="O637" i="2"/>
  <c r="P637" i="2"/>
  <c r="R637" i="2"/>
  <c r="J637" i="2"/>
  <c r="I638" i="2"/>
  <c r="O638" i="2"/>
  <c r="P638" i="2"/>
  <c r="R638" i="2"/>
  <c r="J638" i="2"/>
  <c r="I639" i="2"/>
  <c r="O639" i="2"/>
  <c r="P639" i="2"/>
  <c r="R639" i="2"/>
  <c r="J639" i="2"/>
  <c r="I640" i="2"/>
  <c r="O640" i="2"/>
  <c r="P640" i="2"/>
  <c r="R640" i="2"/>
  <c r="J640" i="2"/>
  <c r="I641" i="2"/>
  <c r="O641" i="2"/>
  <c r="P641" i="2"/>
  <c r="R641" i="2"/>
  <c r="J641" i="2"/>
  <c r="I642" i="2"/>
  <c r="P642" i="2"/>
  <c r="R642" i="2"/>
  <c r="J642" i="2"/>
  <c r="I643" i="2"/>
  <c r="P643" i="2"/>
  <c r="R643" i="2"/>
  <c r="J643" i="2"/>
  <c r="I644" i="2"/>
  <c r="P644" i="2"/>
  <c r="R644" i="2"/>
  <c r="J644" i="2"/>
  <c r="I645" i="2"/>
  <c r="P645" i="2"/>
  <c r="R645" i="2"/>
  <c r="J645" i="2"/>
  <c r="I646" i="2"/>
  <c r="P646" i="2"/>
  <c r="R646" i="2"/>
  <c r="J646" i="2"/>
  <c r="I647" i="2"/>
  <c r="P647" i="2"/>
  <c r="R647" i="2"/>
  <c r="J647" i="2"/>
  <c r="I648" i="2"/>
  <c r="P648" i="2"/>
  <c r="R648" i="2"/>
  <c r="J648" i="2"/>
  <c r="I649" i="2"/>
  <c r="P649" i="2"/>
  <c r="R649" i="2"/>
  <c r="J649" i="2"/>
  <c r="I650" i="2"/>
  <c r="P650" i="2"/>
  <c r="R650" i="2"/>
  <c r="J650" i="2"/>
  <c r="I651" i="2"/>
  <c r="P651" i="2"/>
  <c r="R651" i="2"/>
  <c r="J651" i="2"/>
  <c r="I652" i="2"/>
  <c r="P652" i="2"/>
  <c r="R652" i="2"/>
  <c r="J652" i="2"/>
  <c r="I653" i="2"/>
  <c r="P653" i="2"/>
  <c r="R653" i="2"/>
  <c r="J653" i="2"/>
  <c r="I654" i="2"/>
  <c r="P654" i="2"/>
  <c r="R654" i="2"/>
  <c r="J654" i="2"/>
  <c r="I655" i="2"/>
  <c r="P655" i="2"/>
  <c r="R655" i="2"/>
  <c r="J655" i="2"/>
  <c r="I656" i="2"/>
  <c r="P656" i="2"/>
  <c r="R656" i="2"/>
  <c r="J656" i="2"/>
  <c r="I657" i="2"/>
  <c r="P657" i="2"/>
  <c r="R657" i="2"/>
  <c r="J657" i="2"/>
  <c r="I658" i="2"/>
  <c r="P658" i="2"/>
  <c r="R658" i="2"/>
  <c r="J658" i="2"/>
  <c r="I659" i="2"/>
  <c r="P659" i="2"/>
  <c r="R659" i="2"/>
  <c r="J659" i="2"/>
  <c r="I660" i="2"/>
  <c r="P660" i="2"/>
  <c r="R660" i="2"/>
  <c r="J660" i="2"/>
  <c r="I661" i="2"/>
  <c r="P661" i="2"/>
  <c r="R661" i="2"/>
  <c r="J661" i="2"/>
  <c r="I662" i="2"/>
  <c r="P662" i="2"/>
  <c r="R662" i="2"/>
  <c r="J662" i="2"/>
  <c r="I663" i="2"/>
  <c r="P663" i="2"/>
  <c r="R663" i="2"/>
  <c r="J663" i="2"/>
  <c r="I664" i="2"/>
  <c r="P664" i="2"/>
  <c r="R664" i="2"/>
  <c r="J664" i="2"/>
  <c r="I665" i="2"/>
  <c r="P665" i="2"/>
  <c r="R665" i="2"/>
  <c r="J665" i="2"/>
  <c r="I666" i="2"/>
  <c r="P666" i="2"/>
  <c r="R666" i="2"/>
  <c r="J666" i="2"/>
  <c r="I667" i="2"/>
  <c r="P667" i="2"/>
  <c r="R667" i="2"/>
  <c r="J667" i="2"/>
  <c r="I668" i="2"/>
  <c r="P668" i="2"/>
  <c r="R668" i="2"/>
  <c r="J668" i="2"/>
  <c r="I669" i="2"/>
  <c r="P669" i="2"/>
  <c r="R669" i="2"/>
  <c r="J669" i="2"/>
  <c r="I670" i="2"/>
  <c r="P670" i="2"/>
  <c r="R670" i="2"/>
  <c r="J670" i="2"/>
  <c r="I671" i="2"/>
  <c r="P671" i="2"/>
  <c r="R671" i="2"/>
  <c r="J671" i="2"/>
  <c r="I672" i="2"/>
  <c r="P672" i="2"/>
  <c r="R672" i="2"/>
  <c r="J672" i="2"/>
  <c r="I673" i="2"/>
  <c r="P673" i="2"/>
  <c r="R673" i="2"/>
  <c r="J673" i="2"/>
  <c r="I674" i="2"/>
  <c r="P674" i="2"/>
  <c r="R674" i="2"/>
  <c r="J674" i="2"/>
  <c r="I675" i="2"/>
  <c r="P675" i="2"/>
  <c r="R675" i="2"/>
  <c r="J675" i="2"/>
  <c r="I676" i="2"/>
  <c r="P676" i="2"/>
  <c r="R676" i="2"/>
  <c r="J676" i="2"/>
  <c r="I677" i="2"/>
  <c r="P677" i="2"/>
  <c r="R677" i="2"/>
  <c r="J677" i="2"/>
  <c r="I678" i="2"/>
  <c r="P678" i="2"/>
  <c r="R678" i="2"/>
  <c r="J678" i="2"/>
  <c r="I679" i="2"/>
  <c r="P679" i="2"/>
  <c r="R679" i="2"/>
  <c r="J679" i="2"/>
  <c r="I680" i="2"/>
  <c r="P680" i="2"/>
  <c r="R680" i="2"/>
  <c r="J680" i="2"/>
  <c r="I681" i="2"/>
  <c r="P681" i="2"/>
  <c r="R681" i="2"/>
  <c r="J681" i="2"/>
  <c r="I682" i="2"/>
  <c r="P682" i="2"/>
  <c r="R682" i="2"/>
  <c r="J682" i="2"/>
  <c r="I683" i="2"/>
  <c r="P683" i="2"/>
  <c r="R683" i="2"/>
  <c r="J683" i="2"/>
  <c r="I684" i="2"/>
  <c r="P684" i="2"/>
  <c r="R684" i="2"/>
  <c r="J684" i="2"/>
  <c r="I685" i="2"/>
  <c r="P685" i="2"/>
  <c r="R685" i="2"/>
  <c r="J685" i="2"/>
  <c r="I686" i="2"/>
  <c r="P686" i="2"/>
  <c r="R686" i="2"/>
  <c r="J686" i="2"/>
  <c r="I687" i="2"/>
  <c r="P687" i="2"/>
  <c r="R687" i="2"/>
  <c r="J687" i="2"/>
  <c r="I688" i="2"/>
  <c r="P688" i="2"/>
  <c r="R688" i="2"/>
  <c r="J688" i="2"/>
  <c r="I689" i="2"/>
  <c r="P689" i="2"/>
  <c r="R689" i="2"/>
  <c r="J689" i="2"/>
  <c r="I690" i="2"/>
  <c r="P690" i="2"/>
  <c r="R690" i="2"/>
  <c r="J690" i="2"/>
  <c r="I691" i="2"/>
  <c r="P691" i="2"/>
  <c r="R691" i="2"/>
  <c r="J691" i="2"/>
  <c r="I692" i="2"/>
  <c r="O692" i="2"/>
  <c r="P692" i="2"/>
  <c r="R692" i="2"/>
  <c r="J692" i="2"/>
  <c r="I693" i="2"/>
  <c r="O693" i="2"/>
  <c r="P693" i="2"/>
  <c r="R693" i="2"/>
  <c r="J693" i="2"/>
  <c r="I694" i="2"/>
  <c r="O694" i="2"/>
  <c r="P694" i="2"/>
  <c r="R694" i="2"/>
  <c r="J694" i="2"/>
  <c r="I695" i="2"/>
  <c r="O695" i="2"/>
  <c r="P695" i="2"/>
  <c r="R695" i="2"/>
  <c r="J695" i="2"/>
  <c r="I696" i="2"/>
  <c r="O696" i="2"/>
  <c r="P696" i="2"/>
  <c r="R696" i="2"/>
  <c r="J696" i="2"/>
  <c r="I697" i="2"/>
  <c r="O697" i="2"/>
  <c r="P697" i="2"/>
  <c r="R697" i="2"/>
  <c r="J697" i="2"/>
  <c r="I698" i="2"/>
  <c r="O698" i="2"/>
  <c r="P698" i="2"/>
  <c r="R698" i="2"/>
  <c r="J698" i="2"/>
  <c r="I699" i="2"/>
  <c r="O699" i="2"/>
  <c r="P699" i="2"/>
  <c r="R699" i="2"/>
  <c r="J699" i="2"/>
  <c r="I700" i="2"/>
  <c r="O700" i="2"/>
  <c r="P700" i="2"/>
  <c r="R700" i="2"/>
  <c r="J700" i="2"/>
  <c r="I701" i="2"/>
  <c r="O701" i="2"/>
  <c r="P701" i="2"/>
  <c r="R701" i="2"/>
  <c r="J701" i="2"/>
  <c r="I702" i="2"/>
  <c r="O702" i="2"/>
  <c r="P702" i="2"/>
  <c r="R702" i="2"/>
  <c r="J702" i="2"/>
  <c r="I703" i="2"/>
  <c r="O703" i="2"/>
  <c r="P703" i="2"/>
  <c r="R703" i="2"/>
  <c r="J703" i="2"/>
  <c r="I704" i="2"/>
  <c r="O704" i="2"/>
  <c r="P704" i="2"/>
  <c r="R704" i="2"/>
  <c r="J704" i="2"/>
  <c r="I710" i="2"/>
  <c r="P710" i="2"/>
  <c r="R710" i="2"/>
  <c r="J710" i="2"/>
  <c r="I711" i="2"/>
  <c r="P711" i="2"/>
  <c r="R711" i="2"/>
  <c r="J711" i="2"/>
  <c r="I712" i="2"/>
  <c r="P712" i="2"/>
  <c r="R712" i="2"/>
  <c r="J712" i="2"/>
  <c r="I713" i="2"/>
  <c r="P713" i="2"/>
  <c r="R713" i="2"/>
  <c r="J713" i="2"/>
  <c r="I714" i="2"/>
  <c r="P714" i="2"/>
  <c r="R714" i="2"/>
  <c r="J714" i="2"/>
  <c r="I715" i="2"/>
  <c r="P715" i="2"/>
  <c r="R715" i="2"/>
  <c r="J715" i="2"/>
  <c r="I716" i="2"/>
  <c r="P716" i="2"/>
  <c r="R716" i="2"/>
  <c r="J716" i="2"/>
  <c r="I717" i="2"/>
  <c r="P717" i="2"/>
  <c r="R717" i="2"/>
  <c r="J717" i="2"/>
  <c r="I718" i="2"/>
  <c r="P718" i="2"/>
  <c r="R718" i="2"/>
  <c r="J718" i="2"/>
  <c r="I719" i="2"/>
  <c r="P719" i="2"/>
  <c r="R719" i="2"/>
  <c r="J719" i="2"/>
  <c r="I720" i="2"/>
  <c r="P720" i="2"/>
  <c r="R720" i="2"/>
  <c r="J720" i="2"/>
  <c r="I721" i="2"/>
  <c r="P721" i="2"/>
  <c r="R721" i="2"/>
  <c r="J721" i="2"/>
  <c r="I722" i="2"/>
  <c r="P722" i="2"/>
  <c r="R722" i="2"/>
  <c r="J722" i="2"/>
  <c r="I723" i="2"/>
  <c r="P723" i="2"/>
  <c r="R723" i="2"/>
  <c r="J723" i="2"/>
  <c r="I724" i="2"/>
  <c r="P724" i="2"/>
  <c r="R724" i="2"/>
  <c r="J724" i="2"/>
  <c r="I725" i="2"/>
  <c r="P725" i="2"/>
  <c r="R725" i="2"/>
  <c r="J725" i="2"/>
  <c r="I726" i="2"/>
  <c r="P726" i="2"/>
  <c r="R726" i="2"/>
  <c r="J726" i="2"/>
  <c r="I727" i="2"/>
  <c r="P727" i="2"/>
  <c r="R727" i="2"/>
  <c r="J727" i="2"/>
  <c r="I728" i="2"/>
  <c r="P728" i="2"/>
  <c r="R728" i="2"/>
  <c r="J728" i="2"/>
  <c r="I729" i="2"/>
  <c r="P729" i="2"/>
  <c r="R729" i="2"/>
  <c r="J729" i="2"/>
  <c r="I730" i="2"/>
  <c r="P730" i="2"/>
  <c r="R730" i="2"/>
  <c r="J730" i="2"/>
  <c r="I731" i="2"/>
  <c r="P731" i="2"/>
  <c r="R731" i="2"/>
  <c r="J731" i="2"/>
  <c r="I732" i="2"/>
  <c r="P732" i="2"/>
  <c r="R732" i="2"/>
  <c r="J732" i="2"/>
  <c r="I733" i="2"/>
  <c r="P733" i="2"/>
  <c r="R733" i="2"/>
  <c r="J733" i="2"/>
  <c r="I734" i="2"/>
  <c r="P734" i="2"/>
  <c r="R734" i="2"/>
  <c r="J734" i="2"/>
  <c r="I735" i="2"/>
  <c r="P735" i="2"/>
  <c r="R735" i="2"/>
  <c r="J735" i="2"/>
  <c r="I736" i="2"/>
  <c r="P736" i="2"/>
  <c r="R736" i="2"/>
  <c r="J736" i="2"/>
  <c r="I737" i="2"/>
  <c r="P737" i="2"/>
  <c r="R737" i="2"/>
  <c r="J737" i="2"/>
  <c r="I738" i="2"/>
  <c r="P738" i="2"/>
  <c r="R738" i="2"/>
  <c r="J738" i="2"/>
  <c r="I739" i="2"/>
  <c r="P739" i="2"/>
  <c r="R739" i="2"/>
  <c r="J739" i="2"/>
  <c r="I740" i="2"/>
  <c r="P740" i="2"/>
  <c r="R740" i="2"/>
  <c r="J740" i="2"/>
  <c r="I741" i="2"/>
  <c r="P741" i="2"/>
  <c r="R741" i="2"/>
  <c r="J741" i="2"/>
  <c r="I742" i="2"/>
  <c r="P742" i="2"/>
  <c r="R742" i="2"/>
  <c r="J742" i="2"/>
  <c r="I743" i="2"/>
  <c r="P743" i="2"/>
  <c r="R743" i="2"/>
  <c r="J743" i="2"/>
  <c r="I744" i="2"/>
  <c r="P744" i="2"/>
  <c r="R744" i="2"/>
  <c r="J744" i="2"/>
  <c r="I745" i="2"/>
  <c r="P745" i="2"/>
  <c r="R745" i="2"/>
  <c r="J745" i="2"/>
  <c r="I746" i="2"/>
  <c r="P746" i="2"/>
  <c r="R746" i="2"/>
  <c r="J746" i="2"/>
  <c r="I747" i="2"/>
  <c r="P747" i="2"/>
  <c r="R747" i="2"/>
  <c r="J747" i="2"/>
  <c r="I748" i="2"/>
  <c r="P748" i="2"/>
  <c r="R748" i="2"/>
  <c r="J748" i="2"/>
  <c r="I749" i="2"/>
  <c r="P749" i="2"/>
  <c r="R749" i="2"/>
  <c r="J749" i="2"/>
  <c r="I750" i="2"/>
  <c r="P750" i="2"/>
  <c r="R750" i="2"/>
  <c r="J750" i="2"/>
  <c r="I751" i="2"/>
  <c r="P751" i="2"/>
  <c r="R751" i="2"/>
  <c r="J751" i="2"/>
  <c r="I752" i="2"/>
  <c r="P752" i="2"/>
  <c r="R752" i="2"/>
  <c r="J752" i="2"/>
  <c r="I753" i="2"/>
  <c r="P753" i="2"/>
  <c r="R753" i="2"/>
  <c r="J753" i="2"/>
  <c r="I754" i="2"/>
  <c r="P754" i="2"/>
  <c r="R754" i="2"/>
  <c r="J754" i="2"/>
  <c r="I755" i="2"/>
  <c r="P755" i="2"/>
  <c r="R755" i="2"/>
  <c r="J755" i="2"/>
  <c r="I756" i="2"/>
  <c r="P756" i="2"/>
  <c r="R756" i="2"/>
  <c r="J756" i="2"/>
  <c r="I757" i="2"/>
  <c r="P757" i="2"/>
  <c r="R757" i="2"/>
  <c r="J757" i="2"/>
  <c r="I758" i="2"/>
  <c r="P758" i="2"/>
  <c r="R758" i="2"/>
  <c r="J758" i="2"/>
  <c r="I759" i="2"/>
  <c r="P759" i="2"/>
  <c r="R759" i="2"/>
  <c r="J759" i="2"/>
  <c r="I760" i="2"/>
  <c r="P760" i="2"/>
  <c r="R760" i="2"/>
  <c r="J760" i="2"/>
  <c r="I761" i="2"/>
  <c r="P761" i="2"/>
  <c r="R761" i="2"/>
  <c r="J761" i="2"/>
  <c r="I762" i="2"/>
  <c r="P762" i="2"/>
  <c r="R762" i="2"/>
  <c r="J762" i="2"/>
  <c r="I763" i="2"/>
  <c r="P763" i="2"/>
  <c r="R763" i="2"/>
  <c r="J763" i="2"/>
  <c r="I764" i="2"/>
  <c r="P764" i="2"/>
  <c r="R764" i="2"/>
  <c r="J764" i="2"/>
  <c r="I765" i="2"/>
  <c r="P765" i="2"/>
  <c r="R765" i="2"/>
  <c r="J765" i="2"/>
  <c r="I766" i="2"/>
  <c r="P766" i="2"/>
  <c r="R766" i="2"/>
  <c r="J766" i="2"/>
  <c r="I767" i="2"/>
  <c r="P767" i="2"/>
  <c r="R767" i="2"/>
  <c r="J767" i="2"/>
  <c r="I768" i="2"/>
  <c r="P768" i="2"/>
  <c r="R768" i="2"/>
  <c r="J768" i="2"/>
  <c r="I769" i="2"/>
  <c r="P769" i="2"/>
  <c r="R769" i="2"/>
  <c r="J769" i="2"/>
  <c r="I770" i="2"/>
  <c r="P770" i="2"/>
  <c r="R770" i="2"/>
  <c r="J770" i="2"/>
  <c r="I771" i="2"/>
  <c r="P771" i="2"/>
  <c r="R771" i="2"/>
  <c r="J771" i="2"/>
  <c r="I772" i="2"/>
  <c r="P772" i="2"/>
  <c r="R772" i="2"/>
  <c r="J772" i="2"/>
  <c r="I773" i="2"/>
  <c r="P773" i="2"/>
  <c r="R773" i="2"/>
  <c r="J773" i="2"/>
  <c r="I774" i="2"/>
  <c r="P774" i="2"/>
  <c r="R774" i="2"/>
  <c r="J774" i="2"/>
  <c r="I775" i="2"/>
  <c r="P775" i="2"/>
  <c r="R775" i="2"/>
  <c r="J775" i="2"/>
  <c r="I776" i="2"/>
  <c r="P776" i="2"/>
  <c r="R776" i="2"/>
  <c r="J776" i="2"/>
  <c r="I777" i="2"/>
  <c r="P777" i="2"/>
  <c r="R777" i="2"/>
  <c r="J777" i="2"/>
  <c r="I778" i="2"/>
  <c r="P778" i="2"/>
  <c r="R778" i="2"/>
  <c r="J778" i="2"/>
  <c r="I779" i="2"/>
  <c r="P779" i="2"/>
  <c r="R779" i="2"/>
  <c r="J779" i="2"/>
  <c r="I780" i="2"/>
  <c r="P780" i="2"/>
  <c r="R780" i="2"/>
  <c r="J780" i="2"/>
  <c r="I781" i="2"/>
  <c r="P781" i="2"/>
  <c r="R781" i="2"/>
  <c r="J781" i="2"/>
  <c r="I782" i="2"/>
  <c r="P782" i="2"/>
  <c r="R782" i="2"/>
  <c r="J782" i="2"/>
  <c r="I783" i="2"/>
  <c r="P783" i="2"/>
  <c r="R783" i="2"/>
  <c r="J783" i="2"/>
  <c r="I784" i="2"/>
  <c r="P784" i="2"/>
  <c r="R784" i="2"/>
  <c r="J784" i="2"/>
  <c r="I785" i="2"/>
  <c r="P785" i="2"/>
  <c r="R785" i="2"/>
  <c r="J785" i="2"/>
  <c r="I786" i="2"/>
  <c r="P786" i="2"/>
  <c r="R786" i="2"/>
  <c r="J786" i="2"/>
  <c r="I787" i="2"/>
  <c r="P787" i="2"/>
  <c r="R787" i="2"/>
  <c r="J787" i="2"/>
  <c r="I788" i="2"/>
  <c r="P788" i="2"/>
  <c r="R788" i="2"/>
  <c r="J788" i="2"/>
  <c r="I789" i="2"/>
  <c r="P789" i="2"/>
  <c r="R789" i="2"/>
  <c r="J789" i="2"/>
  <c r="I790" i="2"/>
  <c r="P790" i="2"/>
  <c r="R790" i="2"/>
  <c r="J790" i="2"/>
  <c r="I791" i="2"/>
  <c r="P791" i="2"/>
  <c r="R791" i="2"/>
  <c r="J791" i="2"/>
  <c r="I792" i="2"/>
  <c r="P792" i="2"/>
  <c r="R792" i="2"/>
  <c r="J792" i="2"/>
  <c r="I793" i="2"/>
  <c r="P793" i="2"/>
  <c r="R793" i="2"/>
  <c r="J793" i="2"/>
  <c r="I794" i="2"/>
  <c r="P794" i="2"/>
  <c r="R794" i="2"/>
  <c r="J794" i="2"/>
  <c r="I795" i="2"/>
  <c r="P795" i="2"/>
  <c r="R795" i="2"/>
  <c r="J795" i="2"/>
  <c r="I796" i="2"/>
  <c r="P796" i="2"/>
  <c r="R796" i="2"/>
  <c r="J796" i="2"/>
  <c r="I797" i="2"/>
  <c r="P797" i="2"/>
  <c r="R797" i="2"/>
  <c r="J797" i="2"/>
  <c r="I798" i="2"/>
  <c r="P798" i="2"/>
  <c r="R798" i="2"/>
  <c r="J798" i="2"/>
  <c r="I799" i="2"/>
  <c r="P799" i="2"/>
  <c r="R799" i="2"/>
  <c r="J799" i="2"/>
  <c r="I800" i="2"/>
  <c r="P800" i="2"/>
  <c r="R800" i="2"/>
  <c r="J800" i="2"/>
  <c r="I801" i="2"/>
  <c r="P801" i="2"/>
  <c r="R801" i="2"/>
  <c r="J801" i="2"/>
  <c r="I802" i="2"/>
  <c r="P802" i="2"/>
  <c r="R802" i="2"/>
  <c r="J802" i="2"/>
  <c r="I803" i="2"/>
  <c r="P803" i="2"/>
  <c r="R803" i="2"/>
  <c r="J803" i="2"/>
  <c r="I804" i="2"/>
  <c r="P804" i="2"/>
  <c r="R804" i="2"/>
  <c r="J804" i="2"/>
  <c r="I805" i="2"/>
  <c r="P805" i="2"/>
  <c r="R805" i="2"/>
  <c r="J805" i="2"/>
  <c r="I806" i="2"/>
  <c r="P806" i="2"/>
  <c r="R806" i="2"/>
  <c r="J806" i="2"/>
  <c r="I807" i="2"/>
  <c r="P807" i="2"/>
  <c r="R807" i="2"/>
  <c r="J807" i="2"/>
  <c r="I808" i="2"/>
  <c r="P808" i="2"/>
  <c r="R808" i="2"/>
  <c r="J808" i="2"/>
  <c r="I809" i="2"/>
  <c r="P809" i="2"/>
  <c r="R809" i="2"/>
  <c r="J809" i="2"/>
  <c r="I810" i="2"/>
  <c r="P810" i="2"/>
  <c r="R810" i="2"/>
  <c r="J810" i="2"/>
  <c r="I811" i="2"/>
  <c r="P811" i="2"/>
  <c r="R811" i="2"/>
  <c r="J811" i="2"/>
  <c r="I812" i="2"/>
  <c r="P812" i="2"/>
  <c r="R812" i="2"/>
  <c r="J812" i="2"/>
  <c r="I813" i="2"/>
  <c r="P813" i="2"/>
  <c r="R813" i="2"/>
  <c r="J813" i="2"/>
  <c r="I814" i="2"/>
  <c r="P814" i="2"/>
  <c r="R814" i="2"/>
  <c r="J814" i="2"/>
  <c r="I815" i="2"/>
  <c r="P815" i="2"/>
  <c r="R815" i="2"/>
  <c r="J815" i="2"/>
  <c r="I816" i="2"/>
  <c r="P816" i="2"/>
  <c r="R816" i="2"/>
  <c r="J816" i="2"/>
  <c r="I817" i="2"/>
  <c r="P817" i="2"/>
  <c r="R817" i="2"/>
  <c r="J817" i="2"/>
  <c r="I818" i="2"/>
  <c r="P818" i="2"/>
  <c r="R818" i="2"/>
  <c r="J818" i="2"/>
  <c r="I819" i="2"/>
  <c r="P819" i="2"/>
  <c r="R819" i="2"/>
  <c r="J819" i="2"/>
  <c r="I820" i="2"/>
  <c r="P820" i="2"/>
  <c r="R820" i="2"/>
  <c r="J820" i="2"/>
  <c r="I821" i="2"/>
  <c r="P821" i="2"/>
  <c r="R821" i="2"/>
  <c r="J821" i="2"/>
  <c r="I822" i="2"/>
  <c r="P822" i="2"/>
  <c r="R822" i="2"/>
  <c r="J822" i="2"/>
  <c r="I823" i="2"/>
  <c r="P823" i="2"/>
  <c r="R823" i="2"/>
  <c r="J823" i="2"/>
  <c r="I824" i="2"/>
  <c r="P824" i="2"/>
  <c r="R824" i="2"/>
  <c r="J824" i="2"/>
  <c r="I825" i="2"/>
  <c r="P825" i="2"/>
  <c r="R825" i="2"/>
  <c r="J825" i="2"/>
  <c r="I826" i="2"/>
  <c r="P826" i="2"/>
  <c r="R826" i="2"/>
  <c r="J826" i="2"/>
  <c r="I827" i="2"/>
  <c r="P827" i="2"/>
  <c r="R827" i="2"/>
  <c r="J827" i="2"/>
  <c r="I828" i="2"/>
  <c r="P828" i="2"/>
  <c r="R828" i="2"/>
  <c r="J828" i="2"/>
  <c r="I829" i="2"/>
  <c r="P829" i="2"/>
  <c r="R829" i="2"/>
  <c r="J829" i="2"/>
  <c r="I830" i="2"/>
  <c r="P830" i="2"/>
  <c r="R830" i="2"/>
  <c r="J830" i="2"/>
  <c r="I831" i="2"/>
  <c r="P831" i="2"/>
  <c r="R831" i="2"/>
  <c r="J831" i="2"/>
  <c r="I832" i="2"/>
  <c r="P832" i="2"/>
  <c r="R832" i="2"/>
  <c r="J832" i="2"/>
  <c r="I833" i="2"/>
  <c r="P833" i="2"/>
  <c r="R833" i="2"/>
  <c r="J833" i="2"/>
  <c r="I834" i="2"/>
  <c r="P834" i="2"/>
  <c r="R834" i="2"/>
  <c r="J834" i="2"/>
  <c r="I835" i="2"/>
  <c r="P835" i="2"/>
  <c r="R835" i="2"/>
  <c r="J835" i="2"/>
  <c r="I836" i="2"/>
  <c r="P836" i="2"/>
  <c r="R836" i="2"/>
  <c r="J836" i="2"/>
  <c r="I837" i="2"/>
  <c r="P837" i="2"/>
  <c r="R837" i="2"/>
  <c r="J837" i="2"/>
  <c r="I838" i="2"/>
  <c r="P838" i="2"/>
  <c r="R838" i="2"/>
  <c r="J838" i="2"/>
  <c r="I839" i="2"/>
  <c r="P839" i="2"/>
  <c r="R839" i="2"/>
  <c r="J839" i="2"/>
  <c r="I840" i="2"/>
  <c r="P840" i="2"/>
  <c r="R840" i="2"/>
  <c r="J840" i="2"/>
  <c r="I841" i="2"/>
  <c r="P841" i="2"/>
  <c r="R841" i="2"/>
  <c r="J841" i="2"/>
  <c r="I842" i="2"/>
  <c r="P842" i="2"/>
  <c r="R842" i="2"/>
  <c r="J842" i="2"/>
  <c r="I843" i="2"/>
  <c r="P843" i="2"/>
  <c r="R843" i="2"/>
  <c r="J843" i="2"/>
  <c r="I844" i="2"/>
  <c r="P844" i="2"/>
  <c r="R844" i="2"/>
  <c r="J844" i="2"/>
  <c r="I845" i="2"/>
  <c r="P845" i="2"/>
  <c r="R845" i="2"/>
  <c r="J845" i="2"/>
  <c r="I846" i="2"/>
  <c r="P846" i="2"/>
  <c r="R846" i="2"/>
  <c r="J846" i="2"/>
  <c r="I847" i="2"/>
  <c r="P847" i="2"/>
  <c r="R847" i="2"/>
  <c r="J847" i="2"/>
  <c r="I848" i="2"/>
  <c r="P848" i="2"/>
  <c r="R848" i="2"/>
  <c r="J848" i="2"/>
  <c r="I849" i="2"/>
  <c r="P849" i="2"/>
  <c r="R849" i="2"/>
  <c r="J849" i="2"/>
  <c r="I850" i="2"/>
  <c r="P850" i="2"/>
  <c r="R850" i="2"/>
  <c r="J850" i="2"/>
  <c r="I851" i="2"/>
  <c r="P851" i="2"/>
  <c r="R851" i="2"/>
  <c r="J851" i="2"/>
  <c r="I852" i="2"/>
  <c r="P852" i="2"/>
  <c r="R852" i="2"/>
  <c r="J852" i="2"/>
  <c r="I853" i="2"/>
  <c r="P853" i="2"/>
  <c r="R853" i="2"/>
  <c r="J853" i="2"/>
  <c r="I854" i="2"/>
  <c r="P854" i="2"/>
  <c r="R854" i="2"/>
  <c r="J854" i="2"/>
  <c r="I855" i="2"/>
  <c r="P855" i="2"/>
  <c r="R855" i="2"/>
  <c r="J855" i="2"/>
  <c r="I856" i="2"/>
  <c r="P856" i="2"/>
  <c r="R856" i="2"/>
  <c r="J856" i="2"/>
  <c r="I857" i="2"/>
  <c r="P857" i="2"/>
  <c r="R857" i="2"/>
  <c r="J857" i="2"/>
  <c r="I858" i="2"/>
  <c r="P858" i="2"/>
  <c r="R858" i="2"/>
  <c r="J858" i="2"/>
  <c r="I859" i="2"/>
  <c r="P859" i="2"/>
  <c r="R859" i="2"/>
  <c r="J859" i="2"/>
  <c r="I860" i="2"/>
  <c r="P860" i="2"/>
  <c r="R860" i="2"/>
  <c r="J860" i="2"/>
  <c r="I861" i="2"/>
  <c r="P861" i="2"/>
  <c r="R861" i="2"/>
  <c r="J861" i="2"/>
  <c r="I862" i="2"/>
  <c r="P862" i="2"/>
  <c r="R862" i="2"/>
  <c r="J862" i="2"/>
  <c r="I863" i="2"/>
  <c r="P863" i="2"/>
  <c r="R863" i="2"/>
  <c r="J863" i="2"/>
  <c r="I864" i="2"/>
  <c r="P864" i="2"/>
  <c r="R864" i="2"/>
  <c r="J864" i="2"/>
  <c r="I865" i="2"/>
  <c r="P865" i="2"/>
  <c r="R865" i="2"/>
  <c r="J865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" i="2"/>
  <c r="J3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Z287" i="3"/>
</calcChain>
</file>

<file path=xl/sharedStrings.xml><?xml version="1.0" encoding="utf-8"?>
<sst xmlns="http://schemas.openxmlformats.org/spreadsheetml/2006/main" count="6924" uniqueCount="339">
  <si>
    <t>Accion Contra el Hambre</t>
  </si>
  <si>
    <t>Accion Verapaz</t>
  </si>
  <si>
    <t>ADRA</t>
  </si>
  <si>
    <t>AIDA</t>
  </si>
  <si>
    <t>AIETI</t>
  </si>
  <si>
    <t>ALBOAN</t>
  </si>
  <si>
    <t>Alianza por la Solidaridad</t>
  </si>
  <si>
    <t>Asociacion Entrepueblos</t>
  </si>
  <si>
    <t>Ayuda en Accion</t>
  </si>
  <si>
    <t>Caritas Española</t>
  </si>
  <si>
    <t>CERAI</t>
  </si>
  <si>
    <t>CESAL</t>
  </si>
  <si>
    <t>CODESPA</t>
  </si>
  <si>
    <t>Comision General Justicia y Paz</t>
  </si>
  <si>
    <t>COOPERACCIO</t>
  </si>
  <si>
    <t>Cooperacion Internacional</t>
  </si>
  <si>
    <t>Cruz Roja Española</t>
  </si>
  <si>
    <t>Edificando Comunidad de Nazaret</t>
  </si>
  <si>
    <t>Educo</t>
  </si>
  <si>
    <t>FAD</t>
  </si>
  <si>
    <t>Farmaceuticos Sin Fronteras de España</t>
  </si>
  <si>
    <t>Farmamundi</t>
  </si>
  <si>
    <t>FERE-CECA</t>
  </si>
  <si>
    <t>Fundacion Adsis</t>
  </si>
  <si>
    <t>Fundacion CIDEAL</t>
  </si>
  <si>
    <t>Fundacion del Valle</t>
  </si>
  <si>
    <t>Fundacion Entreculturas</t>
  </si>
  <si>
    <t>Fundacion Iberoamerica-Europa</t>
  </si>
  <si>
    <t>Fundacion Madreselva</t>
  </si>
  <si>
    <t>Fundacion Mainel</t>
  </si>
  <si>
    <t>FUNDACION MENSAJEROS DE LA PAZ</t>
  </si>
  <si>
    <t>Fundacion para el Desarrollo de la Enfermeria - FUDEN</t>
  </si>
  <si>
    <t>Fundacion PROCLADE</t>
  </si>
  <si>
    <t>InspirAction</t>
  </si>
  <si>
    <t>InteRed</t>
  </si>
  <si>
    <t>ISCOD</t>
  </si>
  <si>
    <t>JOVENES Y DESARROLLO</t>
  </si>
  <si>
    <t>Juan Ciudad ONGD</t>
  </si>
  <si>
    <t>Manos Unidas</t>
  </si>
  <si>
    <t>Medicos del Mundo</t>
  </si>
  <si>
    <t>Medicus Mundi</t>
  </si>
  <si>
    <t>Movimiento por la Paz -MPDL-</t>
  </si>
  <si>
    <t>Mujeres en Zona de Conflicto (MZC)</t>
  </si>
  <si>
    <t>MUNDUBAT</t>
  </si>
  <si>
    <t>OCASHA-Cristianos con el Sur</t>
  </si>
  <si>
    <t>ONGAWA</t>
  </si>
  <si>
    <t>Oxfam Intermon</t>
  </si>
  <si>
    <t>Paz con Dignidad</t>
  </si>
  <si>
    <t>Plan International en España</t>
  </si>
  <si>
    <t>Prosalus</t>
  </si>
  <si>
    <t>PROYDE</t>
  </si>
  <si>
    <t>PROYECTO SOLIDARIO POR LA INFANCIA</t>
  </si>
  <si>
    <t>Rescate</t>
  </si>
  <si>
    <t>Save the Children</t>
  </si>
  <si>
    <t>SED</t>
  </si>
  <si>
    <t>SETEM</t>
  </si>
  <si>
    <t>SOTERMUN-USO</t>
  </si>
  <si>
    <t>VSF - JUSTICIA ALIMENTARIA GLOBAL</t>
  </si>
  <si>
    <t>ONGD</t>
  </si>
  <si>
    <t>1. país</t>
  </si>
  <si>
    <t>12. Fondos Públicos</t>
  </si>
  <si>
    <t>13. Fondos Privados</t>
  </si>
  <si>
    <t>14. Total fondos obtenidos o concedidos €</t>
  </si>
  <si>
    <t>15. Personal remunerado</t>
  </si>
  <si>
    <t>16. Personal Voluntario</t>
  </si>
  <si>
    <t>17. Total personal</t>
  </si>
  <si>
    <t>12.1 MAE y otros ministerios</t>
  </si>
  <si>
    <t>12.2 Cooperación descentralizada</t>
  </si>
  <si>
    <t>12.3 Ámbito internacional</t>
  </si>
  <si>
    <t>12.4 Otros fondos</t>
  </si>
  <si>
    <t>12.5 Total Fondos Públicos</t>
  </si>
  <si>
    <t>12.6 ( %)  de fondos Públicos</t>
  </si>
  <si>
    <t>13.2 donaciones</t>
  </si>
  <si>
    <t>13.3 Fondo de empresas fundaciones</t>
  </si>
  <si>
    <t>13.4 Venta de productos</t>
  </si>
  <si>
    <t>13.6 Total Fondos privados</t>
  </si>
  <si>
    <t>( %)  de fondos Privados</t>
  </si>
  <si>
    <t>15.1 Oficina Central</t>
  </si>
  <si>
    <t>15.2 Delegaciones</t>
  </si>
  <si>
    <t>15.3 En el extranjero</t>
  </si>
  <si>
    <t>15.4 Total</t>
  </si>
  <si>
    <t>15.5 (%) Porcentaje de personal remunerado</t>
  </si>
  <si>
    <t>15. 6 Personal Local</t>
  </si>
  <si>
    <t>16.1 Oficina Central</t>
  </si>
  <si>
    <t>16.2 Delegaciones</t>
  </si>
  <si>
    <t>16.3 En el extranjero</t>
  </si>
  <si>
    <t>16.4 Total</t>
  </si>
  <si>
    <t>16.5 (%) Porcentaje de voluntarios</t>
  </si>
  <si>
    <t>2. Region</t>
  </si>
  <si>
    <t xml:space="preserve">ÁFRICA  SUBSAHARIANA </t>
  </si>
  <si>
    <t>Angola</t>
  </si>
  <si>
    <t>Lesoto</t>
  </si>
  <si>
    <t>Malawi</t>
  </si>
  <si>
    <t>Malí</t>
  </si>
  <si>
    <t>Guinea</t>
  </si>
  <si>
    <t>Mauritania</t>
  </si>
  <si>
    <t>Níger</t>
  </si>
  <si>
    <t>Swazilandia</t>
  </si>
  <si>
    <t>AMÉRICA CENTRAL, NORTE Y CARIBE</t>
  </si>
  <si>
    <t>Guatemala</t>
  </si>
  <si>
    <t>Nicaragua</t>
  </si>
  <si>
    <t xml:space="preserve">AMÉRICA DEL SUR </t>
  </si>
  <si>
    <t>Bolivia</t>
  </si>
  <si>
    <t>Colombia</t>
  </si>
  <si>
    <t>Ecuador</t>
  </si>
  <si>
    <t>Paraguay</t>
  </si>
  <si>
    <t>Perú</t>
  </si>
  <si>
    <t>Armenia</t>
  </si>
  <si>
    <t>Azerbaiján</t>
  </si>
  <si>
    <t>Filipinas</t>
  </si>
  <si>
    <t>Georgia</t>
  </si>
  <si>
    <t>Líbano</t>
  </si>
  <si>
    <t>Siria</t>
  </si>
  <si>
    <t>Territorios Palestinos</t>
  </si>
  <si>
    <t>Asia</t>
  </si>
  <si>
    <t>ORIENTE MEDIO </t>
  </si>
  <si>
    <t>Benin</t>
  </si>
  <si>
    <t>Camerún</t>
  </si>
  <si>
    <t>Kenia</t>
  </si>
  <si>
    <t>El Salvador</t>
  </si>
  <si>
    <t>Haití</t>
  </si>
  <si>
    <t>Honduras</t>
  </si>
  <si>
    <t>Rep. Dominicana</t>
  </si>
  <si>
    <t>Argentina</t>
  </si>
  <si>
    <t>Venezuela</t>
  </si>
  <si>
    <t>India</t>
  </si>
  <si>
    <t>Myanmar</t>
  </si>
  <si>
    <t>Túnez</t>
  </si>
  <si>
    <t xml:space="preserve">ÁFRICA DEL NORTE </t>
  </si>
  <si>
    <t>Senegal</t>
  </si>
  <si>
    <t>Cuba</t>
  </si>
  <si>
    <t>n/i</t>
  </si>
  <si>
    <t>Burundi</t>
  </si>
  <si>
    <t>Chad</t>
  </si>
  <si>
    <t>Liberia</t>
  </si>
  <si>
    <t>Rwanda</t>
  </si>
  <si>
    <t>Panamá</t>
  </si>
  <si>
    <t>Etiopía</t>
  </si>
  <si>
    <t>Sudáfrica</t>
  </si>
  <si>
    <t>Sudán</t>
  </si>
  <si>
    <t>Tanzania</t>
  </si>
  <si>
    <t>Uganda</t>
  </si>
  <si>
    <t>Burkina Faso</t>
  </si>
  <si>
    <t>Costa de Marfil</t>
  </si>
  <si>
    <t>Ghana</t>
  </si>
  <si>
    <t>Mozambique</t>
  </si>
  <si>
    <t>Togo</t>
  </si>
  <si>
    <t>Chile</t>
  </si>
  <si>
    <t>Marruecos</t>
  </si>
  <si>
    <t>Guinea-Bissau</t>
  </si>
  <si>
    <t>Israel</t>
  </si>
  <si>
    <t>Guinea Ecuatorial</t>
  </si>
  <si>
    <t>República Dominicana</t>
  </si>
  <si>
    <t>Mexico</t>
  </si>
  <si>
    <t>Bangladesh</t>
  </si>
  <si>
    <t>Nepal</t>
  </si>
  <si>
    <t>Pakistán</t>
  </si>
  <si>
    <t>Vietnam</t>
  </si>
  <si>
    <t>Egipto</t>
  </si>
  <si>
    <t>Eritrea</t>
  </si>
  <si>
    <t>Zimbabwe</t>
  </si>
  <si>
    <t>Costa Rica</t>
  </si>
  <si>
    <t>México</t>
  </si>
  <si>
    <t>Brasil</t>
  </si>
  <si>
    <t>Uruguay</t>
  </si>
  <si>
    <t>Camboya</t>
  </si>
  <si>
    <t>China</t>
  </si>
  <si>
    <t>Indonesia</t>
  </si>
  <si>
    <t>Sri Lanka</t>
  </si>
  <si>
    <t>Irak</t>
  </si>
  <si>
    <t>ÁFRICA SUBSAHARIANA</t>
  </si>
  <si>
    <t>AMÉRICA DEL SUR</t>
  </si>
  <si>
    <t>Albania</t>
  </si>
  <si>
    <t>Serbia y Montenegro</t>
  </si>
  <si>
    <t>EUROPA CENTRAL Y DEL ESTE </t>
  </si>
  <si>
    <t>ÁFRICA DEL NORTE</t>
  </si>
  <si>
    <t>ÁFRICA SUBSAHARIANA </t>
  </si>
  <si>
    <t xml:space="preserve">Marruecos </t>
  </si>
  <si>
    <t>Argelia</t>
  </si>
  <si>
    <t>Poblacion Saharaui</t>
  </si>
  <si>
    <t>Botswana</t>
  </si>
  <si>
    <t>Cabo Verde</t>
  </si>
  <si>
    <t>Comoras</t>
  </si>
  <si>
    <t>Djibouti</t>
  </si>
  <si>
    <t>Gambia</t>
  </si>
  <si>
    <t>Namibia</t>
  </si>
  <si>
    <t>Rep. Centroafricana</t>
  </si>
  <si>
    <t>Santo Tome y Príncipe</t>
  </si>
  <si>
    <t>Sierra Leona</t>
  </si>
  <si>
    <t>Zambia</t>
  </si>
  <si>
    <t>Bahamas</t>
  </si>
  <si>
    <t>Barbados</t>
  </si>
  <si>
    <t>Belice</t>
  </si>
  <si>
    <t>Granada</t>
  </si>
  <si>
    <t>Jamaica</t>
  </si>
  <si>
    <t>San Vicente</t>
  </si>
  <si>
    <t>Trinidad y Tobago</t>
  </si>
  <si>
    <t>Guyana</t>
  </si>
  <si>
    <t>Corea del Sur</t>
  </si>
  <si>
    <t>Kazajstán</t>
  </si>
  <si>
    <t>Kirguizstán</t>
  </si>
  <si>
    <t>Tayikistán</t>
  </si>
  <si>
    <t>Timor Oriental</t>
  </si>
  <si>
    <t>Uzbekistán</t>
  </si>
  <si>
    <t>Bosnia-Herzegovina</t>
  </si>
  <si>
    <t>Bulgaria</t>
  </si>
  <si>
    <t>Macedonia</t>
  </si>
  <si>
    <t>Rumania</t>
  </si>
  <si>
    <t>Turquia</t>
  </si>
  <si>
    <t>Ucrania</t>
  </si>
  <si>
    <t>Europa Central</t>
  </si>
  <si>
    <t>Irán</t>
  </si>
  <si>
    <t>3. Importe de euros por País</t>
  </si>
  <si>
    <t>AMÉRICA CENTRAL, NORTE Y CARIBE </t>
  </si>
  <si>
    <t xml:space="preserve">Educo </t>
  </si>
  <si>
    <t xml:space="preserve">EUROPA CENTRAL Y DEL ESTE </t>
  </si>
  <si>
    <t>EUROPA CENTRAL Y DEL ESTE</t>
  </si>
  <si>
    <t>República Centroafricana</t>
  </si>
  <si>
    <t>AMÉRICA DEL SUR </t>
  </si>
  <si>
    <t>ASIA </t>
  </si>
  <si>
    <t>Jordania</t>
  </si>
  <si>
    <t>ÁFRICA DEL NORTE </t>
  </si>
  <si>
    <t>ORIENTE MEDIO</t>
  </si>
  <si>
    <t>Dominica</t>
  </si>
  <si>
    <t>ASIA</t>
  </si>
  <si>
    <t>Madagascar</t>
  </si>
  <si>
    <t>Nigeria</t>
  </si>
  <si>
    <t>R.D. Congo</t>
  </si>
  <si>
    <t>Somalia</t>
  </si>
  <si>
    <t>Tailandia</t>
  </si>
  <si>
    <t>Papúa-Nueva Guinea</t>
  </si>
  <si>
    <t>OCEANÍA </t>
  </si>
  <si>
    <t>Mauricio</t>
  </si>
  <si>
    <t>Laos</t>
  </si>
  <si>
    <t>confesional</t>
  </si>
  <si>
    <t>prioriza latinoamércia</t>
  </si>
  <si>
    <t>prioriza áfrica</t>
  </si>
  <si>
    <t>alcance universal</t>
  </si>
  <si>
    <t>Amigos de la Tierra España</t>
  </si>
  <si>
    <t>Arquitectura Sin Fronteras España ASFE</t>
  </si>
  <si>
    <t>Asamblea de Cooperacion Por la Paz</t>
  </si>
  <si>
    <t>Asociacion Nuevos Caminos</t>
  </si>
  <si>
    <t>Economistas sin Fronteras de España</t>
  </si>
  <si>
    <t>Fundación Esperanza y Alegría</t>
  </si>
  <si>
    <t>Fundacion de Religiosos para la Salud</t>
  </si>
  <si>
    <t>Fundacion 1 de Mayo</t>
  </si>
  <si>
    <t>Fundacion Promocion Social</t>
  </si>
  <si>
    <t>PUEBLOS HERMANOS</t>
  </si>
  <si>
    <t>FUNDACION Tierra de Hombres</t>
  </si>
  <si>
    <t>Humanismo y Democracia</t>
  </si>
  <si>
    <t>total</t>
  </si>
  <si>
    <t>74 ONG</t>
  </si>
  <si>
    <t>58 con 9 años de análisis</t>
  </si>
  <si>
    <t>64 con 9 y 7 años de análisis</t>
  </si>
  <si>
    <t>65 con 9, 7 y 6 años de análisis</t>
  </si>
  <si>
    <t>66 con 9, 7, 6 y 5 años de análisis</t>
  </si>
  <si>
    <t>AMREF Salud Africa</t>
  </si>
  <si>
    <t>Arquitectura Sin Fronteras Espana ASFE</t>
  </si>
  <si>
    <t>Asociacion FONTILLES</t>
  </si>
  <si>
    <t>FISC-COMPAÑIA DE MARIA</t>
  </si>
  <si>
    <t>Fundacion Anesvad</t>
  </si>
  <si>
    <t xml:space="preserve">99.182,0€
</t>
  </si>
  <si>
    <t>22 </t>
  </si>
  <si>
    <t>19 </t>
  </si>
  <si>
    <t>7 </t>
  </si>
  <si>
    <t>Rusia</t>
  </si>
  <si>
    <t>13.1 Cuotas periódicas y apadrinamientos</t>
  </si>
  <si>
    <t>41.896,0 </t>
  </si>
  <si>
    <t>325 </t>
  </si>
  <si>
    <t>13.5 Servicios prestados y  Otros fondos</t>
  </si>
  <si>
    <t>70 </t>
  </si>
  <si>
    <t>292 </t>
  </si>
  <si>
    <t>11 </t>
  </si>
  <si>
    <t>41 </t>
  </si>
  <si>
    <t>650 </t>
  </si>
  <si>
    <t>275 </t>
  </si>
  <si>
    <t>4225 </t>
  </si>
  <si>
    <t>551 </t>
  </si>
  <si>
    <t>253 </t>
  </si>
  <si>
    <t>72 </t>
  </si>
  <si>
    <t>27 </t>
  </si>
  <si>
    <t>0 </t>
  </si>
  <si>
    <t>10 </t>
  </si>
  <si>
    <t>3 </t>
  </si>
  <si>
    <t>1 </t>
  </si>
  <si>
    <t>28 </t>
  </si>
  <si>
    <t>99 </t>
  </si>
  <si>
    <t>76 </t>
  </si>
  <si>
    <t>1753 </t>
  </si>
  <si>
    <t>17 </t>
  </si>
  <si>
    <t>20 </t>
  </si>
  <si>
    <t>85 </t>
  </si>
  <si>
    <t>1171 </t>
  </si>
  <si>
    <t>5 </t>
  </si>
  <si>
    <t>290 </t>
  </si>
  <si>
    <t>725 </t>
  </si>
  <si>
    <t>Resaltados, tenemos información de país pero no de los recursos de la ONG</t>
  </si>
  <si>
    <t>informació pais sí, fondos público/privados NO</t>
  </si>
  <si>
    <t>MÉRICA CENTRAL, NORTE Y CARIBE</t>
  </si>
  <si>
    <t>297 </t>
  </si>
  <si>
    <t>545 </t>
  </si>
  <si>
    <t>Mongolia</t>
  </si>
  <si>
    <t>Ruanda</t>
  </si>
  <si>
    <t>Samoa</t>
  </si>
  <si>
    <t>total pesonal remunerado</t>
  </si>
  <si>
    <t>43 </t>
  </si>
  <si>
    <t>30 </t>
  </si>
  <si>
    <t>94 </t>
  </si>
  <si>
    <t>9 </t>
  </si>
  <si>
    <t>64 </t>
  </si>
  <si>
    <t>17. Total personal España</t>
  </si>
  <si>
    <t>Corea del Norte</t>
  </si>
  <si>
    <t>OCEANÍA</t>
  </si>
  <si>
    <t>Islas Cook</t>
  </si>
  <si>
    <t>12 </t>
  </si>
  <si>
    <t>1972 </t>
  </si>
  <si>
    <t>148 </t>
  </si>
  <si>
    <t>24 </t>
  </si>
  <si>
    <t>75 </t>
  </si>
  <si>
    <t>14 </t>
  </si>
  <si>
    <t>155 </t>
  </si>
  <si>
    <t>73 </t>
  </si>
  <si>
    <t>42 </t>
  </si>
  <si>
    <t>652 </t>
  </si>
  <si>
    <t>60 </t>
  </si>
  <si>
    <t>Malasia</t>
  </si>
  <si>
    <t>36 </t>
  </si>
  <si>
    <t>58 </t>
  </si>
  <si>
    <t>426 </t>
  </si>
  <si>
    <t>31 </t>
  </si>
  <si>
    <t>102 </t>
  </si>
  <si>
    <t>318 </t>
  </si>
  <si>
    <t>1577 </t>
  </si>
  <si>
    <t>16 </t>
  </si>
  <si>
    <t>25 </t>
  </si>
  <si>
    <t>380 </t>
  </si>
  <si>
    <t>983 </t>
  </si>
  <si>
    <t>309 </t>
  </si>
  <si>
    <t>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</si>
</sst>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_);[Red]\(#,##0.00\ &quot;€&quot;\)"/>
    <numFmt numFmtId="164" formatCode="#,##0\ &quot;€&quot;;[Red]\-#,##0\ &quot;€&quot;"/>
    <numFmt numFmtId="165" formatCode="#,##0.00\ &quot;€&quot;;[Red]\-#,##0.00\ &quot;€&quot;"/>
    <numFmt numFmtId="166" formatCode="#,##0.00\ &quot;€&quot;;[Red]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2" borderId="7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applyFont="1"/>
    <xf numFmtId="8" fontId="0" fillId="0" borderId="0" xfId="0" applyNumberFormat="1" applyFont="1" applyAlignment="1">
      <alignment horizontal="right"/>
    </xf>
    <xf numFmtId="8" fontId="0" fillId="0" borderId="0" xfId="0" applyNumberFormat="1" applyFont="1"/>
    <xf numFmtId="165" fontId="0" fillId="0" borderId="0" xfId="0" applyNumberFormat="1" applyFill="1" applyBorder="1" applyAlignment="1">
      <alignment horizontal="center" wrapText="1"/>
    </xf>
    <xf numFmtId="8" fontId="0" fillId="0" borderId="0" xfId="0" applyNumberFormat="1"/>
    <xf numFmtId="8" fontId="0" fillId="0" borderId="0" xfId="0" applyNumberFormat="1" applyFill="1" applyBorder="1" applyAlignment="1">
      <alignment horizontal="right" vertical="center" wrapText="1"/>
    </xf>
    <xf numFmtId="0" fontId="4" fillId="0" borderId="0" xfId="0" applyFon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5" fillId="0" borderId="0" xfId="0" applyFont="1"/>
    <xf numFmtId="0" fontId="1" fillId="0" borderId="1" xfId="0" applyFont="1" applyFill="1" applyBorder="1" applyAlignment="1">
      <alignment horizontal="center"/>
    </xf>
    <xf numFmtId="8" fontId="0" fillId="0" borderId="0" xfId="0" applyNumberFormat="1" applyFill="1" applyAlignment="1">
      <alignment horizontal="right"/>
    </xf>
    <xf numFmtId="165" fontId="0" fillId="0" borderId="0" xfId="0" applyNumberFormat="1"/>
    <xf numFmtId="0" fontId="0" fillId="0" borderId="0" xfId="0" applyFill="1" applyAlignment="1">
      <alignment horizontal="right"/>
    </xf>
    <xf numFmtId="165" fontId="0" fillId="0" borderId="0" xfId="0" applyNumberFormat="1" applyFill="1"/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4" fontId="0" fillId="4" borderId="0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165" fontId="0" fillId="4" borderId="0" xfId="0" applyNumberForma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right" vertical="center" wrapText="1"/>
    </xf>
    <xf numFmtId="3" fontId="0" fillId="0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left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5" fontId="0" fillId="0" borderId="0" xfId="0" applyNumberFormat="1" applyAlignment="1">
      <alignment horizontal="left"/>
    </xf>
    <xf numFmtId="3" fontId="0" fillId="4" borderId="0" xfId="0" applyNumberFormat="1" applyFill="1" applyBorder="1" applyAlignment="1">
      <alignment horizontal="center" wrapText="1"/>
    </xf>
    <xf numFmtId="0" fontId="0" fillId="2" borderId="6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wrapText="1"/>
    </xf>
    <xf numFmtId="0" fontId="0" fillId="4" borderId="2" xfId="0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8" fontId="0" fillId="4" borderId="0" xfId="0" applyNumberFormat="1" applyFill="1"/>
    <xf numFmtId="165" fontId="0" fillId="4" borderId="0" xfId="0" applyNumberFormat="1" applyFill="1"/>
    <xf numFmtId="1" fontId="0" fillId="4" borderId="0" xfId="0" applyNumberFormat="1" applyFill="1" applyBorder="1" applyAlignment="1">
      <alignment horizontal="center" wrapText="1"/>
    </xf>
    <xf numFmtId="1" fontId="0" fillId="4" borderId="0" xfId="0" applyNumberFormat="1" applyFill="1" applyBorder="1" applyAlignment="1">
      <alignment horizontal="center" vertical="center" wrapText="1"/>
    </xf>
    <xf numFmtId="1" fontId="3" fillId="4" borderId="0" xfId="0" applyNumberFormat="1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5" borderId="0" xfId="0" applyFill="1"/>
    <xf numFmtId="8" fontId="0" fillId="5" borderId="0" xfId="0" applyNumberFormat="1" applyFill="1" applyAlignment="1">
      <alignment horizontal="right"/>
    </xf>
    <xf numFmtId="0" fontId="0" fillId="5" borderId="0" xfId="0" applyFill="1" applyBorder="1" applyAlignment="1">
      <alignment horizontal="center" vertical="center" wrapText="1"/>
    </xf>
    <xf numFmtId="1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165" fontId="0" fillId="5" borderId="0" xfId="0" applyNumberFormat="1" applyFill="1" applyAlignment="1">
      <alignment horizontal="right"/>
    </xf>
    <xf numFmtId="1" fontId="0" fillId="5" borderId="0" xfId="0" applyNumberFormat="1" applyFill="1" applyBorder="1" applyAlignment="1">
      <alignment horizontal="center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165" fontId="0" fillId="0" borderId="0" xfId="0" applyNumberFormat="1" applyFill="1" applyBorder="1" applyAlignment="1">
      <alignment horizontal="right" wrapText="1"/>
    </xf>
    <xf numFmtId="10" fontId="0" fillId="4" borderId="2" xfId="0" applyNumberForma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5" borderId="0" xfId="0" applyFill="1" applyAlignment="1"/>
    <xf numFmtId="165" fontId="3" fillId="5" borderId="0" xfId="0" applyNumberFormat="1" applyFont="1" applyFill="1" applyAlignment="1"/>
    <xf numFmtId="0" fontId="3" fillId="5" borderId="0" xfId="0" applyFont="1" applyFill="1" applyAlignment="1"/>
    <xf numFmtId="1" fontId="3" fillId="5" borderId="0" xfId="0" applyNumberFormat="1" applyFont="1" applyFill="1" applyBorder="1" applyAlignment="1">
      <alignment wrapText="1"/>
    </xf>
    <xf numFmtId="4" fontId="3" fillId="5" borderId="0" xfId="0" applyNumberFormat="1" applyFont="1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0" fillId="0" borderId="0" xfId="0" applyAlignment="1"/>
    <xf numFmtId="165" fontId="0" fillId="0" borderId="0" xfId="0" applyNumberFormat="1" applyAlignment="1"/>
    <xf numFmtId="3" fontId="0" fillId="0" borderId="0" xfId="0" applyNumberFormat="1" applyAlignment="1"/>
    <xf numFmtId="3" fontId="0" fillId="4" borderId="0" xfId="0" applyNumberFormat="1" applyFill="1" applyAlignment="1"/>
    <xf numFmtId="1" fontId="0" fillId="4" borderId="0" xfId="0" applyNumberFormat="1" applyFill="1" applyBorder="1" applyAlignment="1">
      <alignment wrapText="1"/>
    </xf>
    <xf numFmtId="165" fontId="0" fillId="4" borderId="0" xfId="0" applyNumberFormat="1" applyFill="1" applyBorder="1" applyAlignment="1">
      <alignment wrapText="1"/>
    </xf>
    <xf numFmtId="4" fontId="0" fillId="4" borderId="0" xfId="0" applyNumberFormat="1" applyFill="1" applyBorder="1" applyAlignment="1">
      <alignment vertical="center" wrapText="1"/>
    </xf>
    <xf numFmtId="0" fontId="3" fillId="0" borderId="0" xfId="0" applyFont="1" applyAlignment="1"/>
    <xf numFmtId="165" fontId="0" fillId="4" borderId="0" xfId="0" applyNumberFormat="1" applyFill="1" applyAlignment="1"/>
    <xf numFmtId="0" fontId="0" fillId="0" borderId="0" xfId="0" applyFill="1" applyAlignment="1"/>
    <xf numFmtId="165" fontId="0" fillId="0" borderId="0" xfId="0" applyNumberFormat="1" applyFill="1" applyAlignment="1"/>
    <xf numFmtId="0" fontId="0" fillId="0" borderId="0" xfId="0" applyFont="1" applyFill="1" applyAlignment="1"/>
    <xf numFmtId="8" fontId="0" fillId="0" borderId="0" xfId="0" applyNumberFormat="1" applyFill="1" applyAlignment="1"/>
    <xf numFmtId="8" fontId="0" fillId="0" borderId="0" xfId="0" applyNumberFormat="1" applyAlignment="1"/>
    <xf numFmtId="3" fontId="3" fillId="5" borderId="0" xfId="0" applyNumberFormat="1" applyFont="1" applyFill="1" applyAlignment="1"/>
    <xf numFmtId="165" fontId="3" fillId="5" borderId="0" xfId="0" applyNumberFormat="1" applyFont="1" applyFill="1" applyBorder="1" applyAlignment="1">
      <alignment wrapText="1"/>
    </xf>
    <xf numFmtId="0" fontId="0" fillId="0" borderId="0" xfId="0" applyFont="1" applyAlignment="1"/>
    <xf numFmtId="0" fontId="0" fillId="4" borderId="0" xfId="0" applyFill="1" applyAlignme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1" fontId="0" fillId="4" borderId="0" xfId="0" applyNumberFormat="1" applyFill="1"/>
    <xf numFmtId="164" fontId="0" fillId="0" borderId="0" xfId="0" applyNumberFormat="1"/>
    <xf numFmtId="4" fontId="0" fillId="0" borderId="0" xfId="0" applyNumberFormat="1"/>
    <xf numFmtId="0" fontId="0" fillId="4" borderId="5" xfId="0" applyFill="1" applyBorder="1" applyAlignment="1">
      <alignment horizontal="center" vertical="center" wrapText="1"/>
    </xf>
    <xf numFmtId="165" fontId="0" fillId="0" borderId="0" xfId="0" applyNumberFormat="1" applyFill="1" applyBorder="1"/>
    <xf numFmtId="166" fontId="0" fillId="0" borderId="0" xfId="0" applyNumberFormat="1" applyFill="1"/>
    <xf numFmtId="8" fontId="0" fillId="0" borderId="0" xfId="0" applyNumberFormat="1" applyFill="1"/>
    <xf numFmtId="1" fontId="0" fillId="0" borderId="0" xfId="0" applyNumberFormat="1" applyFill="1"/>
    <xf numFmtId="0" fontId="6" fillId="6" borderId="2" xfId="0" applyFont="1" applyFill="1" applyBorder="1" applyAlignment="1">
      <alignment horizontal="center" vertical="center" wrapText="1"/>
    </xf>
    <xf numFmtId="1" fontId="6" fillId="6" borderId="0" xfId="0" applyNumberFormat="1" applyFont="1" applyFill="1"/>
    <xf numFmtId="0" fontId="6" fillId="6" borderId="0" xfId="0" applyFont="1" applyFill="1"/>
    <xf numFmtId="0" fontId="0" fillId="0" borderId="0" xfId="0" applyNumberFormat="1"/>
    <xf numFmtId="0" fontId="2" fillId="4" borderId="0" xfId="0" applyFont="1" applyFill="1"/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3" fillId="4" borderId="0" xfId="0" applyFont="1" applyFill="1" applyAlignment="1">
      <alignment horizontal="right"/>
    </xf>
    <xf numFmtId="9" fontId="6" fillId="6" borderId="0" xfId="0" applyNumberFormat="1" applyFont="1" applyFill="1"/>
    <xf numFmtId="0" fontId="0" fillId="6" borderId="0" xfId="0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6" borderId="0" xfId="0" applyNumberFormat="1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0" fillId="6" borderId="2" xfId="0" applyFill="1" applyBorder="1" applyAlignment="1">
      <alignment horizontal="center" wrapText="1"/>
    </xf>
    <xf numFmtId="1" fontId="3" fillId="4" borderId="0" xfId="0" applyNumberFormat="1" applyFont="1" applyFill="1" applyAlignment="1">
      <alignment horizontal="right"/>
    </xf>
    <xf numFmtId="0" fontId="0" fillId="2" borderId="6" xfId="0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wrapText="1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55" workbookViewId="0">
      <selection activeCell="A74" sqref="A74"/>
    </sheetView>
  </sheetViews>
  <sheetFormatPr baseColWidth="10" defaultRowHeight="15" x14ac:dyDescent="0.2"/>
  <cols>
    <col min="1" max="4" width="11.6640625" bestFit="1" customWidth="1"/>
    <col min="11" max="11" width="50.1640625" customWidth="1"/>
    <col min="12" max="12" width="19.83203125" customWidth="1"/>
    <col min="13" max="13" width="16.5" customWidth="1"/>
    <col min="14" max="14" width="16.6640625" customWidth="1"/>
    <col min="15" max="15" width="16.83203125" customWidth="1"/>
  </cols>
  <sheetData>
    <row r="1" spans="1:15" ht="16" thickBot="1" x14ac:dyDescent="0.25"/>
    <row r="2" spans="1:15" ht="16" thickBot="1" x14ac:dyDescent="0.25">
      <c r="A2" s="30">
        <v>2008</v>
      </c>
      <c r="B2" s="30">
        <v>2009</v>
      </c>
      <c r="C2" s="30">
        <v>2010</v>
      </c>
      <c r="D2" s="30">
        <v>2011</v>
      </c>
      <c r="E2" s="27">
        <v>2012</v>
      </c>
      <c r="F2" s="27">
        <v>2013</v>
      </c>
      <c r="G2" s="27">
        <v>2014</v>
      </c>
      <c r="H2" s="27">
        <v>2015</v>
      </c>
      <c r="I2" s="27">
        <v>2016</v>
      </c>
      <c r="J2" s="27" t="s">
        <v>250</v>
      </c>
      <c r="K2" s="2" t="s">
        <v>58</v>
      </c>
      <c r="L2" t="s">
        <v>235</v>
      </c>
      <c r="M2" t="s">
        <v>236</v>
      </c>
      <c r="N2" t="s">
        <v>234</v>
      </c>
      <c r="O2" t="s">
        <v>237</v>
      </c>
    </row>
    <row r="3" spans="1:15" x14ac:dyDescent="0.2">
      <c r="A3" s="20">
        <v>1</v>
      </c>
      <c r="B3" s="20">
        <v>1</v>
      </c>
      <c r="C3" s="20">
        <v>1</v>
      </c>
      <c r="D3" s="20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f>SUM(A3:I3)</f>
        <v>9</v>
      </c>
      <c r="K3" s="6" t="s">
        <v>0</v>
      </c>
      <c r="L3">
        <v>0</v>
      </c>
      <c r="M3">
        <v>0</v>
      </c>
      <c r="N3">
        <v>0</v>
      </c>
      <c r="O3">
        <v>1</v>
      </c>
    </row>
    <row r="4" spans="1:15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f t="shared" ref="J4:J66" si="0">SUM(A4:I4)</f>
        <v>9</v>
      </c>
      <c r="K4" s="1" t="s">
        <v>1</v>
      </c>
      <c r="L4">
        <v>0</v>
      </c>
      <c r="M4">
        <v>0</v>
      </c>
      <c r="N4">
        <v>0</v>
      </c>
      <c r="O4">
        <v>1</v>
      </c>
    </row>
    <row r="5" spans="1:15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f t="shared" si="0"/>
        <v>9</v>
      </c>
      <c r="K5" s="1" t="s">
        <v>2</v>
      </c>
      <c r="L5">
        <v>0</v>
      </c>
      <c r="M5">
        <v>0</v>
      </c>
      <c r="N5">
        <v>1</v>
      </c>
      <c r="O5">
        <v>1</v>
      </c>
    </row>
    <row r="6" spans="1:15" x14ac:dyDescent="0.2">
      <c r="A6" s="28"/>
      <c r="B6" s="28"/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f t="shared" si="0"/>
        <v>7</v>
      </c>
      <c r="K6" s="1" t="s">
        <v>3</v>
      </c>
      <c r="L6">
        <v>0</v>
      </c>
      <c r="M6">
        <v>0</v>
      </c>
      <c r="N6">
        <v>0</v>
      </c>
      <c r="O6">
        <v>1</v>
      </c>
    </row>
    <row r="7" spans="1:15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f t="shared" si="0"/>
        <v>9</v>
      </c>
      <c r="K7" s="1" t="s">
        <v>4</v>
      </c>
      <c r="L7">
        <v>1</v>
      </c>
      <c r="M7">
        <v>0</v>
      </c>
      <c r="N7">
        <v>0</v>
      </c>
      <c r="O7">
        <v>0</v>
      </c>
    </row>
    <row r="8" spans="1:15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f t="shared" si="0"/>
        <v>9</v>
      </c>
      <c r="K8" s="1" t="s">
        <v>5</v>
      </c>
      <c r="L8">
        <v>1</v>
      </c>
      <c r="M8">
        <v>0</v>
      </c>
      <c r="N8">
        <v>1</v>
      </c>
      <c r="O8">
        <v>0</v>
      </c>
    </row>
    <row r="9" spans="1:15" x14ac:dyDescent="0.2">
      <c r="A9" s="28"/>
      <c r="B9" s="28"/>
      <c r="C9" s="28"/>
      <c r="D9" s="28"/>
      <c r="E9" s="28"/>
      <c r="F9">
        <v>1</v>
      </c>
      <c r="G9">
        <v>1</v>
      </c>
      <c r="H9">
        <v>1</v>
      </c>
      <c r="I9">
        <v>1</v>
      </c>
      <c r="J9">
        <f t="shared" si="0"/>
        <v>4</v>
      </c>
      <c r="K9" s="1" t="s">
        <v>6</v>
      </c>
      <c r="L9">
        <v>0</v>
      </c>
      <c r="M9">
        <v>0</v>
      </c>
      <c r="N9">
        <v>0</v>
      </c>
      <c r="O9">
        <v>1</v>
      </c>
    </row>
    <row r="10" spans="1:15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f t="shared" si="0"/>
        <v>9</v>
      </c>
      <c r="K10" s="1" t="s">
        <v>238</v>
      </c>
      <c r="L10">
        <v>0</v>
      </c>
      <c r="M10">
        <v>0</v>
      </c>
      <c r="N10">
        <v>0</v>
      </c>
      <c r="O10">
        <v>1</v>
      </c>
    </row>
    <row r="11" spans="1:15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9</v>
      </c>
      <c r="K11" s="1" t="s">
        <v>256</v>
      </c>
      <c r="L11">
        <v>0</v>
      </c>
      <c r="M11">
        <v>1</v>
      </c>
      <c r="N11">
        <v>0</v>
      </c>
      <c r="O11">
        <v>0</v>
      </c>
    </row>
    <row r="12" spans="1:15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f t="shared" si="0"/>
        <v>9</v>
      </c>
      <c r="K12" s="1" t="s">
        <v>239</v>
      </c>
      <c r="L12">
        <v>0</v>
      </c>
      <c r="M12">
        <v>0</v>
      </c>
      <c r="N12">
        <v>0</v>
      </c>
      <c r="O12">
        <v>1</v>
      </c>
    </row>
    <row r="13" spans="1:15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f t="shared" si="0"/>
        <v>9</v>
      </c>
      <c r="K13" s="1" t="s">
        <v>240</v>
      </c>
      <c r="L13">
        <v>0</v>
      </c>
      <c r="M13">
        <v>0</v>
      </c>
      <c r="N13">
        <v>0</v>
      </c>
      <c r="O13">
        <v>1</v>
      </c>
    </row>
    <row r="14" spans="1:15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f t="shared" si="0"/>
        <v>9</v>
      </c>
      <c r="K14" s="1" t="s">
        <v>7</v>
      </c>
      <c r="L14">
        <v>1</v>
      </c>
      <c r="M14">
        <v>0</v>
      </c>
      <c r="N14">
        <v>0</v>
      </c>
      <c r="O14">
        <v>0</v>
      </c>
    </row>
    <row r="15" spans="1:15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f t="shared" si="0"/>
        <v>9</v>
      </c>
      <c r="K15" s="1" t="s">
        <v>258</v>
      </c>
      <c r="L15">
        <v>0</v>
      </c>
      <c r="M15">
        <v>0</v>
      </c>
      <c r="N15">
        <v>0</v>
      </c>
      <c r="O15">
        <v>1</v>
      </c>
    </row>
    <row r="16" spans="1:15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f t="shared" si="0"/>
        <v>9</v>
      </c>
      <c r="K16" s="1" t="s">
        <v>241</v>
      </c>
      <c r="L16">
        <v>1</v>
      </c>
      <c r="M16">
        <v>1</v>
      </c>
      <c r="N16">
        <v>0</v>
      </c>
      <c r="O16">
        <v>0</v>
      </c>
    </row>
    <row r="17" spans="1:15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f t="shared" si="0"/>
        <v>9</v>
      </c>
      <c r="K17" s="1" t="s">
        <v>8</v>
      </c>
      <c r="L17">
        <v>0</v>
      </c>
      <c r="M17">
        <v>0</v>
      </c>
      <c r="N17">
        <v>0</v>
      </c>
      <c r="O17">
        <v>1</v>
      </c>
    </row>
    <row r="18" spans="1:15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f t="shared" si="0"/>
        <v>9</v>
      </c>
      <c r="K18" s="1" t="s">
        <v>9</v>
      </c>
      <c r="L18">
        <v>0</v>
      </c>
      <c r="M18">
        <v>0</v>
      </c>
      <c r="N18">
        <v>1</v>
      </c>
      <c r="O18">
        <v>1</v>
      </c>
    </row>
    <row r="19" spans="1:15" s="10" customFormat="1" x14ac:dyDescent="0.2">
      <c r="A19" s="28"/>
      <c r="B19" s="28"/>
      <c r="C19" s="28"/>
      <c r="D19" s="28"/>
      <c r="E19" s="28"/>
      <c r="F19" s="28"/>
      <c r="G19" s="10">
        <v>1</v>
      </c>
      <c r="H19" s="10">
        <v>1</v>
      </c>
      <c r="I19" s="10">
        <v>1</v>
      </c>
      <c r="J19">
        <f t="shared" si="0"/>
        <v>3</v>
      </c>
      <c r="K19" s="6" t="s">
        <v>10</v>
      </c>
      <c r="L19" s="10">
        <v>1</v>
      </c>
      <c r="M19" s="10">
        <v>1</v>
      </c>
      <c r="N19" s="10">
        <v>0</v>
      </c>
      <c r="O19" s="10">
        <v>0</v>
      </c>
    </row>
    <row r="20" spans="1:15" x14ac:dyDescent="0.2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 s="10">
        <v>1</v>
      </c>
      <c r="J20">
        <f t="shared" si="0"/>
        <v>9</v>
      </c>
      <c r="K20" s="1" t="s">
        <v>11</v>
      </c>
      <c r="L20">
        <v>0</v>
      </c>
      <c r="M20">
        <v>0</v>
      </c>
      <c r="N20">
        <v>0</v>
      </c>
      <c r="O20">
        <v>1</v>
      </c>
    </row>
    <row r="21" spans="1:15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 s="10">
        <v>1</v>
      </c>
      <c r="J21">
        <f t="shared" si="0"/>
        <v>9</v>
      </c>
      <c r="K21" s="1" t="s">
        <v>12</v>
      </c>
      <c r="L21">
        <v>0</v>
      </c>
      <c r="M21">
        <v>0</v>
      </c>
      <c r="N21">
        <v>0</v>
      </c>
      <c r="O21">
        <v>1</v>
      </c>
    </row>
    <row r="22" spans="1:15" x14ac:dyDescent="0.2">
      <c r="A22" s="64" t="s">
        <v>297</v>
      </c>
      <c r="B22" s="64" t="s">
        <v>297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10">
        <v>1</v>
      </c>
      <c r="J22">
        <f t="shared" si="0"/>
        <v>7</v>
      </c>
      <c r="K22" s="1" t="s">
        <v>13</v>
      </c>
      <c r="L22">
        <v>0</v>
      </c>
      <c r="M22">
        <v>0</v>
      </c>
      <c r="N22">
        <v>1</v>
      </c>
      <c r="O22">
        <v>1</v>
      </c>
    </row>
    <row r="23" spans="1:15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10">
        <v>1</v>
      </c>
      <c r="J23">
        <f t="shared" si="0"/>
        <v>9</v>
      </c>
      <c r="K23" s="1" t="s">
        <v>14</v>
      </c>
      <c r="L23">
        <v>0</v>
      </c>
      <c r="M23">
        <v>0</v>
      </c>
      <c r="N23">
        <v>0</v>
      </c>
      <c r="O23">
        <v>1</v>
      </c>
    </row>
    <row r="24" spans="1:15" x14ac:dyDescent="0.2">
      <c r="A24" s="64" t="s">
        <v>297</v>
      </c>
      <c r="B24" s="64" t="s">
        <v>297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10">
        <v>1</v>
      </c>
      <c r="J24">
        <f t="shared" si="0"/>
        <v>7</v>
      </c>
      <c r="K24" s="1" t="s">
        <v>15</v>
      </c>
      <c r="L24">
        <v>0</v>
      </c>
      <c r="M24">
        <v>0</v>
      </c>
      <c r="N24">
        <v>0</v>
      </c>
      <c r="O24">
        <v>1</v>
      </c>
    </row>
    <row r="25" spans="1:15" x14ac:dyDescent="0.2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 s="10">
        <v>1</v>
      </c>
      <c r="J25">
        <f t="shared" si="0"/>
        <v>9</v>
      </c>
      <c r="K25" s="1" t="s">
        <v>16</v>
      </c>
      <c r="L25">
        <v>0</v>
      </c>
      <c r="M25">
        <v>0</v>
      </c>
      <c r="N25">
        <v>0</v>
      </c>
      <c r="O25">
        <v>1</v>
      </c>
    </row>
    <row r="26" spans="1:15" x14ac:dyDescent="0.2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 s="10">
        <v>1</v>
      </c>
      <c r="J26">
        <f t="shared" si="0"/>
        <v>9</v>
      </c>
      <c r="K26" s="1" t="s">
        <v>242</v>
      </c>
      <c r="L26">
        <v>0</v>
      </c>
      <c r="M26">
        <v>0</v>
      </c>
      <c r="N26">
        <v>0</v>
      </c>
      <c r="O26">
        <v>1</v>
      </c>
    </row>
    <row r="27" spans="1:15" x14ac:dyDescent="0.2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s="10">
        <v>1</v>
      </c>
      <c r="J27">
        <f t="shared" si="0"/>
        <v>9</v>
      </c>
      <c r="K27" s="1" t="s">
        <v>17</v>
      </c>
      <c r="L27">
        <v>0</v>
      </c>
      <c r="M27">
        <v>0</v>
      </c>
      <c r="N27">
        <v>1</v>
      </c>
      <c r="O27">
        <v>1</v>
      </c>
    </row>
    <row r="28" spans="1:15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10">
        <v>1</v>
      </c>
      <c r="J28">
        <f t="shared" si="0"/>
        <v>9</v>
      </c>
      <c r="K28" s="1" t="s">
        <v>18</v>
      </c>
      <c r="L28">
        <v>0</v>
      </c>
      <c r="M28">
        <v>0</v>
      </c>
      <c r="N28">
        <v>0</v>
      </c>
      <c r="O28">
        <v>1</v>
      </c>
    </row>
    <row r="29" spans="1:15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s="10">
        <v>1</v>
      </c>
      <c r="J29">
        <f t="shared" si="0"/>
        <v>9</v>
      </c>
      <c r="K29" s="1" t="s">
        <v>19</v>
      </c>
      <c r="L29">
        <v>1</v>
      </c>
      <c r="M29">
        <v>0</v>
      </c>
      <c r="N29">
        <v>0</v>
      </c>
      <c r="O29">
        <v>0</v>
      </c>
    </row>
    <row r="30" spans="1:15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 s="10">
        <v>1</v>
      </c>
      <c r="J30">
        <f t="shared" si="0"/>
        <v>9</v>
      </c>
      <c r="K30" s="1" t="s">
        <v>20</v>
      </c>
      <c r="L30">
        <v>0</v>
      </c>
      <c r="M30">
        <v>0</v>
      </c>
      <c r="N30">
        <v>0</v>
      </c>
      <c r="O30">
        <v>1</v>
      </c>
    </row>
    <row r="31" spans="1:15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 s="10">
        <v>1</v>
      </c>
      <c r="J31">
        <f t="shared" si="0"/>
        <v>9</v>
      </c>
      <c r="K31" s="1" t="s">
        <v>21</v>
      </c>
      <c r="L31">
        <v>0</v>
      </c>
      <c r="M31">
        <v>0</v>
      </c>
      <c r="N31">
        <v>0</v>
      </c>
      <c r="O31">
        <v>1</v>
      </c>
    </row>
    <row r="32" spans="1:15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 s="10">
        <v>1</v>
      </c>
      <c r="J32">
        <f t="shared" si="0"/>
        <v>9</v>
      </c>
      <c r="K32" s="1" t="s">
        <v>22</v>
      </c>
      <c r="L32">
        <v>0</v>
      </c>
      <c r="M32">
        <v>0</v>
      </c>
      <c r="N32">
        <v>1</v>
      </c>
      <c r="O32">
        <v>0</v>
      </c>
    </row>
    <row r="33" spans="1:15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 s="10">
        <v>1</v>
      </c>
      <c r="J33">
        <f t="shared" si="0"/>
        <v>9</v>
      </c>
      <c r="K33" s="1" t="s">
        <v>259</v>
      </c>
      <c r="L33">
        <v>0</v>
      </c>
      <c r="M33">
        <v>0</v>
      </c>
      <c r="N33">
        <v>1</v>
      </c>
      <c r="O33">
        <v>1</v>
      </c>
    </row>
    <row r="34" spans="1:15" x14ac:dyDescent="0.2">
      <c r="A34" s="28"/>
      <c r="B34" s="28"/>
      <c r="C34" s="28"/>
      <c r="D34" s="28"/>
      <c r="E34" s="28"/>
      <c r="F34" s="28"/>
      <c r="G34">
        <v>1</v>
      </c>
      <c r="H34">
        <v>1</v>
      </c>
      <c r="I34" s="10">
        <v>1</v>
      </c>
      <c r="J34">
        <f t="shared" si="0"/>
        <v>3</v>
      </c>
      <c r="K34" s="1" t="s">
        <v>245</v>
      </c>
      <c r="L34">
        <v>0</v>
      </c>
      <c r="M34">
        <v>0</v>
      </c>
      <c r="N34">
        <v>0</v>
      </c>
      <c r="O34">
        <v>1</v>
      </c>
    </row>
    <row r="35" spans="1:15" x14ac:dyDescent="0.2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 s="10">
        <v>1</v>
      </c>
      <c r="J35">
        <f t="shared" si="0"/>
        <v>9</v>
      </c>
      <c r="K35" s="1" t="s">
        <v>23</v>
      </c>
      <c r="L35">
        <v>0</v>
      </c>
      <c r="M35">
        <v>0</v>
      </c>
      <c r="N35">
        <v>0</v>
      </c>
      <c r="O35">
        <v>1</v>
      </c>
    </row>
    <row r="36" spans="1:15" x14ac:dyDescent="0.2">
      <c r="A36" s="28"/>
      <c r="B36" s="28"/>
      <c r="C36" s="28"/>
      <c r="D36" s="28"/>
      <c r="E36" s="28"/>
      <c r="F36" s="28"/>
      <c r="G36">
        <v>1</v>
      </c>
      <c r="H36">
        <v>1</v>
      </c>
      <c r="I36" s="10">
        <v>1</v>
      </c>
      <c r="J36">
        <f t="shared" si="0"/>
        <v>3</v>
      </c>
      <c r="K36" s="26" t="s">
        <v>260</v>
      </c>
      <c r="L36">
        <v>0</v>
      </c>
      <c r="M36">
        <v>0</v>
      </c>
      <c r="N36">
        <v>0</v>
      </c>
      <c r="O36">
        <v>1</v>
      </c>
    </row>
    <row r="37" spans="1:15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 s="10">
        <v>1</v>
      </c>
      <c r="J37">
        <f t="shared" si="0"/>
        <v>9</v>
      </c>
      <c r="K37" s="1" t="s">
        <v>24</v>
      </c>
      <c r="L37">
        <v>0</v>
      </c>
      <c r="M37">
        <v>0</v>
      </c>
      <c r="N37">
        <v>0</v>
      </c>
      <c r="O37">
        <v>1</v>
      </c>
    </row>
    <row r="38" spans="1:15" x14ac:dyDescent="0.2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10">
        <v>1</v>
      </c>
      <c r="J38">
        <f t="shared" si="0"/>
        <v>9</v>
      </c>
      <c r="K38" s="1" t="s">
        <v>244</v>
      </c>
      <c r="L38">
        <v>0</v>
      </c>
      <c r="M38">
        <v>0</v>
      </c>
      <c r="N38">
        <v>1</v>
      </c>
      <c r="O38">
        <v>1</v>
      </c>
    </row>
    <row r="39" spans="1:15" x14ac:dyDescent="0.2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 s="10">
        <v>1</v>
      </c>
      <c r="J39">
        <f t="shared" si="0"/>
        <v>9</v>
      </c>
      <c r="K39" s="1" t="s">
        <v>25</v>
      </c>
      <c r="L39">
        <v>0</v>
      </c>
      <c r="M39">
        <v>0</v>
      </c>
      <c r="N39">
        <v>0</v>
      </c>
      <c r="O39">
        <v>1</v>
      </c>
    </row>
    <row r="40" spans="1:15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 s="10">
        <v>1</v>
      </c>
      <c r="J40">
        <f t="shared" si="0"/>
        <v>9</v>
      </c>
      <c r="K40" s="1" t="s">
        <v>26</v>
      </c>
      <c r="L40">
        <v>1</v>
      </c>
      <c r="M40">
        <v>0</v>
      </c>
      <c r="N40">
        <v>0</v>
      </c>
      <c r="O40">
        <v>0</v>
      </c>
    </row>
    <row r="41" spans="1:15" s="10" customFormat="1" x14ac:dyDescent="0.2">
      <c r="A41" s="28"/>
      <c r="B41" s="28"/>
      <c r="C41" s="28"/>
      <c r="D41" s="28"/>
      <c r="E41" s="28"/>
      <c r="F41" s="28"/>
      <c r="G41" s="28"/>
      <c r="H41" s="28"/>
      <c r="I41" s="10">
        <v>1</v>
      </c>
      <c r="J41">
        <f t="shared" si="0"/>
        <v>1</v>
      </c>
      <c r="K41" s="6" t="s">
        <v>243</v>
      </c>
      <c r="L41" s="10">
        <v>0</v>
      </c>
      <c r="M41" s="10">
        <v>0</v>
      </c>
      <c r="N41" s="10">
        <v>1</v>
      </c>
      <c r="O41" s="10">
        <v>1</v>
      </c>
    </row>
    <row r="42" spans="1:15" x14ac:dyDescent="0.2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 s="10">
        <v>1</v>
      </c>
      <c r="J42">
        <f t="shared" si="0"/>
        <v>9</v>
      </c>
      <c r="K42" s="1" t="s">
        <v>27</v>
      </c>
      <c r="L42">
        <v>0</v>
      </c>
      <c r="M42">
        <v>0</v>
      </c>
      <c r="N42">
        <v>0</v>
      </c>
      <c r="O42">
        <v>1</v>
      </c>
    </row>
    <row r="43" spans="1:15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 s="10">
        <v>1</v>
      </c>
      <c r="J43">
        <f t="shared" si="0"/>
        <v>9</v>
      </c>
      <c r="K43" s="1" t="s">
        <v>28</v>
      </c>
      <c r="L43">
        <v>0</v>
      </c>
      <c r="M43">
        <v>0</v>
      </c>
      <c r="N43">
        <v>1</v>
      </c>
      <c r="O43">
        <v>1</v>
      </c>
    </row>
    <row r="44" spans="1:15" x14ac:dyDescent="0.2">
      <c r="A44" s="28"/>
      <c r="B44" s="28"/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 s="10">
        <v>1</v>
      </c>
      <c r="J44">
        <f t="shared" si="0"/>
        <v>7</v>
      </c>
      <c r="K44" s="1" t="s">
        <v>29</v>
      </c>
      <c r="L44">
        <v>0</v>
      </c>
      <c r="M44">
        <v>0</v>
      </c>
      <c r="N44">
        <v>0</v>
      </c>
      <c r="O44">
        <v>1</v>
      </c>
    </row>
    <row r="45" spans="1:15" x14ac:dyDescent="0.2">
      <c r="A45" s="28"/>
      <c r="B45" s="28"/>
      <c r="C45" s="28"/>
      <c r="D45" s="28"/>
      <c r="E45" s="28"/>
      <c r="F45" s="28"/>
      <c r="G45">
        <v>1</v>
      </c>
      <c r="H45">
        <v>1</v>
      </c>
      <c r="I45" s="10">
        <v>1</v>
      </c>
      <c r="J45">
        <f>SUM(A45:I45)</f>
        <v>3</v>
      </c>
      <c r="K45" s="1" t="s">
        <v>30</v>
      </c>
      <c r="L45">
        <v>0</v>
      </c>
      <c r="M45">
        <v>0</v>
      </c>
      <c r="N45">
        <v>1</v>
      </c>
      <c r="O45">
        <v>1</v>
      </c>
    </row>
    <row r="46" spans="1:15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 s="10">
        <v>1</v>
      </c>
      <c r="J46">
        <f t="shared" si="0"/>
        <v>9</v>
      </c>
      <c r="K46" s="1" t="s">
        <v>31</v>
      </c>
      <c r="L46">
        <v>0</v>
      </c>
      <c r="M46">
        <v>0</v>
      </c>
      <c r="N46">
        <v>0</v>
      </c>
      <c r="O46">
        <v>1</v>
      </c>
    </row>
    <row r="47" spans="1:15" x14ac:dyDescent="0.2">
      <c r="A47" s="28"/>
      <c r="B47" s="28"/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 s="10">
        <v>1</v>
      </c>
      <c r="J47">
        <f t="shared" si="0"/>
        <v>7</v>
      </c>
      <c r="K47" s="1" t="s">
        <v>32</v>
      </c>
      <c r="L47">
        <v>0</v>
      </c>
      <c r="M47">
        <v>0</v>
      </c>
      <c r="N47">
        <v>0</v>
      </c>
      <c r="O47">
        <v>1</v>
      </c>
    </row>
    <row r="48" spans="1:15" x14ac:dyDescent="0.2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 s="10">
        <v>1</v>
      </c>
      <c r="J48">
        <f t="shared" si="0"/>
        <v>9</v>
      </c>
      <c r="K48" s="1" t="s">
        <v>246</v>
      </c>
      <c r="L48">
        <v>0</v>
      </c>
      <c r="M48">
        <v>0</v>
      </c>
      <c r="N48">
        <v>0</v>
      </c>
      <c r="O48">
        <v>1</v>
      </c>
    </row>
    <row r="49" spans="1:15" x14ac:dyDescent="0.2">
      <c r="A49" s="28"/>
      <c r="B49" s="28"/>
      <c r="C49" s="28"/>
      <c r="D49" s="28"/>
      <c r="E49">
        <v>1</v>
      </c>
      <c r="F49">
        <v>1</v>
      </c>
      <c r="G49">
        <v>1</v>
      </c>
      <c r="H49">
        <v>1</v>
      </c>
      <c r="I49" s="10">
        <v>1</v>
      </c>
      <c r="J49">
        <f t="shared" si="0"/>
        <v>5</v>
      </c>
      <c r="K49" s="1" t="s">
        <v>248</v>
      </c>
      <c r="L49">
        <v>0</v>
      </c>
      <c r="M49">
        <v>0</v>
      </c>
      <c r="N49">
        <v>0</v>
      </c>
      <c r="O49">
        <v>1</v>
      </c>
    </row>
    <row r="50" spans="1:15" x14ac:dyDescent="0.2">
      <c r="A50" s="28"/>
      <c r="B50" s="28"/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 s="10">
        <v>1</v>
      </c>
      <c r="J50">
        <f t="shared" si="0"/>
        <v>7</v>
      </c>
      <c r="K50" s="1" t="s">
        <v>249</v>
      </c>
      <c r="L50">
        <v>0</v>
      </c>
      <c r="M50">
        <v>0</v>
      </c>
      <c r="N50">
        <v>1</v>
      </c>
      <c r="O50">
        <v>1</v>
      </c>
    </row>
    <row r="51" spans="1:15" x14ac:dyDescent="0.2">
      <c r="A51" s="28"/>
      <c r="B51" s="28"/>
      <c r="C51" s="28"/>
      <c r="D51" s="28"/>
      <c r="E51" s="28"/>
      <c r="F51" s="28"/>
      <c r="G51">
        <v>1</v>
      </c>
      <c r="H51">
        <v>1</v>
      </c>
      <c r="I51" s="10">
        <v>1</v>
      </c>
      <c r="J51">
        <f t="shared" si="0"/>
        <v>3</v>
      </c>
      <c r="K51" s="1" t="s">
        <v>33</v>
      </c>
      <c r="L51">
        <v>0</v>
      </c>
      <c r="M51">
        <v>0</v>
      </c>
      <c r="N51">
        <v>0</v>
      </c>
      <c r="O51">
        <v>1</v>
      </c>
    </row>
    <row r="52" spans="1:15" x14ac:dyDescent="0.2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 s="10">
        <v>1</v>
      </c>
      <c r="J52">
        <f t="shared" si="0"/>
        <v>9</v>
      </c>
      <c r="K52" s="1" t="s">
        <v>34</v>
      </c>
      <c r="L52">
        <v>0</v>
      </c>
      <c r="M52">
        <v>0</v>
      </c>
      <c r="N52">
        <v>1</v>
      </c>
      <c r="O52">
        <v>1</v>
      </c>
    </row>
    <row r="53" spans="1:15" x14ac:dyDescent="0.2">
      <c r="A53">
        <v>1</v>
      </c>
      <c r="B53" s="28"/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 s="10">
        <v>1</v>
      </c>
      <c r="J53">
        <f t="shared" si="0"/>
        <v>8</v>
      </c>
      <c r="K53" s="1" t="s">
        <v>35</v>
      </c>
      <c r="L53">
        <v>0</v>
      </c>
      <c r="M53">
        <v>0</v>
      </c>
      <c r="N53">
        <v>0</v>
      </c>
      <c r="O53">
        <v>1</v>
      </c>
    </row>
    <row r="54" spans="1:15" x14ac:dyDescent="0.2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 s="10">
        <v>1</v>
      </c>
      <c r="J54">
        <f t="shared" si="0"/>
        <v>9</v>
      </c>
      <c r="K54" s="1" t="s">
        <v>36</v>
      </c>
      <c r="L54">
        <v>0</v>
      </c>
      <c r="M54">
        <v>0</v>
      </c>
      <c r="N54">
        <v>1</v>
      </c>
      <c r="O54">
        <v>1</v>
      </c>
    </row>
    <row r="55" spans="1:15" x14ac:dyDescent="0.2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 s="10">
        <v>1</v>
      </c>
      <c r="J55">
        <f t="shared" si="0"/>
        <v>9</v>
      </c>
      <c r="K55" s="1" t="s">
        <v>37</v>
      </c>
      <c r="L55">
        <v>0</v>
      </c>
      <c r="M55">
        <v>0</v>
      </c>
      <c r="N55">
        <v>0</v>
      </c>
      <c r="O55">
        <v>1</v>
      </c>
    </row>
    <row r="56" spans="1:15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 s="10">
        <v>1</v>
      </c>
      <c r="J56">
        <f t="shared" si="0"/>
        <v>9</v>
      </c>
      <c r="K56" s="1" t="s">
        <v>38</v>
      </c>
      <c r="L56">
        <v>0</v>
      </c>
      <c r="M56">
        <v>0</v>
      </c>
      <c r="N56">
        <v>1</v>
      </c>
      <c r="O56">
        <v>1</v>
      </c>
    </row>
    <row r="57" spans="1:15" x14ac:dyDescent="0.2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 s="10">
        <v>1</v>
      </c>
      <c r="J57">
        <f t="shared" si="0"/>
        <v>9</v>
      </c>
      <c r="K57" s="1" t="s">
        <v>39</v>
      </c>
      <c r="L57">
        <v>0</v>
      </c>
      <c r="M57">
        <v>0</v>
      </c>
      <c r="N57">
        <v>0</v>
      </c>
      <c r="O57">
        <v>1</v>
      </c>
    </row>
    <row r="58" spans="1:15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 s="10">
        <v>1</v>
      </c>
      <c r="J58">
        <f t="shared" si="0"/>
        <v>9</v>
      </c>
      <c r="K58" s="1" t="s">
        <v>40</v>
      </c>
      <c r="L58">
        <v>0</v>
      </c>
      <c r="M58">
        <v>0</v>
      </c>
      <c r="N58">
        <v>0</v>
      </c>
      <c r="O58">
        <v>1</v>
      </c>
    </row>
    <row r="59" spans="1:15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 s="10">
        <v>1</v>
      </c>
      <c r="J59">
        <f t="shared" si="0"/>
        <v>9</v>
      </c>
      <c r="K59" s="1" t="s">
        <v>41</v>
      </c>
      <c r="L59">
        <v>1</v>
      </c>
      <c r="M59">
        <v>0</v>
      </c>
      <c r="N59">
        <v>0</v>
      </c>
      <c r="O59">
        <v>0</v>
      </c>
    </row>
    <row r="60" spans="1:15" x14ac:dyDescent="0.2">
      <c r="A60" s="64" t="s">
        <v>297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 s="10">
        <v>1</v>
      </c>
      <c r="J60">
        <f t="shared" si="0"/>
        <v>8</v>
      </c>
      <c r="K60" s="1" t="s">
        <v>42</v>
      </c>
      <c r="L60">
        <v>0</v>
      </c>
      <c r="M60">
        <v>0</v>
      </c>
      <c r="N60">
        <v>0</v>
      </c>
      <c r="O60">
        <v>1</v>
      </c>
    </row>
    <row r="61" spans="1:15" x14ac:dyDescent="0.2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 s="10">
        <v>1</v>
      </c>
      <c r="J61">
        <f t="shared" si="0"/>
        <v>9</v>
      </c>
      <c r="K61" s="1" t="s">
        <v>43</v>
      </c>
      <c r="L61">
        <v>0</v>
      </c>
      <c r="M61">
        <v>0</v>
      </c>
      <c r="N61">
        <v>0</v>
      </c>
      <c r="O61">
        <v>1</v>
      </c>
    </row>
    <row r="62" spans="1:15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 s="10">
        <v>1</v>
      </c>
      <c r="J62">
        <f t="shared" si="0"/>
        <v>9</v>
      </c>
      <c r="K62" s="1" t="s">
        <v>44</v>
      </c>
      <c r="L62">
        <v>1</v>
      </c>
      <c r="M62">
        <v>1</v>
      </c>
      <c r="N62">
        <v>1</v>
      </c>
      <c r="O62">
        <v>0</v>
      </c>
    </row>
    <row r="63" spans="1:15" x14ac:dyDescent="0.2">
      <c r="A63" s="28"/>
      <c r="B63" s="28"/>
      <c r="C63" s="28"/>
      <c r="D63">
        <v>1</v>
      </c>
      <c r="E63">
        <v>1</v>
      </c>
      <c r="F63">
        <v>1</v>
      </c>
      <c r="G63">
        <v>1</v>
      </c>
      <c r="H63">
        <v>1</v>
      </c>
      <c r="I63" s="10">
        <v>1</v>
      </c>
      <c r="J63">
        <f t="shared" si="0"/>
        <v>6</v>
      </c>
      <c r="K63" s="1" t="s">
        <v>45</v>
      </c>
      <c r="L63">
        <v>0</v>
      </c>
      <c r="M63">
        <v>0</v>
      </c>
      <c r="N63">
        <v>0</v>
      </c>
      <c r="O63">
        <v>1</v>
      </c>
    </row>
    <row r="64" spans="1:15" x14ac:dyDescent="0.2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 s="10">
        <v>1</v>
      </c>
      <c r="J64">
        <f t="shared" si="0"/>
        <v>9</v>
      </c>
      <c r="K64" s="1" t="s">
        <v>46</v>
      </c>
      <c r="L64">
        <v>0</v>
      </c>
      <c r="M64">
        <v>0</v>
      </c>
      <c r="N64">
        <v>0</v>
      </c>
      <c r="O64">
        <v>1</v>
      </c>
    </row>
    <row r="65" spans="1:15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f t="shared" si="0"/>
        <v>9</v>
      </c>
      <c r="K65" s="1" t="s">
        <v>47</v>
      </c>
      <c r="L65">
        <v>1</v>
      </c>
      <c r="M65">
        <v>0</v>
      </c>
      <c r="N65">
        <v>0</v>
      </c>
      <c r="O65">
        <v>0</v>
      </c>
    </row>
    <row r="66" spans="1:15" x14ac:dyDescent="0.2">
      <c r="A66" s="28"/>
      <c r="B66" s="28"/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f t="shared" si="0"/>
        <v>7</v>
      </c>
      <c r="K66" s="1" t="s">
        <v>48</v>
      </c>
      <c r="L66">
        <v>0</v>
      </c>
      <c r="M66">
        <v>0</v>
      </c>
      <c r="N66">
        <v>0</v>
      </c>
      <c r="O66">
        <v>1</v>
      </c>
    </row>
    <row r="67" spans="1:15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f t="shared" ref="J67:J76" si="1">SUM(A67:I67)</f>
        <v>9</v>
      </c>
      <c r="K67" s="1" t="s">
        <v>49</v>
      </c>
      <c r="L67">
        <v>1</v>
      </c>
      <c r="M67">
        <v>1</v>
      </c>
      <c r="N67">
        <v>0</v>
      </c>
      <c r="O67">
        <v>0</v>
      </c>
    </row>
    <row r="68" spans="1:15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f t="shared" si="1"/>
        <v>9</v>
      </c>
      <c r="K68" s="1" t="s">
        <v>50</v>
      </c>
      <c r="L68">
        <v>0</v>
      </c>
      <c r="M68">
        <v>0</v>
      </c>
      <c r="N68">
        <v>1</v>
      </c>
      <c r="O68">
        <v>1</v>
      </c>
    </row>
    <row r="69" spans="1:15" x14ac:dyDescent="0.2">
      <c r="A69">
        <v>1</v>
      </c>
      <c r="B69">
        <v>1</v>
      </c>
      <c r="C69" s="28"/>
      <c r="D69" s="28"/>
      <c r="E69">
        <v>1</v>
      </c>
      <c r="F69">
        <v>1</v>
      </c>
      <c r="G69">
        <v>1</v>
      </c>
      <c r="H69">
        <v>1</v>
      </c>
      <c r="I69">
        <v>1</v>
      </c>
      <c r="J69">
        <f t="shared" si="1"/>
        <v>7</v>
      </c>
      <c r="K69" s="1" t="s">
        <v>51</v>
      </c>
      <c r="L69">
        <v>1</v>
      </c>
      <c r="M69">
        <v>1</v>
      </c>
      <c r="N69">
        <v>0</v>
      </c>
      <c r="O69">
        <v>0</v>
      </c>
    </row>
    <row r="70" spans="1:15" x14ac:dyDescent="0.2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f t="shared" si="1"/>
        <v>9</v>
      </c>
      <c r="K70" s="1" t="s">
        <v>247</v>
      </c>
      <c r="L70">
        <v>0</v>
      </c>
      <c r="M70">
        <v>0</v>
      </c>
      <c r="N70">
        <v>1</v>
      </c>
      <c r="O70">
        <v>1</v>
      </c>
    </row>
    <row r="71" spans="1:15" x14ac:dyDescent="0.2">
      <c r="A71" s="28"/>
      <c r="B71" s="28"/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f t="shared" si="1"/>
        <v>7</v>
      </c>
      <c r="K71" s="1" t="s">
        <v>52</v>
      </c>
      <c r="L71">
        <v>0</v>
      </c>
      <c r="M71">
        <v>0</v>
      </c>
      <c r="N71">
        <v>0</v>
      </c>
      <c r="O71">
        <v>1</v>
      </c>
    </row>
    <row r="72" spans="1:15" x14ac:dyDescent="0.2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f t="shared" si="1"/>
        <v>9</v>
      </c>
      <c r="K72" s="1" t="s">
        <v>53</v>
      </c>
      <c r="L72">
        <v>0</v>
      </c>
      <c r="M72">
        <v>0</v>
      </c>
      <c r="N72">
        <v>0</v>
      </c>
      <c r="O72">
        <v>1</v>
      </c>
    </row>
    <row r="73" spans="1:15" x14ac:dyDescent="0.2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f t="shared" si="1"/>
        <v>9</v>
      </c>
      <c r="K73" s="1" t="s">
        <v>54</v>
      </c>
      <c r="L73">
        <v>0</v>
      </c>
      <c r="M73">
        <v>0</v>
      </c>
      <c r="N73">
        <v>1</v>
      </c>
      <c r="O73">
        <v>0</v>
      </c>
    </row>
    <row r="74" spans="1:15" x14ac:dyDescent="0.2">
      <c r="A74" s="64" t="s">
        <v>297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 s="29">
        <v>1</v>
      </c>
      <c r="J74">
        <f t="shared" si="1"/>
        <v>8</v>
      </c>
      <c r="K74" s="1" t="s">
        <v>55</v>
      </c>
      <c r="L74">
        <v>0</v>
      </c>
      <c r="M74">
        <v>0</v>
      </c>
      <c r="N74">
        <v>0</v>
      </c>
      <c r="O74">
        <v>1</v>
      </c>
    </row>
    <row r="75" spans="1:15" x14ac:dyDescent="0.2">
      <c r="A75" s="64" t="s">
        <v>297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f t="shared" si="1"/>
        <v>8</v>
      </c>
      <c r="K75" s="6" t="s">
        <v>56</v>
      </c>
      <c r="L75" s="10">
        <v>0</v>
      </c>
      <c r="M75" s="10">
        <v>0</v>
      </c>
      <c r="N75" s="10">
        <v>0</v>
      </c>
      <c r="O75" s="10">
        <v>1</v>
      </c>
    </row>
    <row r="76" spans="1:15" x14ac:dyDescent="0.2">
      <c r="A76" s="28"/>
      <c r="B76" s="28"/>
      <c r="C76" s="28"/>
      <c r="D76" s="28"/>
      <c r="E76" s="28"/>
      <c r="F76">
        <v>1</v>
      </c>
      <c r="G76">
        <v>1</v>
      </c>
      <c r="H76">
        <v>1</v>
      </c>
      <c r="I76">
        <v>1</v>
      </c>
      <c r="J76">
        <f t="shared" si="1"/>
        <v>4</v>
      </c>
      <c r="K76" s="1" t="s">
        <v>57</v>
      </c>
      <c r="L76">
        <v>0</v>
      </c>
      <c r="M76">
        <v>0</v>
      </c>
      <c r="N76">
        <v>0</v>
      </c>
      <c r="O76">
        <v>1</v>
      </c>
    </row>
    <row r="101" spans="2:2" x14ac:dyDescent="0.2">
      <c r="B101" t="s">
        <v>251</v>
      </c>
    </row>
    <row r="102" spans="2:2" x14ac:dyDescent="0.2">
      <c r="B102" t="s">
        <v>252</v>
      </c>
    </row>
    <row r="103" spans="2:2" x14ac:dyDescent="0.2">
      <c r="B103" t="s">
        <v>253</v>
      </c>
    </row>
    <row r="104" spans="2:2" x14ac:dyDescent="0.2">
      <c r="B104" t="s">
        <v>254</v>
      </c>
    </row>
    <row r="105" spans="2:2" x14ac:dyDescent="0.2">
      <c r="B105" t="s">
        <v>255</v>
      </c>
    </row>
  </sheetData>
  <autoFilter ref="A2:O76"/>
  <sortState ref="K3:O80">
    <sortCondition ref="K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AF883"/>
  <sheetViews>
    <sheetView zoomScale="80" zoomScaleNormal="80" zoomScalePageLayoutView="80" workbookViewId="0">
      <selection activeCell="B604" sqref="B604"/>
    </sheetView>
  </sheetViews>
  <sheetFormatPr baseColWidth="10" defaultRowHeight="15" x14ac:dyDescent="0.2"/>
  <cols>
    <col min="1" max="1" width="18.6640625" customWidth="1"/>
    <col min="2" max="2" width="29.33203125" customWidth="1"/>
    <col min="3" max="4" width="38.1640625" style="14" customWidth="1"/>
    <col min="5" max="5" width="19.1640625" customWidth="1"/>
    <col min="6" max="6" width="18.6640625" customWidth="1"/>
    <col min="7" max="7" width="18" customWidth="1"/>
    <col min="9" max="9" width="16.83203125" style="36" customWidth="1"/>
    <col min="10" max="10" width="11.1640625" style="36" bestFit="1" customWidth="1"/>
    <col min="11" max="11" width="19.33203125" customWidth="1"/>
    <col min="12" max="12" width="17" customWidth="1"/>
    <col min="13" max="13" width="14.5" customWidth="1"/>
    <col min="14" max="14" width="20" customWidth="1"/>
    <col min="15" max="15" width="21.5" customWidth="1"/>
    <col min="16" max="16" width="15.5" style="36" customWidth="1"/>
    <col min="17" max="17" width="11.1640625" style="36" bestFit="1" customWidth="1"/>
    <col min="18" max="18" width="20.6640625" style="36" customWidth="1"/>
    <col min="19" max="21" width="10.83203125" style="101"/>
    <col min="22" max="22" width="10.83203125" style="105"/>
    <col min="23" max="23" width="11.1640625" style="105" bestFit="1" customWidth="1"/>
    <col min="24" max="27" width="10.83203125" style="14"/>
    <col min="28" max="28" width="10.83203125" style="105"/>
    <col min="29" max="29" width="11.1640625" style="105" bestFit="1" customWidth="1"/>
    <col min="30" max="30" width="10.83203125" style="14"/>
  </cols>
  <sheetData>
    <row r="2" spans="1:30" ht="15" customHeight="1" x14ac:dyDescent="0.2">
      <c r="B2" s="133" t="s">
        <v>59</v>
      </c>
      <c r="C2" s="13"/>
      <c r="D2" s="131" t="s">
        <v>88</v>
      </c>
      <c r="E2" s="139" t="s">
        <v>60</v>
      </c>
      <c r="F2" s="139"/>
      <c r="G2" s="139"/>
      <c r="H2" s="139"/>
      <c r="I2" s="139"/>
      <c r="J2" s="139"/>
      <c r="K2" s="135" t="s">
        <v>61</v>
      </c>
      <c r="L2" s="136"/>
      <c r="M2" s="136"/>
      <c r="N2" s="136"/>
      <c r="O2" s="136"/>
      <c r="P2" s="136"/>
      <c r="Q2" s="137"/>
      <c r="R2" s="140" t="s">
        <v>62</v>
      </c>
      <c r="S2" s="135" t="s">
        <v>63</v>
      </c>
      <c r="T2" s="136"/>
      <c r="U2" s="136"/>
      <c r="V2" s="136"/>
      <c r="W2" s="136"/>
      <c r="X2" s="137"/>
      <c r="Y2" s="138" t="s">
        <v>64</v>
      </c>
      <c r="Z2" s="138"/>
      <c r="AA2" s="138"/>
      <c r="AB2" s="138"/>
      <c r="AC2" s="138"/>
      <c r="AD2" s="131" t="s">
        <v>310</v>
      </c>
    </row>
    <row r="3" spans="1:30" ht="60" hidden="1" x14ac:dyDescent="0.2">
      <c r="A3" s="5"/>
      <c r="B3" s="134"/>
      <c r="C3" s="11" t="s">
        <v>212</v>
      </c>
      <c r="D3" s="132"/>
      <c r="E3" s="4" t="s">
        <v>66</v>
      </c>
      <c r="F3" s="4" t="s">
        <v>67</v>
      </c>
      <c r="G3" s="4" t="s">
        <v>68</v>
      </c>
      <c r="H3" s="4" t="s">
        <v>69</v>
      </c>
      <c r="I3" s="38" t="s">
        <v>70</v>
      </c>
      <c r="J3" s="74" t="s">
        <v>71</v>
      </c>
      <c r="K3" s="4" t="s">
        <v>266</v>
      </c>
      <c r="L3" s="4" t="s">
        <v>72</v>
      </c>
      <c r="M3" s="4" t="s">
        <v>73</v>
      </c>
      <c r="N3" s="4" t="s">
        <v>74</v>
      </c>
      <c r="O3" s="4" t="s">
        <v>269</v>
      </c>
      <c r="P3" s="38" t="s">
        <v>75</v>
      </c>
      <c r="Q3" s="38" t="s">
        <v>76</v>
      </c>
      <c r="R3" s="140"/>
      <c r="S3" s="3" t="s">
        <v>77</v>
      </c>
      <c r="T3" s="3" t="s">
        <v>78</v>
      </c>
      <c r="U3" s="3" t="s">
        <v>79</v>
      </c>
      <c r="V3" s="53" t="s">
        <v>80</v>
      </c>
      <c r="W3" s="53" t="s">
        <v>81</v>
      </c>
      <c r="X3" s="54" t="s">
        <v>82</v>
      </c>
      <c r="Y3" s="55" t="s">
        <v>83</v>
      </c>
      <c r="Z3" s="55" t="s">
        <v>84</v>
      </c>
      <c r="AA3" s="55" t="s">
        <v>85</v>
      </c>
      <c r="AB3" s="38" t="s">
        <v>86</v>
      </c>
      <c r="AC3" s="38" t="s">
        <v>87</v>
      </c>
      <c r="AD3" s="132"/>
    </row>
    <row r="4" spans="1:30" s="10" customFormat="1" hidden="1" x14ac:dyDescent="0.2">
      <c r="A4" s="6" t="s">
        <v>0</v>
      </c>
      <c r="B4" s="7" t="s">
        <v>90</v>
      </c>
      <c r="C4" s="40">
        <v>1553499</v>
      </c>
      <c r="D4" s="12" t="s">
        <v>89</v>
      </c>
      <c r="E4" s="23">
        <v>4768958</v>
      </c>
      <c r="F4" s="23">
        <v>3327057</v>
      </c>
      <c r="G4" s="23">
        <v>23156040</v>
      </c>
      <c r="H4" s="23">
        <v>0</v>
      </c>
      <c r="I4" s="39">
        <f>SUM(E4:H4)</f>
        <v>31252055</v>
      </c>
      <c r="J4" s="60">
        <f>(100*I4)/R4</f>
        <v>87.07130718509201</v>
      </c>
      <c r="K4" s="23">
        <v>3121602</v>
      </c>
      <c r="L4" s="23">
        <v>0</v>
      </c>
      <c r="M4" s="23">
        <v>1166802</v>
      </c>
      <c r="N4" s="23">
        <v>352025</v>
      </c>
      <c r="O4" s="23">
        <v>0</v>
      </c>
      <c r="P4" s="39">
        <f>SUM(K4:O4)</f>
        <v>4640429</v>
      </c>
      <c r="Q4" s="60">
        <f>(100*P4)/R4</f>
        <v>12.92869281490799</v>
      </c>
      <c r="R4" s="37">
        <f>I4+P4</f>
        <v>35892484</v>
      </c>
      <c r="S4" s="9">
        <v>65</v>
      </c>
      <c r="T4" s="9">
        <v>5</v>
      </c>
      <c r="U4" s="9">
        <v>81</v>
      </c>
      <c r="V4" s="35">
        <f>SUM(S4:U4)</f>
        <v>151</v>
      </c>
      <c r="W4" s="61">
        <f>(100*V4)/AD4</f>
        <v>79.057591623036643</v>
      </c>
      <c r="X4" s="12">
        <v>1000</v>
      </c>
      <c r="Y4" s="57">
        <v>17</v>
      </c>
      <c r="Z4" s="57">
        <v>23</v>
      </c>
      <c r="AA4" s="57">
        <v>0</v>
      </c>
      <c r="AB4" s="106">
        <f>SUM(Y4:AA4)</f>
        <v>40</v>
      </c>
      <c r="AC4" s="60">
        <f>(100*AB4)/AD4</f>
        <v>20.94240837696335</v>
      </c>
      <c r="AD4" s="12">
        <f>AB4+V4</f>
        <v>191</v>
      </c>
    </row>
    <row r="5" spans="1:30" s="10" customFormat="1" hidden="1" x14ac:dyDescent="0.2">
      <c r="A5" s="6" t="s">
        <v>0</v>
      </c>
      <c r="B5" s="7" t="s">
        <v>94</v>
      </c>
      <c r="C5" s="40">
        <v>176678</v>
      </c>
      <c r="D5" s="12" t="s">
        <v>89</v>
      </c>
      <c r="E5" s="23">
        <v>4768958</v>
      </c>
      <c r="F5" s="23">
        <v>3327057</v>
      </c>
      <c r="G5" s="23">
        <v>23156040</v>
      </c>
      <c r="H5" s="23">
        <v>0</v>
      </c>
      <c r="I5" s="39">
        <f t="shared" ref="I5:I25" si="0">SUM(E5:H5)</f>
        <v>31252055</v>
      </c>
      <c r="J5" s="60">
        <f t="shared" ref="J5:J68" si="1">(100*I5)/R5</f>
        <v>87.07130718509201</v>
      </c>
      <c r="K5" s="23">
        <v>3121602</v>
      </c>
      <c r="L5" s="23">
        <v>0</v>
      </c>
      <c r="M5" s="23">
        <v>1166802</v>
      </c>
      <c r="N5" s="23">
        <v>352025</v>
      </c>
      <c r="O5" s="23">
        <v>0</v>
      </c>
      <c r="P5" s="39">
        <f t="shared" ref="P5:P25" si="2">SUM(K5:O5)</f>
        <v>4640429</v>
      </c>
      <c r="Q5" s="60">
        <f t="shared" ref="Q5:Q68" si="3">(100*P5)/R5</f>
        <v>12.92869281490799</v>
      </c>
      <c r="R5" s="37">
        <f t="shared" ref="R5:R69" si="4">I5+P5</f>
        <v>35892484</v>
      </c>
      <c r="S5" s="9">
        <v>65</v>
      </c>
      <c r="T5" s="9">
        <v>5</v>
      </c>
      <c r="U5" s="9">
        <v>81</v>
      </c>
      <c r="V5" s="35">
        <f t="shared" ref="V5:V68" si="5">SUM(S5:U5)</f>
        <v>151</v>
      </c>
      <c r="W5" s="61">
        <f t="shared" ref="W5:W68" si="6">(100*V5)/AD5</f>
        <v>79.057591623036643</v>
      </c>
      <c r="X5" s="12">
        <v>1000</v>
      </c>
      <c r="Y5" s="57">
        <v>17</v>
      </c>
      <c r="Z5" s="57">
        <v>23</v>
      </c>
      <c r="AA5" s="57">
        <v>0</v>
      </c>
      <c r="AB5" s="106">
        <f t="shared" ref="AB5:AB68" si="7">SUM(Y5:AA5)</f>
        <v>40</v>
      </c>
      <c r="AC5" s="60">
        <f t="shared" ref="AC5:AC68" si="8">(100*AB5)/AD5</f>
        <v>20.94240837696335</v>
      </c>
      <c r="AD5" s="12">
        <f t="shared" ref="AD5:AD68" si="9">V5+AB5</f>
        <v>191</v>
      </c>
    </row>
    <row r="6" spans="1:30" s="10" customFormat="1" hidden="1" x14ac:dyDescent="0.2">
      <c r="A6" s="6" t="s">
        <v>0</v>
      </c>
      <c r="B6" s="7" t="s">
        <v>91</v>
      </c>
      <c r="C6" s="40">
        <v>127228</v>
      </c>
      <c r="D6" s="12" t="s">
        <v>89</v>
      </c>
      <c r="E6" s="23">
        <v>4768958</v>
      </c>
      <c r="F6" s="23">
        <v>3327057</v>
      </c>
      <c r="G6" s="23">
        <v>23156040</v>
      </c>
      <c r="H6" s="23">
        <v>0</v>
      </c>
      <c r="I6" s="39">
        <f t="shared" si="0"/>
        <v>31252055</v>
      </c>
      <c r="J6" s="60">
        <f t="shared" si="1"/>
        <v>87.07130718509201</v>
      </c>
      <c r="K6" s="23">
        <v>3121602</v>
      </c>
      <c r="L6" s="23">
        <v>0</v>
      </c>
      <c r="M6" s="23">
        <v>1166802</v>
      </c>
      <c r="N6" s="23">
        <v>352025</v>
      </c>
      <c r="O6" s="23">
        <v>0</v>
      </c>
      <c r="P6" s="39">
        <f t="shared" si="2"/>
        <v>4640429</v>
      </c>
      <c r="Q6" s="60">
        <f t="shared" si="3"/>
        <v>12.92869281490799</v>
      </c>
      <c r="R6" s="37">
        <f t="shared" si="4"/>
        <v>35892484</v>
      </c>
      <c r="S6" s="9">
        <v>65</v>
      </c>
      <c r="T6" s="9">
        <v>5</v>
      </c>
      <c r="U6" s="9">
        <v>81</v>
      </c>
      <c r="V6" s="35">
        <f t="shared" si="5"/>
        <v>151</v>
      </c>
      <c r="W6" s="61">
        <f t="shared" si="6"/>
        <v>79.057591623036643</v>
      </c>
      <c r="X6" s="12">
        <v>1000</v>
      </c>
      <c r="Y6" s="57">
        <v>17</v>
      </c>
      <c r="Z6" s="57">
        <v>23</v>
      </c>
      <c r="AA6" s="57">
        <v>0</v>
      </c>
      <c r="AB6" s="106">
        <f t="shared" si="7"/>
        <v>40</v>
      </c>
      <c r="AC6" s="60">
        <f t="shared" si="8"/>
        <v>20.94240837696335</v>
      </c>
      <c r="AD6" s="12">
        <f t="shared" si="9"/>
        <v>191</v>
      </c>
    </row>
    <row r="7" spans="1:30" s="10" customFormat="1" hidden="1" x14ac:dyDescent="0.2">
      <c r="A7" s="6" t="s">
        <v>0</v>
      </c>
      <c r="B7" s="7" t="s">
        <v>92</v>
      </c>
      <c r="C7" s="41">
        <v>745426</v>
      </c>
      <c r="D7" s="12" t="s">
        <v>89</v>
      </c>
      <c r="E7" s="23">
        <v>4768958</v>
      </c>
      <c r="F7" s="23">
        <v>3327057</v>
      </c>
      <c r="G7" s="23">
        <v>23156040</v>
      </c>
      <c r="H7" s="23">
        <v>0</v>
      </c>
      <c r="I7" s="39">
        <f t="shared" si="0"/>
        <v>31252055</v>
      </c>
      <c r="J7" s="60">
        <f t="shared" si="1"/>
        <v>87.07130718509201</v>
      </c>
      <c r="K7" s="23">
        <v>3121602</v>
      </c>
      <c r="L7" s="23">
        <v>0</v>
      </c>
      <c r="M7" s="23">
        <v>1166802</v>
      </c>
      <c r="N7" s="23">
        <v>352025</v>
      </c>
      <c r="O7" s="23">
        <v>0</v>
      </c>
      <c r="P7" s="39">
        <f t="shared" si="2"/>
        <v>4640429</v>
      </c>
      <c r="Q7" s="60">
        <f t="shared" si="3"/>
        <v>12.92869281490799</v>
      </c>
      <c r="R7" s="37">
        <f t="shared" si="4"/>
        <v>35892484</v>
      </c>
      <c r="S7" s="9">
        <v>65</v>
      </c>
      <c r="T7" s="9">
        <v>5</v>
      </c>
      <c r="U7" s="9">
        <v>81</v>
      </c>
      <c r="V7" s="35">
        <f t="shared" si="5"/>
        <v>151</v>
      </c>
      <c r="W7" s="61">
        <f t="shared" si="6"/>
        <v>79.057591623036643</v>
      </c>
      <c r="X7" s="12">
        <v>1000</v>
      </c>
      <c r="Y7" s="57">
        <v>17</v>
      </c>
      <c r="Z7" s="57">
        <v>23</v>
      </c>
      <c r="AA7" s="57">
        <v>0</v>
      </c>
      <c r="AB7" s="106">
        <f t="shared" si="7"/>
        <v>40</v>
      </c>
      <c r="AC7" s="60">
        <f t="shared" si="8"/>
        <v>20.94240837696335</v>
      </c>
      <c r="AD7" s="12">
        <f t="shared" si="9"/>
        <v>191</v>
      </c>
    </row>
    <row r="8" spans="1:30" s="10" customFormat="1" hidden="1" x14ac:dyDescent="0.2">
      <c r="A8" s="6" t="s">
        <v>0</v>
      </c>
      <c r="B8" s="7" t="s">
        <v>93</v>
      </c>
      <c r="C8" s="41">
        <v>1407947</v>
      </c>
      <c r="D8" s="12" t="s">
        <v>89</v>
      </c>
      <c r="E8" s="23">
        <v>4768958</v>
      </c>
      <c r="F8" s="23">
        <v>3327057</v>
      </c>
      <c r="G8" s="23">
        <v>23156040</v>
      </c>
      <c r="H8" s="23">
        <v>0</v>
      </c>
      <c r="I8" s="39">
        <f t="shared" si="0"/>
        <v>31252055</v>
      </c>
      <c r="J8" s="60">
        <f t="shared" si="1"/>
        <v>87.07130718509201</v>
      </c>
      <c r="K8" s="23">
        <v>3121602</v>
      </c>
      <c r="L8" s="23">
        <v>0</v>
      </c>
      <c r="M8" s="23">
        <v>1166802</v>
      </c>
      <c r="N8" s="23">
        <v>352025</v>
      </c>
      <c r="O8" s="23">
        <v>0</v>
      </c>
      <c r="P8" s="39">
        <f t="shared" si="2"/>
        <v>4640429</v>
      </c>
      <c r="Q8" s="60">
        <f t="shared" si="3"/>
        <v>12.92869281490799</v>
      </c>
      <c r="R8" s="37">
        <f t="shared" si="4"/>
        <v>35892484</v>
      </c>
      <c r="S8" s="9">
        <v>65</v>
      </c>
      <c r="T8" s="9">
        <v>5</v>
      </c>
      <c r="U8" s="9">
        <v>81</v>
      </c>
      <c r="V8" s="35">
        <f t="shared" si="5"/>
        <v>151</v>
      </c>
      <c r="W8" s="61">
        <f t="shared" si="6"/>
        <v>79.057591623036643</v>
      </c>
      <c r="X8" s="12">
        <v>1000</v>
      </c>
      <c r="Y8" s="57">
        <v>17</v>
      </c>
      <c r="Z8" s="57">
        <v>23</v>
      </c>
      <c r="AA8" s="57">
        <v>0</v>
      </c>
      <c r="AB8" s="106">
        <f t="shared" si="7"/>
        <v>40</v>
      </c>
      <c r="AC8" s="60">
        <f t="shared" si="8"/>
        <v>20.94240837696335</v>
      </c>
      <c r="AD8" s="12">
        <f t="shared" si="9"/>
        <v>191</v>
      </c>
    </row>
    <row r="9" spans="1:30" s="10" customFormat="1" hidden="1" x14ac:dyDescent="0.2">
      <c r="A9" s="6" t="s">
        <v>0</v>
      </c>
      <c r="B9" s="6" t="s">
        <v>95</v>
      </c>
      <c r="C9" s="41">
        <v>492790</v>
      </c>
      <c r="D9" s="12" t="s">
        <v>89</v>
      </c>
      <c r="E9" s="23">
        <v>4768958</v>
      </c>
      <c r="F9" s="23">
        <v>3327057</v>
      </c>
      <c r="G9" s="23">
        <v>23156040</v>
      </c>
      <c r="H9" s="23">
        <v>0</v>
      </c>
      <c r="I9" s="39">
        <f t="shared" si="0"/>
        <v>31252055</v>
      </c>
      <c r="J9" s="60">
        <f t="shared" si="1"/>
        <v>87.07130718509201</v>
      </c>
      <c r="K9" s="23">
        <v>3121602</v>
      </c>
      <c r="L9" s="23">
        <v>0</v>
      </c>
      <c r="M9" s="23">
        <v>1166802</v>
      </c>
      <c r="N9" s="23">
        <v>352025</v>
      </c>
      <c r="O9" s="23">
        <v>0</v>
      </c>
      <c r="P9" s="39">
        <f t="shared" si="2"/>
        <v>4640429</v>
      </c>
      <c r="Q9" s="60">
        <f t="shared" si="3"/>
        <v>12.92869281490799</v>
      </c>
      <c r="R9" s="37">
        <f t="shared" si="4"/>
        <v>35892484</v>
      </c>
      <c r="S9" s="9">
        <v>65</v>
      </c>
      <c r="T9" s="9">
        <v>5</v>
      </c>
      <c r="U9" s="9">
        <v>81</v>
      </c>
      <c r="V9" s="35">
        <f t="shared" si="5"/>
        <v>151</v>
      </c>
      <c r="W9" s="61">
        <f t="shared" si="6"/>
        <v>79.057591623036643</v>
      </c>
      <c r="X9" s="12">
        <v>1000</v>
      </c>
      <c r="Y9" s="57">
        <v>17</v>
      </c>
      <c r="Z9" s="57">
        <v>23</v>
      </c>
      <c r="AA9" s="57">
        <v>0</v>
      </c>
      <c r="AB9" s="106">
        <f t="shared" si="7"/>
        <v>40</v>
      </c>
      <c r="AC9" s="60">
        <f t="shared" si="8"/>
        <v>20.94240837696335</v>
      </c>
      <c r="AD9" s="12">
        <f t="shared" si="9"/>
        <v>191</v>
      </c>
    </row>
    <row r="10" spans="1:30" s="10" customFormat="1" ht="15" hidden="1" customHeight="1" x14ac:dyDescent="0.2">
      <c r="A10" s="6" t="s">
        <v>0</v>
      </c>
      <c r="B10" s="6" t="s">
        <v>96</v>
      </c>
      <c r="C10" s="41">
        <v>4100346</v>
      </c>
      <c r="D10" s="12" t="s">
        <v>89</v>
      </c>
      <c r="E10" s="23">
        <v>4768958</v>
      </c>
      <c r="F10" s="23">
        <v>3327057</v>
      </c>
      <c r="G10" s="23">
        <v>23156040</v>
      </c>
      <c r="H10" s="23">
        <v>0</v>
      </c>
      <c r="I10" s="39">
        <f>SUM(E10:H10)</f>
        <v>31252055</v>
      </c>
      <c r="J10" s="60">
        <f t="shared" si="1"/>
        <v>87.07130718509201</v>
      </c>
      <c r="K10" s="23">
        <v>3121602</v>
      </c>
      <c r="L10" s="23">
        <v>0</v>
      </c>
      <c r="M10" s="23">
        <v>1166802</v>
      </c>
      <c r="N10" s="23">
        <v>352025</v>
      </c>
      <c r="O10" s="23">
        <v>0</v>
      </c>
      <c r="P10" s="39">
        <f t="shared" si="2"/>
        <v>4640429</v>
      </c>
      <c r="Q10" s="60">
        <f t="shared" si="3"/>
        <v>12.92869281490799</v>
      </c>
      <c r="R10" s="37">
        <f t="shared" si="4"/>
        <v>35892484</v>
      </c>
      <c r="S10" s="9">
        <v>65</v>
      </c>
      <c r="T10" s="9">
        <v>5</v>
      </c>
      <c r="U10" s="9">
        <v>81</v>
      </c>
      <c r="V10" s="35">
        <f t="shared" si="5"/>
        <v>151</v>
      </c>
      <c r="W10" s="61">
        <f t="shared" si="6"/>
        <v>79.057591623036643</v>
      </c>
      <c r="X10" s="12">
        <v>1000</v>
      </c>
      <c r="Y10" s="57">
        <v>17</v>
      </c>
      <c r="Z10" s="57">
        <v>23</v>
      </c>
      <c r="AA10" s="57">
        <v>0</v>
      </c>
      <c r="AB10" s="106">
        <f t="shared" si="7"/>
        <v>40</v>
      </c>
      <c r="AC10" s="60">
        <f t="shared" si="8"/>
        <v>20.94240837696335</v>
      </c>
      <c r="AD10" s="12">
        <f t="shared" si="9"/>
        <v>191</v>
      </c>
    </row>
    <row r="11" spans="1:30" s="10" customFormat="1" hidden="1" x14ac:dyDescent="0.2">
      <c r="A11" s="6" t="s">
        <v>0</v>
      </c>
      <c r="B11" s="6" t="s">
        <v>97</v>
      </c>
      <c r="C11" s="41">
        <v>84819</v>
      </c>
      <c r="D11" s="12" t="s">
        <v>89</v>
      </c>
      <c r="E11" s="23">
        <v>4768958</v>
      </c>
      <c r="F11" s="23">
        <v>3327057</v>
      </c>
      <c r="G11" s="23">
        <v>23156040</v>
      </c>
      <c r="H11" s="23">
        <v>0</v>
      </c>
      <c r="I11" s="39">
        <f t="shared" si="0"/>
        <v>31252055</v>
      </c>
      <c r="J11" s="60">
        <f t="shared" si="1"/>
        <v>87.07130718509201</v>
      </c>
      <c r="K11" s="23">
        <v>3121602</v>
      </c>
      <c r="L11" s="23">
        <v>0</v>
      </c>
      <c r="M11" s="23">
        <v>1166802</v>
      </c>
      <c r="N11" s="23">
        <v>352025</v>
      </c>
      <c r="O11" s="23">
        <v>0</v>
      </c>
      <c r="P11" s="39">
        <f t="shared" si="2"/>
        <v>4640429</v>
      </c>
      <c r="Q11" s="60">
        <f t="shared" si="3"/>
        <v>12.92869281490799</v>
      </c>
      <c r="R11" s="37">
        <f t="shared" si="4"/>
        <v>35892484</v>
      </c>
      <c r="S11" s="9">
        <v>65</v>
      </c>
      <c r="T11" s="9">
        <v>5</v>
      </c>
      <c r="U11" s="9">
        <v>81</v>
      </c>
      <c r="V11" s="35">
        <f t="shared" si="5"/>
        <v>151</v>
      </c>
      <c r="W11" s="61">
        <f t="shared" si="6"/>
        <v>79.057591623036643</v>
      </c>
      <c r="X11" s="12">
        <v>1000</v>
      </c>
      <c r="Y11" s="57">
        <v>17</v>
      </c>
      <c r="Z11" s="57">
        <v>23</v>
      </c>
      <c r="AA11" s="57">
        <v>0</v>
      </c>
      <c r="AB11" s="106">
        <f t="shared" si="7"/>
        <v>40</v>
      </c>
      <c r="AC11" s="60">
        <f t="shared" si="8"/>
        <v>20.94240837696335</v>
      </c>
      <c r="AD11" s="12">
        <f t="shared" si="9"/>
        <v>191</v>
      </c>
    </row>
    <row r="12" spans="1:30" s="10" customFormat="1" hidden="1" x14ac:dyDescent="0.2">
      <c r="A12" s="6" t="s">
        <v>0</v>
      </c>
      <c r="B12" s="7" t="s">
        <v>99</v>
      </c>
      <c r="C12" s="41">
        <v>1268710</v>
      </c>
      <c r="D12" s="12" t="s">
        <v>98</v>
      </c>
      <c r="E12" s="23">
        <v>4768958</v>
      </c>
      <c r="F12" s="23">
        <v>3327057</v>
      </c>
      <c r="G12" s="23">
        <v>23156040</v>
      </c>
      <c r="H12" s="23">
        <v>0</v>
      </c>
      <c r="I12" s="39">
        <f t="shared" si="0"/>
        <v>31252055</v>
      </c>
      <c r="J12" s="60">
        <f t="shared" si="1"/>
        <v>87.07130718509201</v>
      </c>
      <c r="K12" s="23">
        <v>3121602</v>
      </c>
      <c r="L12" s="23">
        <v>0</v>
      </c>
      <c r="M12" s="23">
        <v>1166802</v>
      </c>
      <c r="N12" s="23">
        <v>352025</v>
      </c>
      <c r="O12" s="23">
        <v>0</v>
      </c>
      <c r="P12" s="39">
        <f t="shared" si="2"/>
        <v>4640429</v>
      </c>
      <c r="Q12" s="60">
        <f t="shared" si="3"/>
        <v>12.92869281490799</v>
      </c>
      <c r="R12" s="37">
        <f t="shared" si="4"/>
        <v>35892484</v>
      </c>
      <c r="S12" s="9">
        <v>65</v>
      </c>
      <c r="T12" s="9">
        <v>5</v>
      </c>
      <c r="U12" s="9">
        <v>81</v>
      </c>
      <c r="V12" s="35">
        <f t="shared" si="5"/>
        <v>151</v>
      </c>
      <c r="W12" s="61">
        <f t="shared" si="6"/>
        <v>79.057591623036643</v>
      </c>
      <c r="X12" s="12">
        <v>1000</v>
      </c>
      <c r="Y12" s="57">
        <v>17</v>
      </c>
      <c r="Z12" s="57">
        <v>23</v>
      </c>
      <c r="AA12" s="57">
        <v>0</v>
      </c>
      <c r="AB12" s="106">
        <f t="shared" si="7"/>
        <v>40</v>
      </c>
      <c r="AC12" s="60">
        <f t="shared" si="8"/>
        <v>20.94240837696335</v>
      </c>
      <c r="AD12" s="12">
        <f t="shared" si="9"/>
        <v>191</v>
      </c>
    </row>
    <row r="13" spans="1:30" s="10" customFormat="1" hidden="1" x14ac:dyDescent="0.2">
      <c r="A13" s="6" t="s">
        <v>0</v>
      </c>
      <c r="B13" s="7" t="s">
        <v>100</v>
      </c>
      <c r="C13" s="41">
        <v>975670</v>
      </c>
      <c r="D13" s="12" t="s">
        <v>98</v>
      </c>
      <c r="E13" s="23">
        <v>4768958</v>
      </c>
      <c r="F13" s="23">
        <v>3327057</v>
      </c>
      <c r="G13" s="23">
        <v>23156040</v>
      </c>
      <c r="H13" s="23">
        <v>0</v>
      </c>
      <c r="I13" s="39">
        <f t="shared" si="0"/>
        <v>31252055</v>
      </c>
      <c r="J13" s="60">
        <f t="shared" si="1"/>
        <v>87.07130718509201</v>
      </c>
      <c r="K13" s="23">
        <v>3121602</v>
      </c>
      <c r="L13" s="23">
        <v>0</v>
      </c>
      <c r="M13" s="23">
        <v>1166802</v>
      </c>
      <c r="N13" s="23">
        <v>352025</v>
      </c>
      <c r="O13" s="23">
        <v>0</v>
      </c>
      <c r="P13" s="39">
        <f t="shared" si="2"/>
        <v>4640429</v>
      </c>
      <c r="Q13" s="60">
        <f t="shared" si="3"/>
        <v>12.92869281490799</v>
      </c>
      <c r="R13" s="37">
        <f t="shared" si="4"/>
        <v>35892484</v>
      </c>
      <c r="S13" s="9">
        <v>65</v>
      </c>
      <c r="T13" s="9">
        <v>5</v>
      </c>
      <c r="U13" s="9">
        <v>81</v>
      </c>
      <c r="V13" s="35">
        <f t="shared" si="5"/>
        <v>151</v>
      </c>
      <c r="W13" s="61">
        <f t="shared" si="6"/>
        <v>79.057591623036643</v>
      </c>
      <c r="X13" s="12">
        <v>1000</v>
      </c>
      <c r="Y13" s="57">
        <v>17</v>
      </c>
      <c r="Z13" s="57">
        <v>23</v>
      </c>
      <c r="AA13" s="57">
        <v>0</v>
      </c>
      <c r="AB13" s="106">
        <f t="shared" si="7"/>
        <v>40</v>
      </c>
      <c r="AC13" s="60">
        <f t="shared" si="8"/>
        <v>20.94240837696335</v>
      </c>
      <c r="AD13" s="12">
        <f t="shared" si="9"/>
        <v>191</v>
      </c>
    </row>
    <row r="14" spans="1:30" s="10" customFormat="1" hidden="1" x14ac:dyDescent="0.2">
      <c r="A14" s="6" t="s">
        <v>0</v>
      </c>
      <c r="B14" s="7" t="s">
        <v>102</v>
      </c>
      <c r="C14" s="41">
        <v>535410</v>
      </c>
      <c r="D14" s="12" t="s">
        <v>101</v>
      </c>
      <c r="E14" s="23">
        <v>4768958</v>
      </c>
      <c r="F14" s="23">
        <v>3327057</v>
      </c>
      <c r="G14" s="23">
        <v>23156040</v>
      </c>
      <c r="H14" s="23">
        <v>0</v>
      </c>
      <c r="I14" s="39">
        <f t="shared" si="0"/>
        <v>31252055</v>
      </c>
      <c r="J14" s="60">
        <f t="shared" si="1"/>
        <v>87.07130718509201</v>
      </c>
      <c r="K14" s="23">
        <v>3121602</v>
      </c>
      <c r="L14" s="23">
        <v>0</v>
      </c>
      <c r="M14" s="23">
        <v>1166802</v>
      </c>
      <c r="N14" s="23">
        <v>352025</v>
      </c>
      <c r="O14" s="23">
        <v>0</v>
      </c>
      <c r="P14" s="39">
        <f t="shared" si="2"/>
        <v>4640429</v>
      </c>
      <c r="Q14" s="60">
        <f t="shared" si="3"/>
        <v>12.92869281490799</v>
      </c>
      <c r="R14" s="37">
        <f t="shared" si="4"/>
        <v>35892484</v>
      </c>
      <c r="S14" s="9">
        <v>65</v>
      </c>
      <c r="T14" s="9">
        <v>5</v>
      </c>
      <c r="U14" s="9">
        <v>81</v>
      </c>
      <c r="V14" s="35">
        <f t="shared" si="5"/>
        <v>151</v>
      </c>
      <c r="W14" s="61">
        <f t="shared" si="6"/>
        <v>79.057591623036643</v>
      </c>
      <c r="X14" s="12">
        <v>1000</v>
      </c>
      <c r="Y14" s="57">
        <v>17</v>
      </c>
      <c r="Z14" s="57">
        <v>23</v>
      </c>
      <c r="AA14" s="57">
        <v>0</v>
      </c>
      <c r="AB14" s="106">
        <f t="shared" si="7"/>
        <v>40</v>
      </c>
      <c r="AC14" s="60">
        <f t="shared" si="8"/>
        <v>20.94240837696335</v>
      </c>
      <c r="AD14" s="12">
        <f t="shared" si="9"/>
        <v>191</v>
      </c>
    </row>
    <row r="15" spans="1:30" s="10" customFormat="1" ht="15" hidden="1" customHeight="1" x14ac:dyDescent="0.2">
      <c r="A15" s="6" t="s">
        <v>0</v>
      </c>
      <c r="B15" s="7" t="s">
        <v>103</v>
      </c>
      <c r="C15" s="41">
        <v>1177511</v>
      </c>
      <c r="D15" s="12" t="s">
        <v>101</v>
      </c>
      <c r="E15" s="23">
        <v>4768958</v>
      </c>
      <c r="F15" s="23">
        <v>3327057</v>
      </c>
      <c r="G15" s="23">
        <v>23156040</v>
      </c>
      <c r="H15" s="23">
        <v>0</v>
      </c>
      <c r="I15" s="39">
        <f t="shared" si="0"/>
        <v>31252055</v>
      </c>
      <c r="J15" s="60">
        <f t="shared" si="1"/>
        <v>87.07130718509201</v>
      </c>
      <c r="K15" s="23">
        <v>3121602</v>
      </c>
      <c r="L15" s="23">
        <v>0</v>
      </c>
      <c r="M15" s="23">
        <v>1166802</v>
      </c>
      <c r="N15" s="23">
        <v>352025</v>
      </c>
      <c r="O15" s="23">
        <v>0</v>
      </c>
      <c r="P15" s="39">
        <f t="shared" si="2"/>
        <v>4640429</v>
      </c>
      <c r="Q15" s="60">
        <f t="shared" si="3"/>
        <v>12.92869281490799</v>
      </c>
      <c r="R15" s="37">
        <f t="shared" si="4"/>
        <v>35892484</v>
      </c>
      <c r="S15" s="9">
        <v>65</v>
      </c>
      <c r="T15" s="9">
        <v>5</v>
      </c>
      <c r="U15" s="9">
        <v>81</v>
      </c>
      <c r="V15" s="35">
        <f t="shared" si="5"/>
        <v>151</v>
      </c>
      <c r="W15" s="61">
        <f t="shared" si="6"/>
        <v>79.057591623036643</v>
      </c>
      <c r="X15" s="12">
        <v>1000</v>
      </c>
      <c r="Y15" s="57">
        <v>17</v>
      </c>
      <c r="Z15" s="57">
        <v>23</v>
      </c>
      <c r="AA15" s="57">
        <v>0</v>
      </c>
      <c r="AB15" s="106">
        <f t="shared" si="7"/>
        <v>40</v>
      </c>
      <c r="AC15" s="60">
        <f t="shared" si="8"/>
        <v>20.94240837696335</v>
      </c>
      <c r="AD15" s="12">
        <f t="shared" si="9"/>
        <v>191</v>
      </c>
    </row>
    <row r="16" spans="1:30" s="10" customFormat="1" hidden="1" x14ac:dyDescent="0.2">
      <c r="A16" s="6" t="s">
        <v>0</v>
      </c>
      <c r="B16" s="7" t="s">
        <v>104</v>
      </c>
      <c r="C16" s="40">
        <v>40648</v>
      </c>
      <c r="D16" s="12" t="s">
        <v>101</v>
      </c>
      <c r="E16" s="23">
        <v>4768958</v>
      </c>
      <c r="F16" s="23">
        <v>3327057</v>
      </c>
      <c r="G16" s="23">
        <v>23156040</v>
      </c>
      <c r="H16" s="23">
        <v>0</v>
      </c>
      <c r="I16" s="39">
        <f t="shared" si="0"/>
        <v>31252055</v>
      </c>
      <c r="J16" s="60">
        <f t="shared" si="1"/>
        <v>87.07130718509201</v>
      </c>
      <c r="K16" s="23">
        <v>3121602</v>
      </c>
      <c r="L16" s="23">
        <v>0</v>
      </c>
      <c r="M16" s="23">
        <v>1166802</v>
      </c>
      <c r="N16" s="23">
        <v>352025</v>
      </c>
      <c r="O16" s="23">
        <v>0</v>
      </c>
      <c r="P16" s="39">
        <f t="shared" si="2"/>
        <v>4640429</v>
      </c>
      <c r="Q16" s="60">
        <f t="shared" si="3"/>
        <v>12.92869281490799</v>
      </c>
      <c r="R16" s="37">
        <f t="shared" si="4"/>
        <v>35892484</v>
      </c>
      <c r="S16" s="9">
        <v>65</v>
      </c>
      <c r="T16" s="9">
        <v>5</v>
      </c>
      <c r="U16" s="9">
        <v>81</v>
      </c>
      <c r="V16" s="35">
        <f t="shared" si="5"/>
        <v>151</v>
      </c>
      <c r="W16" s="61">
        <f t="shared" si="6"/>
        <v>79.057591623036643</v>
      </c>
      <c r="X16" s="12">
        <v>1000</v>
      </c>
      <c r="Y16" s="57">
        <v>17</v>
      </c>
      <c r="Z16" s="57">
        <v>23</v>
      </c>
      <c r="AA16" s="57">
        <v>0</v>
      </c>
      <c r="AB16" s="106">
        <f t="shared" si="7"/>
        <v>40</v>
      </c>
      <c r="AC16" s="60">
        <f t="shared" si="8"/>
        <v>20.94240837696335</v>
      </c>
      <c r="AD16" s="12">
        <f t="shared" si="9"/>
        <v>191</v>
      </c>
    </row>
    <row r="17" spans="1:30" s="10" customFormat="1" hidden="1" x14ac:dyDescent="0.2">
      <c r="A17" s="6" t="s">
        <v>0</v>
      </c>
      <c r="B17" s="7" t="s">
        <v>105</v>
      </c>
      <c r="C17" s="40">
        <v>741639</v>
      </c>
      <c r="D17" s="12" t="s">
        <v>101</v>
      </c>
      <c r="E17" s="23">
        <v>4768958</v>
      </c>
      <c r="F17" s="23">
        <v>3327057</v>
      </c>
      <c r="G17" s="23">
        <v>23156040</v>
      </c>
      <c r="H17" s="23">
        <v>0</v>
      </c>
      <c r="I17" s="39">
        <f t="shared" si="0"/>
        <v>31252055</v>
      </c>
      <c r="J17" s="60">
        <f t="shared" si="1"/>
        <v>87.07130718509201</v>
      </c>
      <c r="K17" s="23">
        <v>3121602</v>
      </c>
      <c r="L17" s="23">
        <v>0</v>
      </c>
      <c r="M17" s="23">
        <v>1166802</v>
      </c>
      <c r="N17" s="23">
        <v>352025</v>
      </c>
      <c r="O17" s="23">
        <v>0</v>
      </c>
      <c r="P17" s="39">
        <f t="shared" si="2"/>
        <v>4640429</v>
      </c>
      <c r="Q17" s="60">
        <f t="shared" si="3"/>
        <v>12.92869281490799</v>
      </c>
      <c r="R17" s="37">
        <f t="shared" si="4"/>
        <v>35892484</v>
      </c>
      <c r="S17" s="9">
        <v>65</v>
      </c>
      <c r="T17" s="9">
        <v>5</v>
      </c>
      <c r="U17" s="9">
        <v>81</v>
      </c>
      <c r="V17" s="35">
        <f t="shared" si="5"/>
        <v>151</v>
      </c>
      <c r="W17" s="61">
        <f t="shared" si="6"/>
        <v>79.057591623036643</v>
      </c>
      <c r="X17" s="12">
        <v>1000</v>
      </c>
      <c r="Y17" s="57">
        <v>17</v>
      </c>
      <c r="Z17" s="57">
        <v>23</v>
      </c>
      <c r="AA17" s="57">
        <v>0</v>
      </c>
      <c r="AB17" s="106">
        <f t="shared" si="7"/>
        <v>40</v>
      </c>
      <c r="AC17" s="60">
        <f t="shared" si="8"/>
        <v>20.94240837696335</v>
      </c>
      <c r="AD17" s="12">
        <f t="shared" si="9"/>
        <v>191</v>
      </c>
    </row>
    <row r="18" spans="1:30" s="10" customFormat="1" hidden="1" x14ac:dyDescent="0.2">
      <c r="A18" s="6" t="s">
        <v>0</v>
      </c>
      <c r="B18" s="7" t="s">
        <v>106</v>
      </c>
      <c r="C18" s="40">
        <v>396269</v>
      </c>
      <c r="D18" s="12" t="s">
        <v>101</v>
      </c>
      <c r="E18" s="23">
        <v>4768958</v>
      </c>
      <c r="F18" s="23">
        <v>3327057</v>
      </c>
      <c r="G18" s="23">
        <v>23156040</v>
      </c>
      <c r="H18" s="23">
        <v>0</v>
      </c>
      <c r="I18" s="39">
        <f t="shared" si="0"/>
        <v>31252055</v>
      </c>
      <c r="J18" s="60">
        <f t="shared" si="1"/>
        <v>87.07130718509201</v>
      </c>
      <c r="K18" s="23">
        <v>3121602</v>
      </c>
      <c r="L18" s="23">
        <v>0</v>
      </c>
      <c r="M18" s="23">
        <v>1166802</v>
      </c>
      <c r="N18" s="23">
        <v>352025</v>
      </c>
      <c r="O18" s="23">
        <v>0</v>
      </c>
      <c r="P18" s="39">
        <f t="shared" si="2"/>
        <v>4640429</v>
      </c>
      <c r="Q18" s="60">
        <f t="shared" si="3"/>
        <v>12.92869281490799</v>
      </c>
      <c r="R18" s="37">
        <f t="shared" si="4"/>
        <v>35892484</v>
      </c>
      <c r="S18" s="9">
        <v>65</v>
      </c>
      <c r="T18" s="9">
        <v>5</v>
      </c>
      <c r="U18" s="9">
        <v>81</v>
      </c>
      <c r="V18" s="35">
        <f t="shared" si="5"/>
        <v>151</v>
      </c>
      <c r="W18" s="61">
        <f t="shared" si="6"/>
        <v>79.057591623036643</v>
      </c>
      <c r="X18" s="12">
        <v>1000</v>
      </c>
      <c r="Y18" s="57">
        <v>17</v>
      </c>
      <c r="Z18" s="57">
        <v>23</v>
      </c>
      <c r="AA18" s="57">
        <v>0</v>
      </c>
      <c r="AB18" s="106">
        <f t="shared" si="7"/>
        <v>40</v>
      </c>
      <c r="AC18" s="60">
        <f t="shared" si="8"/>
        <v>20.94240837696335</v>
      </c>
      <c r="AD18" s="12">
        <f t="shared" si="9"/>
        <v>191</v>
      </c>
    </row>
    <row r="19" spans="1:30" s="71" customFormat="1" hidden="1" x14ac:dyDescent="0.2">
      <c r="A19" s="71" t="s">
        <v>0</v>
      </c>
      <c r="B19" s="72" t="s">
        <v>107</v>
      </c>
      <c r="C19" s="71" t="s">
        <v>261</v>
      </c>
      <c r="D19" s="71" t="s">
        <v>114</v>
      </c>
      <c r="E19" s="23">
        <v>4768958</v>
      </c>
      <c r="F19" s="23">
        <v>3327057</v>
      </c>
      <c r="G19" s="23">
        <v>23156040</v>
      </c>
      <c r="H19" s="23">
        <v>0</v>
      </c>
      <c r="I19" s="39">
        <f t="shared" si="0"/>
        <v>31252055</v>
      </c>
      <c r="J19" s="60">
        <f t="shared" si="1"/>
        <v>87.07130718509201</v>
      </c>
      <c r="K19" s="23">
        <v>3121602</v>
      </c>
      <c r="L19" s="23">
        <v>0</v>
      </c>
      <c r="M19" s="23">
        <v>1166802</v>
      </c>
      <c r="N19" s="23">
        <v>352025</v>
      </c>
      <c r="O19" s="23">
        <v>0</v>
      </c>
      <c r="P19" s="39">
        <f t="shared" si="2"/>
        <v>4640429</v>
      </c>
      <c r="Q19" s="60">
        <f t="shared" si="3"/>
        <v>12.92869281490799</v>
      </c>
      <c r="R19" s="37">
        <f t="shared" si="4"/>
        <v>35892484</v>
      </c>
      <c r="S19" s="100">
        <v>65</v>
      </c>
      <c r="T19" s="100">
        <v>5</v>
      </c>
      <c r="U19" s="100">
        <v>81</v>
      </c>
      <c r="V19" s="35">
        <f t="shared" si="5"/>
        <v>151</v>
      </c>
      <c r="W19" s="60">
        <f t="shared" si="6"/>
        <v>79.057591623036643</v>
      </c>
      <c r="X19" s="71">
        <v>1000</v>
      </c>
      <c r="Y19" s="71">
        <v>17</v>
      </c>
      <c r="Z19" s="71">
        <v>23</v>
      </c>
      <c r="AA19" s="71">
        <v>0</v>
      </c>
      <c r="AB19" s="106">
        <f t="shared" si="7"/>
        <v>40</v>
      </c>
      <c r="AC19" s="60">
        <f t="shared" si="8"/>
        <v>20.94240837696335</v>
      </c>
      <c r="AD19" s="71">
        <f t="shared" si="9"/>
        <v>191</v>
      </c>
    </row>
    <row r="20" spans="1:30" s="10" customFormat="1" hidden="1" x14ac:dyDescent="0.2">
      <c r="A20" s="6" t="s">
        <v>0</v>
      </c>
      <c r="B20" s="7" t="s">
        <v>108</v>
      </c>
      <c r="C20" s="40">
        <v>297548</v>
      </c>
      <c r="D20" s="12" t="s">
        <v>114</v>
      </c>
      <c r="E20" s="23">
        <v>4768958</v>
      </c>
      <c r="F20" s="23">
        <v>3327057</v>
      </c>
      <c r="G20" s="23">
        <v>23156040</v>
      </c>
      <c r="H20" s="23">
        <v>0</v>
      </c>
      <c r="I20" s="39">
        <f t="shared" si="0"/>
        <v>31252055</v>
      </c>
      <c r="J20" s="60">
        <f t="shared" si="1"/>
        <v>87.07130718509201</v>
      </c>
      <c r="K20" s="23">
        <v>3121602</v>
      </c>
      <c r="L20" s="23">
        <v>0</v>
      </c>
      <c r="M20" s="23">
        <v>1166802</v>
      </c>
      <c r="N20" s="23">
        <v>352025</v>
      </c>
      <c r="O20" s="23">
        <v>0</v>
      </c>
      <c r="P20" s="39">
        <f t="shared" si="2"/>
        <v>4640429</v>
      </c>
      <c r="Q20" s="60">
        <f t="shared" si="3"/>
        <v>12.92869281490799</v>
      </c>
      <c r="R20" s="37">
        <f t="shared" si="4"/>
        <v>35892484</v>
      </c>
      <c r="S20" s="9">
        <v>65</v>
      </c>
      <c r="T20" s="9">
        <v>5</v>
      </c>
      <c r="U20" s="9">
        <v>81</v>
      </c>
      <c r="V20" s="35">
        <f t="shared" si="5"/>
        <v>151</v>
      </c>
      <c r="W20" s="61">
        <f t="shared" si="6"/>
        <v>79.057591623036643</v>
      </c>
      <c r="X20" s="12">
        <v>1000</v>
      </c>
      <c r="Y20" s="57">
        <v>17</v>
      </c>
      <c r="Z20" s="57">
        <v>23</v>
      </c>
      <c r="AA20" s="57">
        <v>0</v>
      </c>
      <c r="AB20" s="106">
        <f t="shared" si="7"/>
        <v>40</v>
      </c>
      <c r="AC20" s="60">
        <f t="shared" si="8"/>
        <v>20.94240837696335</v>
      </c>
      <c r="AD20" s="12">
        <f t="shared" si="9"/>
        <v>191</v>
      </c>
    </row>
    <row r="21" spans="1:30" s="10" customFormat="1" hidden="1" x14ac:dyDescent="0.2">
      <c r="A21" s="6" t="s">
        <v>0</v>
      </c>
      <c r="B21" s="7" t="s">
        <v>109</v>
      </c>
      <c r="C21" s="40">
        <v>3440644</v>
      </c>
      <c r="D21" s="12" t="s">
        <v>114</v>
      </c>
      <c r="E21" s="23">
        <v>4768958</v>
      </c>
      <c r="F21" s="23">
        <v>3327057</v>
      </c>
      <c r="G21" s="23">
        <v>23156040</v>
      </c>
      <c r="H21" s="23">
        <v>0</v>
      </c>
      <c r="I21" s="39">
        <f t="shared" si="0"/>
        <v>31252055</v>
      </c>
      <c r="J21" s="60">
        <f t="shared" si="1"/>
        <v>87.07130718509201</v>
      </c>
      <c r="K21" s="23">
        <v>3121602</v>
      </c>
      <c r="L21" s="23">
        <v>0</v>
      </c>
      <c r="M21" s="23">
        <v>1166802</v>
      </c>
      <c r="N21" s="23">
        <v>352025</v>
      </c>
      <c r="O21" s="23">
        <v>0</v>
      </c>
      <c r="P21" s="39">
        <f t="shared" si="2"/>
        <v>4640429</v>
      </c>
      <c r="Q21" s="60">
        <f t="shared" si="3"/>
        <v>12.92869281490799</v>
      </c>
      <c r="R21" s="37">
        <f t="shared" si="4"/>
        <v>35892484</v>
      </c>
      <c r="S21" s="9">
        <v>65</v>
      </c>
      <c r="T21" s="9">
        <v>5</v>
      </c>
      <c r="U21" s="9">
        <v>81</v>
      </c>
      <c r="V21" s="35">
        <f t="shared" si="5"/>
        <v>151</v>
      </c>
      <c r="W21" s="61">
        <f t="shared" si="6"/>
        <v>79.057591623036643</v>
      </c>
      <c r="X21" s="12">
        <v>1000</v>
      </c>
      <c r="Y21" s="57">
        <v>17</v>
      </c>
      <c r="Z21" s="57">
        <v>23</v>
      </c>
      <c r="AA21" s="57">
        <v>0</v>
      </c>
      <c r="AB21" s="106">
        <f t="shared" si="7"/>
        <v>40</v>
      </c>
      <c r="AC21" s="60">
        <f t="shared" si="8"/>
        <v>20.94240837696335</v>
      </c>
      <c r="AD21" s="12">
        <f t="shared" si="9"/>
        <v>191</v>
      </c>
    </row>
    <row r="22" spans="1:30" s="10" customFormat="1" hidden="1" x14ac:dyDescent="0.2">
      <c r="A22" s="6" t="s">
        <v>0</v>
      </c>
      <c r="B22" s="7" t="s">
        <v>110</v>
      </c>
      <c r="C22" s="40">
        <v>1586910</v>
      </c>
      <c r="D22" s="12" t="s">
        <v>114</v>
      </c>
      <c r="E22" s="23">
        <v>4768958</v>
      </c>
      <c r="F22" s="23">
        <v>3327057</v>
      </c>
      <c r="G22" s="23">
        <v>23156040</v>
      </c>
      <c r="H22" s="23">
        <v>0</v>
      </c>
      <c r="I22" s="39">
        <f t="shared" si="0"/>
        <v>31252055</v>
      </c>
      <c r="J22" s="60">
        <f t="shared" si="1"/>
        <v>87.07130718509201</v>
      </c>
      <c r="K22" s="23">
        <v>3121602</v>
      </c>
      <c r="L22" s="23">
        <v>0</v>
      </c>
      <c r="M22" s="23">
        <v>1166802</v>
      </c>
      <c r="N22" s="23">
        <v>352025</v>
      </c>
      <c r="O22" s="23">
        <v>0</v>
      </c>
      <c r="P22" s="39">
        <f t="shared" si="2"/>
        <v>4640429</v>
      </c>
      <c r="Q22" s="60">
        <f t="shared" si="3"/>
        <v>12.92869281490799</v>
      </c>
      <c r="R22" s="37">
        <f t="shared" si="4"/>
        <v>35892484</v>
      </c>
      <c r="S22" s="9">
        <v>65</v>
      </c>
      <c r="T22" s="9">
        <v>5</v>
      </c>
      <c r="U22" s="9">
        <v>81</v>
      </c>
      <c r="V22" s="35">
        <f t="shared" si="5"/>
        <v>151</v>
      </c>
      <c r="W22" s="61">
        <f t="shared" si="6"/>
        <v>79.057591623036643</v>
      </c>
      <c r="X22" s="12">
        <v>1000</v>
      </c>
      <c r="Y22" s="57">
        <v>17</v>
      </c>
      <c r="Z22" s="57">
        <v>23</v>
      </c>
      <c r="AA22" s="57">
        <v>0</v>
      </c>
      <c r="AB22" s="106">
        <f t="shared" si="7"/>
        <v>40</v>
      </c>
      <c r="AC22" s="60">
        <f t="shared" si="8"/>
        <v>20.94240837696335</v>
      </c>
      <c r="AD22" s="12">
        <f t="shared" si="9"/>
        <v>191</v>
      </c>
    </row>
    <row r="23" spans="1:30" s="10" customFormat="1" hidden="1" x14ac:dyDescent="0.2">
      <c r="A23" s="6" t="s">
        <v>0</v>
      </c>
      <c r="B23" s="7" t="s">
        <v>111</v>
      </c>
      <c r="C23" s="40">
        <v>2274740</v>
      </c>
      <c r="D23" s="12" t="s">
        <v>115</v>
      </c>
      <c r="E23" s="23">
        <v>4768958</v>
      </c>
      <c r="F23" s="23">
        <v>3327057</v>
      </c>
      <c r="G23" s="23">
        <v>23156040</v>
      </c>
      <c r="H23" s="23">
        <v>0</v>
      </c>
      <c r="I23" s="39">
        <f t="shared" si="0"/>
        <v>31252055</v>
      </c>
      <c r="J23" s="60">
        <f t="shared" si="1"/>
        <v>87.07130718509201</v>
      </c>
      <c r="K23" s="23">
        <v>3121602</v>
      </c>
      <c r="L23" s="23">
        <v>0</v>
      </c>
      <c r="M23" s="23">
        <v>1166802</v>
      </c>
      <c r="N23" s="23">
        <v>352025</v>
      </c>
      <c r="O23" s="23">
        <v>0</v>
      </c>
      <c r="P23" s="39">
        <f t="shared" si="2"/>
        <v>4640429</v>
      </c>
      <c r="Q23" s="60">
        <f t="shared" si="3"/>
        <v>12.92869281490799</v>
      </c>
      <c r="R23" s="37">
        <f t="shared" si="4"/>
        <v>35892484</v>
      </c>
      <c r="S23" s="9">
        <v>65</v>
      </c>
      <c r="T23" s="9">
        <v>5</v>
      </c>
      <c r="U23" s="9">
        <v>81</v>
      </c>
      <c r="V23" s="35">
        <f t="shared" si="5"/>
        <v>151</v>
      </c>
      <c r="W23" s="61">
        <f t="shared" si="6"/>
        <v>79.057591623036643</v>
      </c>
      <c r="X23" s="12">
        <v>1000</v>
      </c>
      <c r="Y23" s="57">
        <v>17</v>
      </c>
      <c r="Z23" s="57">
        <v>23</v>
      </c>
      <c r="AA23" s="57">
        <v>0</v>
      </c>
      <c r="AB23" s="106">
        <f t="shared" si="7"/>
        <v>40</v>
      </c>
      <c r="AC23" s="60">
        <f t="shared" si="8"/>
        <v>20.94240837696335</v>
      </c>
      <c r="AD23" s="12">
        <f t="shared" si="9"/>
        <v>191</v>
      </c>
    </row>
    <row r="24" spans="1:30" s="10" customFormat="1" hidden="1" x14ac:dyDescent="0.2">
      <c r="A24" s="6" t="s">
        <v>0</v>
      </c>
      <c r="B24" s="7" t="s">
        <v>112</v>
      </c>
      <c r="C24" s="12">
        <v>0</v>
      </c>
      <c r="D24" s="12" t="s">
        <v>115</v>
      </c>
      <c r="E24" s="23">
        <v>4768958</v>
      </c>
      <c r="F24" s="23">
        <v>3327057</v>
      </c>
      <c r="G24" s="23">
        <v>23156040</v>
      </c>
      <c r="H24" s="23">
        <v>0</v>
      </c>
      <c r="I24" s="39">
        <f t="shared" si="0"/>
        <v>31252055</v>
      </c>
      <c r="J24" s="60">
        <f t="shared" si="1"/>
        <v>87.07130718509201</v>
      </c>
      <c r="K24" s="23">
        <v>3121602</v>
      </c>
      <c r="L24" s="23">
        <v>0</v>
      </c>
      <c r="M24" s="23">
        <v>1166802</v>
      </c>
      <c r="N24" s="23">
        <v>352025</v>
      </c>
      <c r="O24" s="23">
        <v>0</v>
      </c>
      <c r="P24" s="39">
        <f t="shared" si="2"/>
        <v>4640429</v>
      </c>
      <c r="Q24" s="60">
        <f t="shared" si="3"/>
        <v>12.92869281490799</v>
      </c>
      <c r="R24" s="37">
        <f t="shared" si="4"/>
        <v>35892484</v>
      </c>
      <c r="S24" s="9">
        <v>65</v>
      </c>
      <c r="T24" s="9">
        <v>5</v>
      </c>
      <c r="U24" s="9">
        <v>81</v>
      </c>
      <c r="V24" s="35">
        <f t="shared" si="5"/>
        <v>151</v>
      </c>
      <c r="W24" s="61">
        <f t="shared" si="6"/>
        <v>79.057591623036643</v>
      </c>
      <c r="X24" s="12">
        <v>1000</v>
      </c>
      <c r="Y24" s="57">
        <v>17</v>
      </c>
      <c r="Z24" s="57">
        <v>23</v>
      </c>
      <c r="AA24" s="57">
        <v>0</v>
      </c>
      <c r="AB24" s="106">
        <f t="shared" si="7"/>
        <v>40</v>
      </c>
      <c r="AC24" s="60">
        <f t="shared" si="8"/>
        <v>20.94240837696335</v>
      </c>
      <c r="AD24" s="12">
        <f t="shared" si="9"/>
        <v>191</v>
      </c>
    </row>
    <row r="25" spans="1:30" s="10" customFormat="1" hidden="1" x14ac:dyDescent="0.2">
      <c r="A25" s="6" t="s">
        <v>0</v>
      </c>
      <c r="B25" s="7" t="s">
        <v>113</v>
      </c>
      <c r="C25" s="40">
        <v>653775</v>
      </c>
      <c r="D25" s="12" t="s">
        <v>115</v>
      </c>
      <c r="E25" s="23">
        <v>4768958</v>
      </c>
      <c r="F25" s="23">
        <v>3327057</v>
      </c>
      <c r="G25" s="23">
        <v>23156040</v>
      </c>
      <c r="H25" s="23">
        <v>0</v>
      </c>
      <c r="I25" s="39">
        <f t="shared" si="0"/>
        <v>31252055</v>
      </c>
      <c r="J25" s="60">
        <f t="shared" si="1"/>
        <v>87.07130718509201</v>
      </c>
      <c r="K25" s="23">
        <v>3121602</v>
      </c>
      <c r="L25" s="23">
        <v>0</v>
      </c>
      <c r="M25" s="23">
        <v>1166802</v>
      </c>
      <c r="N25" s="23">
        <v>352025</v>
      </c>
      <c r="O25" s="23">
        <v>0</v>
      </c>
      <c r="P25" s="39">
        <f t="shared" si="2"/>
        <v>4640429</v>
      </c>
      <c r="Q25" s="60">
        <f t="shared" si="3"/>
        <v>12.92869281490799</v>
      </c>
      <c r="R25" s="37">
        <f t="shared" si="4"/>
        <v>35892484</v>
      </c>
      <c r="S25" s="9">
        <v>65</v>
      </c>
      <c r="T25" s="9">
        <v>5</v>
      </c>
      <c r="U25" s="9">
        <v>81</v>
      </c>
      <c r="V25" s="35">
        <f t="shared" si="5"/>
        <v>151</v>
      </c>
      <c r="W25" s="61">
        <f t="shared" si="6"/>
        <v>79.057591623036643</v>
      </c>
      <c r="X25" s="12">
        <v>1000</v>
      </c>
      <c r="Y25" s="57">
        <v>17</v>
      </c>
      <c r="Z25" s="57">
        <v>23</v>
      </c>
      <c r="AA25" s="57">
        <v>0</v>
      </c>
      <c r="AB25" s="106">
        <f t="shared" si="7"/>
        <v>40</v>
      </c>
      <c r="AC25" s="60">
        <f t="shared" si="8"/>
        <v>20.94240837696335</v>
      </c>
      <c r="AD25" s="12">
        <f t="shared" si="9"/>
        <v>191</v>
      </c>
    </row>
    <row r="26" spans="1:30" s="10" customFormat="1" hidden="1" x14ac:dyDescent="0.2">
      <c r="A26" s="6" t="s">
        <v>1</v>
      </c>
      <c r="B26" s="7" t="s">
        <v>116</v>
      </c>
      <c r="C26" s="40">
        <v>7847</v>
      </c>
      <c r="D26" s="12" t="s">
        <v>89</v>
      </c>
      <c r="E26" s="23">
        <v>0</v>
      </c>
      <c r="F26" s="23">
        <v>182867</v>
      </c>
      <c r="G26" s="23">
        <v>0</v>
      </c>
      <c r="H26" s="23">
        <v>0</v>
      </c>
      <c r="I26" s="48">
        <f>SUM(E26:H26)</f>
        <v>182867</v>
      </c>
      <c r="J26" s="60">
        <f t="shared" si="1"/>
        <v>35.676492966814287</v>
      </c>
      <c r="K26" s="23">
        <f>78862+17544</f>
        <v>96406</v>
      </c>
      <c r="L26" s="23">
        <v>232780</v>
      </c>
      <c r="M26" s="23">
        <v>0</v>
      </c>
      <c r="N26" s="23">
        <v>0</v>
      </c>
      <c r="O26" s="23">
        <v>517</v>
      </c>
      <c r="P26" s="39">
        <f>SUM(K26:O26)</f>
        <v>329703</v>
      </c>
      <c r="Q26" s="60">
        <f t="shared" si="3"/>
        <v>64.323507033185706</v>
      </c>
      <c r="R26" s="37">
        <f t="shared" si="4"/>
        <v>512570</v>
      </c>
      <c r="S26" s="9">
        <v>1</v>
      </c>
      <c r="T26" s="9">
        <v>0</v>
      </c>
      <c r="U26" s="9">
        <v>0</v>
      </c>
      <c r="V26" s="35">
        <f>SUM(S26:U26)</f>
        <v>1</v>
      </c>
      <c r="W26" s="61">
        <f t="shared" si="6"/>
        <v>0.96153846153846156</v>
      </c>
      <c r="X26" s="12">
        <v>0</v>
      </c>
      <c r="Y26" s="57">
        <v>3</v>
      </c>
      <c r="Z26" s="57">
        <v>100</v>
      </c>
      <c r="AA26" s="57">
        <v>0</v>
      </c>
      <c r="AB26" s="106">
        <f t="shared" si="7"/>
        <v>103</v>
      </c>
      <c r="AC26" s="60">
        <f t="shared" si="8"/>
        <v>99.038461538461533</v>
      </c>
      <c r="AD26" s="12">
        <f t="shared" si="9"/>
        <v>104</v>
      </c>
    </row>
    <row r="27" spans="1:30" s="10" customFormat="1" hidden="1" x14ac:dyDescent="0.2">
      <c r="A27" s="6" t="s">
        <v>1</v>
      </c>
      <c r="B27" s="7" t="s">
        <v>117</v>
      </c>
      <c r="C27" s="40">
        <v>1455</v>
      </c>
      <c r="D27" s="12" t="s">
        <v>89</v>
      </c>
      <c r="E27" s="23">
        <v>0</v>
      </c>
      <c r="F27" s="23">
        <v>182867</v>
      </c>
      <c r="G27" s="23">
        <v>0</v>
      </c>
      <c r="H27" s="23">
        <v>0</v>
      </c>
      <c r="I27" s="48">
        <f t="shared" ref="I27:I40" si="10">SUM(E27:H27)</f>
        <v>182867</v>
      </c>
      <c r="J27" s="60">
        <f t="shared" si="1"/>
        <v>35.676492966814287</v>
      </c>
      <c r="K27" s="23">
        <f t="shared" ref="K27:K40" si="11">78862+17544</f>
        <v>96406</v>
      </c>
      <c r="L27" s="23">
        <v>232780</v>
      </c>
      <c r="M27" s="23">
        <v>0</v>
      </c>
      <c r="N27" s="23">
        <v>0</v>
      </c>
      <c r="O27" s="23">
        <v>517</v>
      </c>
      <c r="P27" s="39">
        <f t="shared" ref="P27:P90" si="12">SUM(K27:O27)</f>
        <v>329703</v>
      </c>
      <c r="Q27" s="60">
        <f t="shared" si="3"/>
        <v>64.323507033185706</v>
      </c>
      <c r="R27" s="37">
        <f t="shared" si="4"/>
        <v>512570</v>
      </c>
      <c r="S27" s="9">
        <v>1</v>
      </c>
      <c r="T27" s="9">
        <v>0</v>
      </c>
      <c r="U27" s="9">
        <v>0</v>
      </c>
      <c r="V27" s="35">
        <f t="shared" si="5"/>
        <v>1</v>
      </c>
      <c r="W27" s="61">
        <f t="shared" si="6"/>
        <v>0.96153846153846156</v>
      </c>
      <c r="X27" s="12">
        <v>0</v>
      </c>
      <c r="Y27" s="57">
        <v>3</v>
      </c>
      <c r="Z27" s="57">
        <v>100</v>
      </c>
      <c r="AA27" s="57">
        <v>0</v>
      </c>
      <c r="AB27" s="106">
        <f t="shared" si="7"/>
        <v>103</v>
      </c>
      <c r="AC27" s="60">
        <f t="shared" si="8"/>
        <v>99.038461538461533</v>
      </c>
      <c r="AD27" s="12">
        <f t="shared" si="9"/>
        <v>104</v>
      </c>
    </row>
    <row r="28" spans="1:30" s="10" customFormat="1" hidden="1" x14ac:dyDescent="0.2">
      <c r="A28" s="6" t="s">
        <v>1</v>
      </c>
      <c r="B28" s="7" t="s">
        <v>118</v>
      </c>
      <c r="C28" s="40">
        <v>14000</v>
      </c>
      <c r="D28" s="12" t="s">
        <v>89</v>
      </c>
      <c r="E28" s="23">
        <v>0</v>
      </c>
      <c r="F28" s="23">
        <v>182867</v>
      </c>
      <c r="G28" s="23">
        <v>0</v>
      </c>
      <c r="H28" s="23">
        <v>0</v>
      </c>
      <c r="I28" s="48">
        <f t="shared" si="10"/>
        <v>182867</v>
      </c>
      <c r="J28" s="60">
        <f t="shared" si="1"/>
        <v>35.676492966814287</v>
      </c>
      <c r="K28" s="23">
        <f t="shared" si="11"/>
        <v>96406</v>
      </c>
      <c r="L28" s="23">
        <v>232780</v>
      </c>
      <c r="M28" s="23">
        <v>0</v>
      </c>
      <c r="N28" s="23">
        <v>0</v>
      </c>
      <c r="O28" s="23">
        <v>517</v>
      </c>
      <c r="P28" s="39">
        <f t="shared" si="12"/>
        <v>329703</v>
      </c>
      <c r="Q28" s="60">
        <f t="shared" si="3"/>
        <v>64.323507033185706</v>
      </c>
      <c r="R28" s="37">
        <f t="shared" si="4"/>
        <v>512570</v>
      </c>
      <c r="S28" s="9">
        <v>1</v>
      </c>
      <c r="T28" s="9">
        <v>0</v>
      </c>
      <c r="U28" s="9">
        <v>0</v>
      </c>
      <c r="V28" s="35">
        <f t="shared" si="5"/>
        <v>1</v>
      </c>
      <c r="W28" s="61">
        <f t="shared" si="6"/>
        <v>0.96153846153846156</v>
      </c>
      <c r="X28" s="12">
        <v>0</v>
      </c>
      <c r="Y28" s="57">
        <v>3</v>
      </c>
      <c r="Z28" s="57">
        <v>100</v>
      </c>
      <c r="AA28" s="57">
        <v>0</v>
      </c>
      <c r="AB28" s="106">
        <f t="shared" si="7"/>
        <v>103</v>
      </c>
      <c r="AC28" s="60">
        <f t="shared" si="8"/>
        <v>99.038461538461533</v>
      </c>
      <c r="AD28" s="12">
        <f t="shared" si="9"/>
        <v>104</v>
      </c>
    </row>
    <row r="29" spans="1:30" s="10" customFormat="1" hidden="1" x14ac:dyDescent="0.2">
      <c r="A29" s="6" t="s">
        <v>1</v>
      </c>
      <c r="B29" s="7" t="s">
        <v>119</v>
      </c>
      <c r="C29" s="40">
        <v>116710</v>
      </c>
      <c r="D29" s="12" t="s">
        <v>98</v>
      </c>
      <c r="E29" s="23">
        <v>0</v>
      </c>
      <c r="F29" s="23">
        <v>182867</v>
      </c>
      <c r="G29" s="23">
        <v>0</v>
      </c>
      <c r="H29" s="23">
        <v>0</v>
      </c>
      <c r="I29" s="48">
        <f t="shared" si="10"/>
        <v>182867</v>
      </c>
      <c r="J29" s="60">
        <f t="shared" si="1"/>
        <v>35.676492966814287</v>
      </c>
      <c r="K29" s="23">
        <f t="shared" si="11"/>
        <v>96406</v>
      </c>
      <c r="L29" s="23">
        <v>232780</v>
      </c>
      <c r="M29" s="23">
        <v>0</v>
      </c>
      <c r="N29" s="23">
        <v>0</v>
      </c>
      <c r="O29" s="23">
        <v>517</v>
      </c>
      <c r="P29" s="39">
        <f t="shared" si="12"/>
        <v>329703</v>
      </c>
      <c r="Q29" s="60">
        <f t="shared" si="3"/>
        <v>64.323507033185706</v>
      </c>
      <c r="R29" s="37">
        <f t="shared" si="4"/>
        <v>512570</v>
      </c>
      <c r="S29" s="9">
        <v>1</v>
      </c>
      <c r="T29" s="9">
        <v>0</v>
      </c>
      <c r="U29" s="9">
        <v>0</v>
      </c>
      <c r="V29" s="35">
        <f t="shared" si="5"/>
        <v>1</v>
      </c>
      <c r="W29" s="61">
        <f t="shared" si="6"/>
        <v>0.96153846153846156</v>
      </c>
      <c r="X29" s="12">
        <v>0</v>
      </c>
      <c r="Y29" s="57">
        <v>3</v>
      </c>
      <c r="Z29" s="57">
        <v>100</v>
      </c>
      <c r="AA29" s="57">
        <v>0</v>
      </c>
      <c r="AB29" s="106">
        <f t="shared" si="7"/>
        <v>103</v>
      </c>
      <c r="AC29" s="60">
        <f t="shared" si="8"/>
        <v>99.038461538461533</v>
      </c>
      <c r="AD29" s="12">
        <f t="shared" si="9"/>
        <v>104</v>
      </c>
    </row>
    <row r="30" spans="1:30" s="10" customFormat="1" ht="16.5" hidden="1" customHeight="1" x14ac:dyDescent="0.2">
      <c r="A30" s="6" t="s">
        <v>1</v>
      </c>
      <c r="B30" s="7" t="s">
        <v>99</v>
      </c>
      <c r="C30" s="40">
        <v>15726</v>
      </c>
      <c r="D30" s="12" t="s">
        <v>98</v>
      </c>
      <c r="E30" s="23">
        <v>0</v>
      </c>
      <c r="F30" s="23">
        <v>182867</v>
      </c>
      <c r="G30" s="23">
        <v>0</v>
      </c>
      <c r="H30" s="23">
        <v>0</v>
      </c>
      <c r="I30" s="48">
        <f t="shared" si="10"/>
        <v>182867</v>
      </c>
      <c r="J30" s="60">
        <f t="shared" si="1"/>
        <v>35.676492966814287</v>
      </c>
      <c r="K30" s="23">
        <f t="shared" si="11"/>
        <v>96406</v>
      </c>
      <c r="L30" s="23">
        <v>232780</v>
      </c>
      <c r="M30" s="23">
        <v>0</v>
      </c>
      <c r="N30" s="23">
        <v>0</v>
      </c>
      <c r="O30" s="23">
        <v>517</v>
      </c>
      <c r="P30" s="39">
        <f t="shared" si="12"/>
        <v>329703</v>
      </c>
      <c r="Q30" s="60">
        <f t="shared" si="3"/>
        <v>64.323507033185706</v>
      </c>
      <c r="R30" s="37">
        <f t="shared" si="4"/>
        <v>512570</v>
      </c>
      <c r="S30" s="9">
        <v>1</v>
      </c>
      <c r="T30" s="9">
        <v>0</v>
      </c>
      <c r="U30" s="9">
        <v>0</v>
      </c>
      <c r="V30" s="35">
        <f t="shared" si="5"/>
        <v>1</v>
      </c>
      <c r="W30" s="61">
        <f t="shared" si="6"/>
        <v>0.96153846153846156</v>
      </c>
      <c r="X30" s="12">
        <v>0</v>
      </c>
      <c r="Y30" s="57">
        <v>3</v>
      </c>
      <c r="Z30" s="57">
        <v>100</v>
      </c>
      <c r="AA30" s="57">
        <v>0</v>
      </c>
      <c r="AB30" s="106">
        <f t="shared" si="7"/>
        <v>103</v>
      </c>
      <c r="AC30" s="60">
        <f t="shared" si="8"/>
        <v>99.038461538461533</v>
      </c>
      <c r="AD30" s="12">
        <f t="shared" si="9"/>
        <v>104</v>
      </c>
    </row>
    <row r="31" spans="1:30" s="10" customFormat="1" hidden="1" x14ac:dyDescent="0.2">
      <c r="A31" s="6" t="s">
        <v>1</v>
      </c>
      <c r="B31" s="7" t="s">
        <v>120</v>
      </c>
      <c r="C31" s="40">
        <v>92988</v>
      </c>
      <c r="D31" s="12" t="s">
        <v>98</v>
      </c>
      <c r="E31" s="23">
        <v>0</v>
      </c>
      <c r="F31" s="23">
        <v>182867</v>
      </c>
      <c r="G31" s="23">
        <v>0</v>
      </c>
      <c r="H31" s="23">
        <v>0</v>
      </c>
      <c r="I31" s="48">
        <f t="shared" si="10"/>
        <v>182867</v>
      </c>
      <c r="J31" s="60">
        <f t="shared" si="1"/>
        <v>35.676492966814287</v>
      </c>
      <c r="K31" s="23">
        <f t="shared" si="11"/>
        <v>96406</v>
      </c>
      <c r="L31" s="23">
        <v>232780</v>
      </c>
      <c r="M31" s="23">
        <v>0</v>
      </c>
      <c r="N31" s="23">
        <v>0</v>
      </c>
      <c r="O31" s="23">
        <v>517</v>
      </c>
      <c r="P31" s="39">
        <f t="shared" si="12"/>
        <v>329703</v>
      </c>
      <c r="Q31" s="60">
        <f t="shared" si="3"/>
        <v>64.323507033185706</v>
      </c>
      <c r="R31" s="37">
        <f t="shared" si="4"/>
        <v>512570</v>
      </c>
      <c r="S31" s="9">
        <v>1</v>
      </c>
      <c r="T31" s="9">
        <v>0</v>
      </c>
      <c r="U31" s="9">
        <v>0</v>
      </c>
      <c r="V31" s="35">
        <f t="shared" si="5"/>
        <v>1</v>
      </c>
      <c r="W31" s="61">
        <f t="shared" si="6"/>
        <v>0.96153846153846156</v>
      </c>
      <c r="X31" s="12">
        <v>0</v>
      </c>
      <c r="Y31" s="57">
        <v>3</v>
      </c>
      <c r="Z31" s="57">
        <v>100</v>
      </c>
      <c r="AA31" s="57">
        <v>0</v>
      </c>
      <c r="AB31" s="106">
        <f t="shared" si="7"/>
        <v>103</v>
      </c>
      <c r="AC31" s="60">
        <f t="shared" si="8"/>
        <v>99.038461538461533</v>
      </c>
      <c r="AD31" s="12">
        <f t="shared" si="9"/>
        <v>104</v>
      </c>
    </row>
    <row r="32" spans="1:30" s="10" customFormat="1" hidden="1" x14ac:dyDescent="0.2">
      <c r="A32" s="6" t="s">
        <v>1</v>
      </c>
      <c r="B32" s="7" t="s">
        <v>121</v>
      </c>
      <c r="C32" s="40">
        <v>1696</v>
      </c>
      <c r="D32" s="12" t="s">
        <v>98</v>
      </c>
      <c r="E32" s="23">
        <v>0</v>
      </c>
      <c r="F32" s="23">
        <v>182867</v>
      </c>
      <c r="G32" s="23">
        <v>0</v>
      </c>
      <c r="H32" s="23">
        <v>0</v>
      </c>
      <c r="I32" s="48">
        <f t="shared" si="10"/>
        <v>182867</v>
      </c>
      <c r="J32" s="60">
        <f t="shared" si="1"/>
        <v>35.676492966814287</v>
      </c>
      <c r="K32" s="23">
        <f t="shared" si="11"/>
        <v>96406</v>
      </c>
      <c r="L32" s="23">
        <v>232780</v>
      </c>
      <c r="M32" s="23">
        <v>0</v>
      </c>
      <c r="N32" s="23">
        <v>0</v>
      </c>
      <c r="O32" s="23">
        <v>517</v>
      </c>
      <c r="P32" s="39">
        <f t="shared" si="12"/>
        <v>329703</v>
      </c>
      <c r="Q32" s="60">
        <f t="shared" si="3"/>
        <v>64.323507033185706</v>
      </c>
      <c r="R32" s="37">
        <f t="shared" si="4"/>
        <v>512570</v>
      </c>
      <c r="S32" s="9">
        <v>1</v>
      </c>
      <c r="T32" s="9">
        <v>0</v>
      </c>
      <c r="U32" s="9">
        <v>0</v>
      </c>
      <c r="V32" s="35">
        <f t="shared" si="5"/>
        <v>1</v>
      </c>
      <c r="W32" s="61">
        <f t="shared" si="6"/>
        <v>0.96153846153846156</v>
      </c>
      <c r="X32" s="12">
        <v>0</v>
      </c>
      <c r="Y32" s="57">
        <v>3</v>
      </c>
      <c r="Z32" s="57">
        <v>100</v>
      </c>
      <c r="AA32" s="57">
        <v>0</v>
      </c>
      <c r="AB32" s="106">
        <f t="shared" si="7"/>
        <v>103</v>
      </c>
      <c r="AC32" s="60">
        <f t="shared" si="8"/>
        <v>99.038461538461533</v>
      </c>
      <c r="AD32" s="12">
        <f t="shared" si="9"/>
        <v>104</v>
      </c>
    </row>
    <row r="33" spans="1:30" s="10" customFormat="1" hidden="1" x14ac:dyDescent="0.2">
      <c r="A33" s="6" t="s">
        <v>1</v>
      </c>
      <c r="B33" t="s">
        <v>122</v>
      </c>
      <c r="C33" s="40">
        <v>5000</v>
      </c>
      <c r="D33" s="12" t="s">
        <v>98</v>
      </c>
      <c r="E33" s="23">
        <v>0</v>
      </c>
      <c r="F33" s="23">
        <v>182867</v>
      </c>
      <c r="G33" s="23">
        <v>0</v>
      </c>
      <c r="H33" s="23">
        <v>0</v>
      </c>
      <c r="I33" s="48">
        <f t="shared" si="10"/>
        <v>182867</v>
      </c>
      <c r="J33" s="60">
        <f t="shared" si="1"/>
        <v>35.676492966814287</v>
      </c>
      <c r="K33" s="23">
        <f t="shared" si="11"/>
        <v>96406</v>
      </c>
      <c r="L33" s="23">
        <v>232780</v>
      </c>
      <c r="M33" s="23">
        <v>0</v>
      </c>
      <c r="N33" s="23">
        <v>0</v>
      </c>
      <c r="O33" s="23">
        <v>517</v>
      </c>
      <c r="P33" s="39">
        <f t="shared" si="12"/>
        <v>329703</v>
      </c>
      <c r="Q33" s="60">
        <f t="shared" si="3"/>
        <v>64.323507033185706</v>
      </c>
      <c r="R33" s="37">
        <f t="shared" si="4"/>
        <v>512570</v>
      </c>
      <c r="S33" s="9">
        <v>1</v>
      </c>
      <c r="T33" s="9">
        <v>0</v>
      </c>
      <c r="U33" s="9">
        <v>0</v>
      </c>
      <c r="V33" s="35">
        <f t="shared" si="5"/>
        <v>1</v>
      </c>
      <c r="W33" s="61">
        <f t="shared" si="6"/>
        <v>0.96153846153846156</v>
      </c>
      <c r="X33" s="12">
        <v>0</v>
      </c>
      <c r="Y33" s="57">
        <v>3</v>
      </c>
      <c r="Z33" s="57">
        <v>100</v>
      </c>
      <c r="AA33" s="57">
        <v>0</v>
      </c>
      <c r="AB33" s="106">
        <f t="shared" si="7"/>
        <v>103</v>
      </c>
      <c r="AC33" s="60">
        <f t="shared" si="8"/>
        <v>99.038461538461533</v>
      </c>
      <c r="AD33" s="12">
        <f t="shared" si="9"/>
        <v>104</v>
      </c>
    </row>
    <row r="34" spans="1:30" s="10" customFormat="1" ht="15" hidden="1" customHeight="1" x14ac:dyDescent="0.2">
      <c r="A34" s="6" t="s">
        <v>1</v>
      </c>
      <c r="B34" s="7" t="s">
        <v>123</v>
      </c>
      <c r="C34" s="40">
        <v>7000</v>
      </c>
      <c r="D34" s="12" t="s">
        <v>101</v>
      </c>
      <c r="E34" s="23">
        <v>0</v>
      </c>
      <c r="F34" s="23">
        <v>182867</v>
      </c>
      <c r="G34" s="23">
        <v>0</v>
      </c>
      <c r="H34" s="23">
        <v>0</v>
      </c>
      <c r="I34" s="48">
        <f t="shared" si="10"/>
        <v>182867</v>
      </c>
      <c r="J34" s="60">
        <f t="shared" si="1"/>
        <v>35.676492966814287</v>
      </c>
      <c r="K34" s="23">
        <f t="shared" si="11"/>
        <v>96406</v>
      </c>
      <c r="L34" s="23">
        <v>232780</v>
      </c>
      <c r="M34" s="23">
        <v>0</v>
      </c>
      <c r="N34" s="23">
        <v>0</v>
      </c>
      <c r="O34" s="23">
        <v>517</v>
      </c>
      <c r="P34" s="39">
        <f t="shared" si="12"/>
        <v>329703</v>
      </c>
      <c r="Q34" s="60">
        <f t="shared" si="3"/>
        <v>64.323507033185706</v>
      </c>
      <c r="R34" s="37">
        <f t="shared" si="4"/>
        <v>512570</v>
      </c>
      <c r="S34" s="9">
        <v>1</v>
      </c>
      <c r="T34" s="9">
        <v>0</v>
      </c>
      <c r="U34" s="9">
        <v>0</v>
      </c>
      <c r="V34" s="35">
        <f t="shared" si="5"/>
        <v>1</v>
      </c>
      <c r="W34" s="61">
        <f t="shared" si="6"/>
        <v>0.96153846153846156</v>
      </c>
      <c r="X34" s="12">
        <v>0</v>
      </c>
      <c r="Y34" s="57">
        <v>3</v>
      </c>
      <c r="Z34" s="57">
        <v>100</v>
      </c>
      <c r="AA34" s="57">
        <v>0</v>
      </c>
      <c r="AB34" s="106">
        <f t="shared" si="7"/>
        <v>103</v>
      </c>
      <c r="AC34" s="60">
        <f t="shared" si="8"/>
        <v>99.038461538461533</v>
      </c>
      <c r="AD34" s="12">
        <f t="shared" si="9"/>
        <v>104</v>
      </c>
    </row>
    <row r="35" spans="1:30" s="10" customFormat="1" hidden="1" x14ac:dyDescent="0.2">
      <c r="A35" s="6" t="s">
        <v>1</v>
      </c>
      <c r="B35" s="7" t="s">
        <v>102</v>
      </c>
      <c r="C35" s="40">
        <v>14080</v>
      </c>
      <c r="D35" s="12" t="s">
        <v>101</v>
      </c>
      <c r="E35" s="23">
        <v>0</v>
      </c>
      <c r="F35" s="23">
        <v>182867</v>
      </c>
      <c r="G35" s="23">
        <v>0</v>
      </c>
      <c r="H35" s="23">
        <v>0</v>
      </c>
      <c r="I35" s="48">
        <f t="shared" si="10"/>
        <v>182867</v>
      </c>
      <c r="J35" s="60">
        <f t="shared" si="1"/>
        <v>35.676492966814287</v>
      </c>
      <c r="K35" s="23">
        <f t="shared" si="11"/>
        <v>96406</v>
      </c>
      <c r="L35" s="23">
        <v>232780</v>
      </c>
      <c r="M35" s="23">
        <v>0</v>
      </c>
      <c r="N35" s="23">
        <v>0</v>
      </c>
      <c r="O35" s="23">
        <v>517</v>
      </c>
      <c r="P35" s="39">
        <f t="shared" si="12"/>
        <v>329703</v>
      </c>
      <c r="Q35" s="60">
        <f t="shared" si="3"/>
        <v>64.323507033185706</v>
      </c>
      <c r="R35" s="37">
        <f t="shared" si="4"/>
        <v>512570</v>
      </c>
      <c r="S35" s="9">
        <v>1</v>
      </c>
      <c r="T35" s="9">
        <v>0</v>
      </c>
      <c r="U35" s="9">
        <v>0</v>
      </c>
      <c r="V35" s="35">
        <f t="shared" si="5"/>
        <v>1</v>
      </c>
      <c r="W35" s="61">
        <f t="shared" si="6"/>
        <v>0.96153846153846156</v>
      </c>
      <c r="X35" s="12">
        <v>0</v>
      </c>
      <c r="Y35" s="57">
        <v>3</v>
      </c>
      <c r="Z35" s="57">
        <v>100</v>
      </c>
      <c r="AA35" s="57">
        <v>0</v>
      </c>
      <c r="AB35" s="106">
        <f t="shared" si="7"/>
        <v>103</v>
      </c>
      <c r="AC35" s="60">
        <f t="shared" si="8"/>
        <v>99.038461538461533</v>
      </c>
      <c r="AD35" s="12">
        <f t="shared" si="9"/>
        <v>104</v>
      </c>
    </row>
    <row r="36" spans="1:30" s="10" customFormat="1" ht="15" hidden="1" customHeight="1" x14ac:dyDescent="0.2">
      <c r="A36" s="6" t="s">
        <v>1</v>
      </c>
      <c r="B36" s="10" t="s">
        <v>103</v>
      </c>
      <c r="C36" s="40">
        <v>9760</v>
      </c>
      <c r="D36" s="12" t="s">
        <v>101</v>
      </c>
      <c r="E36" s="23">
        <v>0</v>
      </c>
      <c r="F36" s="23">
        <v>182867</v>
      </c>
      <c r="G36" s="23">
        <v>0</v>
      </c>
      <c r="H36" s="23">
        <v>0</v>
      </c>
      <c r="I36" s="48">
        <f t="shared" si="10"/>
        <v>182867</v>
      </c>
      <c r="J36" s="60">
        <f t="shared" si="1"/>
        <v>35.676492966814287</v>
      </c>
      <c r="K36" s="23">
        <f t="shared" si="11"/>
        <v>96406</v>
      </c>
      <c r="L36" s="23">
        <v>232780</v>
      </c>
      <c r="M36" s="23">
        <v>0</v>
      </c>
      <c r="N36" s="23">
        <v>0</v>
      </c>
      <c r="O36" s="23">
        <v>517</v>
      </c>
      <c r="P36" s="39">
        <f t="shared" si="12"/>
        <v>329703</v>
      </c>
      <c r="Q36" s="60">
        <f t="shared" si="3"/>
        <v>64.323507033185706</v>
      </c>
      <c r="R36" s="37">
        <f t="shared" si="4"/>
        <v>512570</v>
      </c>
      <c r="S36" s="9">
        <v>1</v>
      </c>
      <c r="T36" s="9">
        <v>0</v>
      </c>
      <c r="U36" s="9">
        <v>0</v>
      </c>
      <c r="V36" s="35">
        <f t="shared" si="5"/>
        <v>1</v>
      </c>
      <c r="W36" s="61">
        <f t="shared" si="6"/>
        <v>0.96153846153846156</v>
      </c>
      <c r="X36" s="12">
        <v>0</v>
      </c>
      <c r="Y36" s="57">
        <v>3</v>
      </c>
      <c r="Z36" s="57">
        <v>100</v>
      </c>
      <c r="AA36" s="57">
        <v>0</v>
      </c>
      <c r="AB36" s="106">
        <f t="shared" si="7"/>
        <v>103</v>
      </c>
      <c r="AC36" s="60">
        <f t="shared" si="8"/>
        <v>99.038461538461533</v>
      </c>
      <c r="AD36" s="12">
        <f t="shared" si="9"/>
        <v>104</v>
      </c>
    </row>
    <row r="37" spans="1:30" s="10" customFormat="1" hidden="1" x14ac:dyDescent="0.2">
      <c r="A37" s="6" t="s">
        <v>1</v>
      </c>
      <c r="B37" s="7" t="s">
        <v>106</v>
      </c>
      <c r="C37" s="25">
        <v>19900</v>
      </c>
      <c r="D37" s="12" t="s">
        <v>101</v>
      </c>
      <c r="E37" s="23">
        <v>0</v>
      </c>
      <c r="F37" s="23">
        <v>182867</v>
      </c>
      <c r="G37" s="23">
        <v>0</v>
      </c>
      <c r="H37" s="23">
        <v>0</v>
      </c>
      <c r="I37" s="48">
        <f t="shared" si="10"/>
        <v>182867</v>
      </c>
      <c r="J37" s="60">
        <f t="shared" si="1"/>
        <v>35.676492966814287</v>
      </c>
      <c r="K37" s="23">
        <f t="shared" si="11"/>
        <v>96406</v>
      </c>
      <c r="L37" s="23">
        <v>232780</v>
      </c>
      <c r="M37" s="23">
        <v>0</v>
      </c>
      <c r="N37" s="23">
        <v>0</v>
      </c>
      <c r="O37" s="23">
        <v>517</v>
      </c>
      <c r="P37" s="39">
        <f t="shared" si="12"/>
        <v>329703</v>
      </c>
      <c r="Q37" s="60">
        <f t="shared" si="3"/>
        <v>64.323507033185706</v>
      </c>
      <c r="R37" s="37">
        <f t="shared" si="4"/>
        <v>512570</v>
      </c>
      <c r="S37" s="9">
        <v>1</v>
      </c>
      <c r="T37" s="9">
        <v>0</v>
      </c>
      <c r="U37" s="9">
        <v>0</v>
      </c>
      <c r="V37" s="35">
        <f t="shared" si="5"/>
        <v>1</v>
      </c>
      <c r="W37" s="61">
        <f t="shared" si="6"/>
        <v>0.96153846153846156</v>
      </c>
      <c r="X37" s="12">
        <v>0</v>
      </c>
      <c r="Y37" s="57">
        <v>3</v>
      </c>
      <c r="Z37" s="57">
        <v>100</v>
      </c>
      <c r="AA37" s="57">
        <v>0</v>
      </c>
      <c r="AB37" s="106">
        <f t="shared" si="7"/>
        <v>103</v>
      </c>
      <c r="AC37" s="60">
        <f t="shared" si="8"/>
        <v>99.038461538461533</v>
      </c>
      <c r="AD37" s="12">
        <f t="shared" si="9"/>
        <v>104</v>
      </c>
    </row>
    <row r="38" spans="1:30" s="10" customFormat="1" ht="15" hidden="1" customHeight="1" x14ac:dyDescent="0.2">
      <c r="A38" s="6" t="s">
        <v>1</v>
      </c>
      <c r="B38" t="s">
        <v>124</v>
      </c>
      <c r="C38" s="25">
        <v>21307</v>
      </c>
      <c r="D38" s="12" t="s">
        <v>101</v>
      </c>
      <c r="E38" s="23">
        <v>0</v>
      </c>
      <c r="F38" s="23">
        <v>182867</v>
      </c>
      <c r="G38" s="23">
        <v>0</v>
      </c>
      <c r="H38" s="23">
        <v>0</v>
      </c>
      <c r="I38" s="48">
        <f t="shared" si="10"/>
        <v>182867</v>
      </c>
      <c r="J38" s="60">
        <f t="shared" si="1"/>
        <v>35.676492966814287</v>
      </c>
      <c r="K38" s="23">
        <f t="shared" si="11"/>
        <v>96406</v>
      </c>
      <c r="L38" s="23">
        <v>232780</v>
      </c>
      <c r="M38" s="23">
        <v>0</v>
      </c>
      <c r="N38" s="23">
        <v>0</v>
      </c>
      <c r="O38" s="23">
        <v>517</v>
      </c>
      <c r="P38" s="39">
        <f t="shared" si="12"/>
        <v>329703</v>
      </c>
      <c r="Q38" s="60">
        <f t="shared" si="3"/>
        <v>64.323507033185706</v>
      </c>
      <c r="R38" s="37">
        <f t="shared" si="4"/>
        <v>512570</v>
      </c>
      <c r="S38" s="9">
        <v>1</v>
      </c>
      <c r="T38" s="9">
        <v>0</v>
      </c>
      <c r="U38" s="9">
        <v>0</v>
      </c>
      <c r="V38" s="35">
        <f t="shared" si="5"/>
        <v>1</v>
      </c>
      <c r="W38" s="61">
        <f t="shared" si="6"/>
        <v>0.96153846153846156</v>
      </c>
      <c r="X38" s="12">
        <v>0</v>
      </c>
      <c r="Y38" s="57">
        <v>3</v>
      </c>
      <c r="Z38" s="57">
        <v>100</v>
      </c>
      <c r="AA38" s="57">
        <v>0</v>
      </c>
      <c r="AB38" s="106">
        <f t="shared" si="7"/>
        <v>103</v>
      </c>
      <c r="AC38" s="60">
        <f t="shared" si="8"/>
        <v>99.038461538461533</v>
      </c>
      <c r="AD38" s="12">
        <f t="shared" si="9"/>
        <v>104</v>
      </c>
    </row>
    <row r="39" spans="1:30" s="10" customFormat="1" ht="15" hidden="1" customHeight="1" x14ac:dyDescent="0.2">
      <c r="A39" s="6" t="s">
        <v>1</v>
      </c>
      <c r="B39" t="s">
        <v>125</v>
      </c>
      <c r="C39" s="40">
        <v>82155</v>
      </c>
      <c r="D39" s="12" t="s">
        <v>114</v>
      </c>
      <c r="E39" s="23">
        <v>0</v>
      </c>
      <c r="F39" s="23">
        <v>182867</v>
      </c>
      <c r="G39" s="23">
        <v>0</v>
      </c>
      <c r="H39" s="23">
        <v>0</v>
      </c>
      <c r="I39" s="48">
        <f t="shared" si="10"/>
        <v>182867</v>
      </c>
      <c r="J39" s="60">
        <f t="shared" si="1"/>
        <v>35.676492966814287</v>
      </c>
      <c r="K39" s="23">
        <f t="shared" si="11"/>
        <v>96406</v>
      </c>
      <c r="L39" s="23">
        <v>232780</v>
      </c>
      <c r="M39" s="23">
        <v>0</v>
      </c>
      <c r="N39" s="23">
        <v>0</v>
      </c>
      <c r="O39" s="23">
        <v>517</v>
      </c>
      <c r="P39" s="39">
        <f t="shared" si="12"/>
        <v>329703</v>
      </c>
      <c r="Q39" s="60">
        <f t="shared" si="3"/>
        <v>64.323507033185706</v>
      </c>
      <c r="R39" s="37">
        <f t="shared" si="4"/>
        <v>512570</v>
      </c>
      <c r="S39" s="9">
        <v>1</v>
      </c>
      <c r="T39" s="9">
        <v>0</v>
      </c>
      <c r="U39" s="9">
        <v>0</v>
      </c>
      <c r="V39" s="35">
        <f t="shared" si="5"/>
        <v>1</v>
      </c>
      <c r="W39" s="61">
        <f t="shared" si="6"/>
        <v>0.96153846153846156</v>
      </c>
      <c r="X39" s="12">
        <v>0</v>
      </c>
      <c r="Y39" s="57">
        <v>3</v>
      </c>
      <c r="Z39" s="57">
        <v>100</v>
      </c>
      <c r="AA39" s="57">
        <v>0</v>
      </c>
      <c r="AB39" s="106">
        <f t="shared" si="7"/>
        <v>103</v>
      </c>
      <c r="AC39" s="60">
        <f t="shared" si="8"/>
        <v>99.038461538461533</v>
      </c>
      <c r="AD39" s="12">
        <f t="shared" si="9"/>
        <v>104</v>
      </c>
    </row>
    <row r="40" spans="1:30" s="10" customFormat="1" ht="15" hidden="1" customHeight="1" x14ac:dyDescent="0.2">
      <c r="A40" s="6" t="s">
        <v>1</v>
      </c>
      <c r="B40" t="s">
        <v>126</v>
      </c>
      <c r="C40" s="40">
        <v>3220</v>
      </c>
      <c r="D40" s="12" t="s">
        <v>114</v>
      </c>
      <c r="E40" s="23">
        <v>0</v>
      </c>
      <c r="F40" s="23">
        <v>182867</v>
      </c>
      <c r="G40" s="23">
        <v>0</v>
      </c>
      <c r="H40" s="23">
        <v>0</v>
      </c>
      <c r="I40" s="48">
        <f t="shared" si="10"/>
        <v>182867</v>
      </c>
      <c r="J40" s="60">
        <f t="shared" si="1"/>
        <v>35.676492966814287</v>
      </c>
      <c r="K40" s="23">
        <f t="shared" si="11"/>
        <v>96406</v>
      </c>
      <c r="L40" s="23">
        <v>232780</v>
      </c>
      <c r="M40" s="23">
        <v>0</v>
      </c>
      <c r="N40" s="23">
        <v>0</v>
      </c>
      <c r="O40" s="23">
        <v>517</v>
      </c>
      <c r="P40" s="39">
        <f t="shared" si="12"/>
        <v>329703</v>
      </c>
      <c r="Q40" s="60">
        <f t="shared" si="3"/>
        <v>64.323507033185706</v>
      </c>
      <c r="R40" s="37">
        <f t="shared" si="4"/>
        <v>512570</v>
      </c>
      <c r="S40" s="9">
        <v>1</v>
      </c>
      <c r="T40" s="9">
        <v>0</v>
      </c>
      <c r="U40" s="9">
        <v>0</v>
      </c>
      <c r="V40" s="35">
        <f t="shared" si="5"/>
        <v>1</v>
      </c>
      <c r="W40" s="61">
        <f t="shared" si="6"/>
        <v>0.96153846153846156</v>
      </c>
      <c r="X40" s="12">
        <v>0</v>
      </c>
      <c r="Y40" s="57">
        <v>3</v>
      </c>
      <c r="Z40" s="57">
        <v>100</v>
      </c>
      <c r="AA40" s="57">
        <v>0</v>
      </c>
      <c r="AB40" s="106">
        <f t="shared" si="7"/>
        <v>103</v>
      </c>
      <c r="AC40" s="60">
        <f t="shared" si="8"/>
        <v>99.038461538461533</v>
      </c>
      <c r="AD40" s="12">
        <f t="shared" si="9"/>
        <v>104</v>
      </c>
    </row>
    <row r="41" spans="1:30" s="10" customFormat="1" ht="15" hidden="1" customHeight="1" x14ac:dyDescent="0.2">
      <c r="A41" s="1" t="s">
        <v>2</v>
      </c>
      <c r="B41" t="s">
        <v>127</v>
      </c>
      <c r="C41" s="40">
        <v>18000</v>
      </c>
      <c r="D41" s="12" t="s">
        <v>128</v>
      </c>
      <c r="E41" s="73">
        <v>771033</v>
      </c>
      <c r="F41" s="73">
        <v>385193</v>
      </c>
      <c r="G41" s="73">
        <v>0</v>
      </c>
      <c r="H41" s="73">
        <v>0</v>
      </c>
      <c r="I41" s="39">
        <f>SUM(E41:H41)</f>
        <v>1156226</v>
      </c>
      <c r="J41" s="60">
        <f>(100*I41)/R41</f>
        <v>98.299646496506625</v>
      </c>
      <c r="K41" s="23">
        <v>20000</v>
      </c>
      <c r="L41" s="23">
        <v>0</v>
      </c>
      <c r="M41" s="23">
        <v>0</v>
      </c>
      <c r="N41" s="23">
        <v>0</v>
      </c>
      <c r="O41" s="23">
        <v>0</v>
      </c>
      <c r="P41" s="39">
        <f>SUM(K41:O41)</f>
        <v>20000</v>
      </c>
      <c r="Q41" s="60">
        <f t="shared" si="3"/>
        <v>1.7003535034933763</v>
      </c>
      <c r="R41" s="37">
        <f t="shared" si="4"/>
        <v>1176226</v>
      </c>
      <c r="S41" s="8">
        <v>7</v>
      </c>
      <c r="T41" s="8">
        <v>2</v>
      </c>
      <c r="U41" s="8">
        <v>0</v>
      </c>
      <c r="V41" s="35">
        <f t="shared" si="5"/>
        <v>9</v>
      </c>
      <c r="W41" s="61">
        <f t="shared" si="6"/>
        <v>100</v>
      </c>
      <c r="X41" s="12">
        <v>0</v>
      </c>
      <c r="Y41" s="33">
        <v>0</v>
      </c>
      <c r="Z41" s="33">
        <v>0</v>
      </c>
      <c r="AA41" s="33">
        <v>0</v>
      </c>
      <c r="AB41" s="106">
        <f t="shared" si="7"/>
        <v>0</v>
      </c>
      <c r="AC41" s="60">
        <f t="shared" si="8"/>
        <v>0</v>
      </c>
      <c r="AD41" s="12">
        <f t="shared" si="9"/>
        <v>9</v>
      </c>
    </row>
    <row r="42" spans="1:30" s="10" customFormat="1" ht="15" hidden="1" customHeight="1" x14ac:dyDescent="0.2">
      <c r="A42" s="1" t="s">
        <v>2</v>
      </c>
      <c r="B42" t="s">
        <v>129</v>
      </c>
      <c r="C42" s="40">
        <v>5000</v>
      </c>
      <c r="D42" s="12" t="s">
        <v>89</v>
      </c>
      <c r="E42" s="73">
        <v>771033</v>
      </c>
      <c r="F42" s="73">
        <v>385193</v>
      </c>
      <c r="G42" s="73">
        <v>0</v>
      </c>
      <c r="H42" s="73">
        <v>0</v>
      </c>
      <c r="I42" s="39">
        <f t="shared" ref="I42:I47" si="13">SUM(E42:H42)</f>
        <v>1156226</v>
      </c>
      <c r="J42" s="60">
        <f t="shared" si="1"/>
        <v>98.299646496506625</v>
      </c>
      <c r="K42" s="23">
        <v>20000</v>
      </c>
      <c r="L42" s="23">
        <v>0</v>
      </c>
      <c r="M42" s="23">
        <v>0</v>
      </c>
      <c r="N42" s="23">
        <v>0</v>
      </c>
      <c r="O42" s="23">
        <v>0</v>
      </c>
      <c r="P42" s="39">
        <f t="shared" si="12"/>
        <v>20000</v>
      </c>
      <c r="Q42" s="60">
        <f t="shared" si="3"/>
        <v>1.7003535034933763</v>
      </c>
      <c r="R42" s="37">
        <f t="shared" si="4"/>
        <v>1176226</v>
      </c>
      <c r="S42" s="8">
        <v>7</v>
      </c>
      <c r="T42" s="8">
        <v>2</v>
      </c>
      <c r="U42" s="8">
        <v>0</v>
      </c>
      <c r="V42" s="35">
        <f t="shared" si="5"/>
        <v>9</v>
      </c>
      <c r="W42" s="61">
        <f t="shared" si="6"/>
        <v>100</v>
      </c>
      <c r="X42" s="12">
        <v>0</v>
      </c>
      <c r="Y42" s="33">
        <v>0</v>
      </c>
      <c r="Z42" s="33">
        <v>0</v>
      </c>
      <c r="AA42" s="33">
        <v>0</v>
      </c>
      <c r="AB42" s="106">
        <f t="shared" si="7"/>
        <v>0</v>
      </c>
      <c r="AC42" s="60">
        <f t="shared" si="8"/>
        <v>0</v>
      </c>
      <c r="AD42" s="12">
        <f t="shared" si="9"/>
        <v>9</v>
      </c>
    </row>
    <row r="43" spans="1:30" s="10" customFormat="1" ht="15" hidden="1" customHeight="1" x14ac:dyDescent="0.2">
      <c r="A43" s="1" t="s">
        <v>2</v>
      </c>
      <c r="B43" t="s">
        <v>130</v>
      </c>
      <c r="C43" s="40">
        <v>3360</v>
      </c>
      <c r="D43" s="12" t="s">
        <v>98</v>
      </c>
      <c r="E43" s="73">
        <v>771033</v>
      </c>
      <c r="F43" s="73">
        <v>385193</v>
      </c>
      <c r="G43" s="73">
        <v>0</v>
      </c>
      <c r="H43" s="73">
        <v>0</v>
      </c>
      <c r="I43" s="39">
        <f t="shared" si="13"/>
        <v>1156226</v>
      </c>
      <c r="J43" s="60">
        <f t="shared" si="1"/>
        <v>98.299646496506625</v>
      </c>
      <c r="K43" s="23">
        <v>20000</v>
      </c>
      <c r="L43" s="23">
        <v>0</v>
      </c>
      <c r="M43" s="23">
        <v>0</v>
      </c>
      <c r="N43" s="23">
        <v>0</v>
      </c>
      <c r="O43" s="23">
        <v>0</v>
      </c>
      <c r="P43" s="39">
        <f t="shared" si="12"/>
        <v>20000</v>
      </c>
      <c r="Q43" s="60">
        <f t="shared" si="3"/>
        <v>1.7003535034933763</v>
      </c>
      <c r="R43" s="37">
        <f t="shared" si="4"/>
        <v>1176226</v>
      </c>
      <c r="S43" s="8">
        <v>7</v>
      </c>
      <c r="T43" s="8">
        <v>2</v>
      </c>
      <c r="U43" s="8">
        <v>0</v>
      </c>
      <c r="V43" s="35">
        <f t="shared" si="5"/>
        <v>9</v>
      </c>
      <c r="W43" s="61">
        <f t="shared" si="6"/>
        <v>100</v>
      </c>
      <c r="X43" s="12">
        <v>0</v>
      </c>
      <c r="Y43" s="33">
        <v>0</v>
      </c>
      <c r="Z43" s="33">
        <v>0</v>
      </c>
      <c r="AA43" s="33">
        <v>0</v>
      </c>
      <c r="AB43" s="106">
        <f t="shared" si="7"/>
        <v>0</v>
      </c>
      <c r="AC43" s="60">
        <f t="shared" si="8"/>
        <v>0</v>
      </c>
      <c r="AD43" s="12">
        <f t="shared" si="9"/>
        <v>9</v>
      </c>
    </row>
    <row r="44" spans="1:30" s="10" customFormat="1" ht="15" hidden="1" customHeight="1" x14ac:dyDescent="0.2">
      <c r="A44" s="1" t="s">
        <v>2</v>
      </c>
      <c r="B44" t="s">
        <v>119</v>
      </c>
      <c r="C44" s="40">
        <v>147795</v>
      </c>
      <c r="D44" s="12" t="s">
        <v>98</v>
      </c>
      <c r="E44" s="73">
        <v>771033</v>
      </c>
      <c r="F44" s="73">
        <v>385193</v>
      </c>
      <c r="G44" s="73">
        <v>0</v>
      </c>
      <c r="H44" s="73">
        <v>0</v>
      </c>
      <c r="I44" s="39">
        <f t="shared" si="13"/>
        <v>1156226</v>
      </c>
      <c r="J44" s="60">
        <f t="shared" si="1"/>
        <v>98.299646496506625</v>
      </c>
      <c r="K44" s="23">
        <v>20000</v>
      </c>
      <c r="L44" s="23">
        <v>0</v>
      </c>
      <c r="M44" s="23">
        <v>0</v>
      </c>
      <c r="N44" s="23">
        <v>0</v>
      </c>
      <c r="O44" s="23">
        <v>0</v>
      </c>
      <c r="P44" s="39">
        <f t="shared" si="12"/>
        <v>20000</v>
      </c>
      <c r="Q44" s="60">
        <f t="shared" si="3"/>
        <v>1.7003535034933763</v>
      </c>
      <c r="R44" s="37">
        <f t="shared" si="4"/>
        <v>1176226</v>
      </c>
      <c r="S44" s="8">
        <v>7</v>
      </c>
      <c r="T44" s="8">
        <v>2</v>
      </c>
      <c r="U44" s="8">
        <v>0</v>
      </c>
      <c r="V44" s="35">
        <f t="shared" si="5"/>
        <v>9</v>
      </c>
      <c r="W44" s="61">
        <f t="shared" si="6"/>
        <v>100</v>
      </c>
      <c r="X44" s="12">
        <v>0</v>
      </c>
      <c r="Y44" s="33">
        <v>0</v>
      </c>
      <c r="Z44" s="33">
        <v>0</v>
      </c>
      <c r="AA44" s="33">
        <v>0</v>
      </c>
      <c r="AB44" s="106">
        <f t="shared" si="7"/>
        <v>0</v>
      </c>
      <c r="AC44" s="60">
        <f t="shared" si="8"/>
        <v>0</v>
      </c>
      <c r="AD44" s="12">
        <f t="shared" si="9"/>
        <v>9</v>
      </c>
    </row>
    <row r="45" spans="1:30" s="10" customFormat="1" ht="15" hidden="1" customHeight="1" x14ac:dyDescent="0.2">
      <c r="A45" s="1" t="s">
        <v>2</v>
      </c>
      <c r="B45" t="s">
        <v>120</v>
      </c>
      <c r="C45" s="25">
        <v>49199</v>
      </c>
      <c r="D45" s="12" t="s">
        <v>98</v>
      </c>
      <c r="E45" s="73">
        <v>771033</v>
      </c>
      <c r="F45" s="73">
        <v>385193</v>
      </c>
      <c r="G45" s="73">
        <v>0</v>
      </c>
      <c r="H45" s="73">
        <v>0</v>
      </c>
      <c r="I45" s="39">
        <f t="shared" si="13"/>
        <v>1156226</v>
      </c>
      <c r="J45" s="60">
        <f t="shared" si="1"/>
        <v>98.299646496506625</v>
      </c>
      <c r="K45" s="23">
        <v>20000</v>
      </c>
      <c r="L45" s="23">
        <v>0</v>
      </c>
      <c r="M45" s="23">
        <v>0</v>
      </c>
      <c r="N45" s="23">
        <v>0</v>
      </c>
      <c r="O45" s="23">
        <v>0</v>
      </c>
      <c r="P45" s="39">
        <f t="shared" si="12"/>
        <v>20000</v>
      </c>
      <c r="Q45" s="60">
        <f t="shared" si="3"/>
        <v>1.7003535034933763</v>
      </c>
      <c r="R45" s="37">
        <f t="shared" si="4"/>
        <v>1176226</v>
      </c>
      <c r="S45" s="8">
        <v>7</v>
      </c>
      <c r="T45" s="8">
        <v>2</v>
      </c>
      <c r="U45" s="8">
        <v>0</v>
      </c>
      <c r="V45" s="35">
        <f t="shared" si="5"/>
        <v>9</v>
      </c>
      <c r="W45" s="61">
        <f t="shared" si="6"/>
        <v>100</v>
      </c>
      <c r="X45" s="12">
        <v>0</v>
      </c>
      <c r="Y45" s="33">
        <v>0</v>
      </c>
      <c r="Z45" s="33">
        <v>0</v>
      </c>
      <c r="AA45" s="33">
        <v>0</v>
      </c>
      <c r="AB45" s="106">
        <f t="shared" si="7"/>
        <v>0</v>
      </c>
      <c r="AC45" s="60">
        <f t="shared" si="8"/>
        <v>0</v>
      </c>
      <c r="AD45" s="12">
        <f t="shared" si="9"/>
        <v>9</v>
      </c>
    </row>
    <row r="46" spans="1:30" hidden="1" x14ac:dyDescent="0.2">
      <c r="A46" s="1" t="s">
        <v>2</v>
      </c>
      <c r="B46" t="s">
        <v>102</v>
      </c>
      <c r="C46" s="25">
        <v>565770</v>
      </c>
      <c r="D46" s="12" t="s">
        <v>101</v>
      </c>
      <c r="E46" s="73">
        <v>771033</v>
      </c>
      <c r="F46" s="73">
        <v>385193</v>
      </c>
      <c r="G46" s="73">
        <v>0</v>
      </c>
      <c r="H46" s="73">
        <v>0</v>
      </c>
      <c r="I46" s="39">
        <f t="shared" si="13"/>
        <v>1156226</v>
      </c>
      <c r="J46" s="60">
        <f t="shared" si="1"/>
        <v>98.299646496506625</v>
      </c>
      <c r="K46" s="23">
        <v>20000</v>
      </c>
      <c r="L46" s="23">
        <v>0</v>
      </c>
      <c r="M46" s="23">
        <v>0</v>
      </c>
      <c r="N46" s="23">
        <v>0</v>
      </c>
      <c r="O46" s="23">
        <v>0</v>
      </c>
      <c r="P46" s="39">
        <f t="shared" si="12"/>
        <v>20000</v>
      </c>
      <c r="Q46" s="60">
        <f t="shared" si="3"/>
        <v>1.7003535034933763</v>
      </c>
      <c r="R46" s="37">
        <f t="shared" si="4"/>
        <v>1176226</v>
      </c>
      <c r="S46" s="8">
        <v>7</v>
      </c>
      <c r="T46" s="8">
        <v>2</v>
      </c>
      <c r="U46" s="8">
        <v>0</v>
      </c>
      <c r="V46" s="35">
        <f t="shared" si="5"/>
        <v>9</v>
      </c>
      <c r="W46" s="61">
        <f t="shared" si="6"/>
        <v>100</v>
      </c>
      <c r="X46" s="12">
        <v>0</v>
      </c>
      <c r="Y46" s="33">
        <v>0</v>
      </c>
      <c r="Z46" s="33">
        <v>0</v>
      </c>
      <c r="AA46" s="33">
        <v>0</v>
      </c>
      <c r="AB46" s="106">
        <f t="shared" si="7"/>
        <v>0</v>
      </c>
      <c r="AC46" s="60">
        <f t="shared" si="8"/>
        <v>0</v>
      </c>
      <c r="AD46" s="12">
        <f t="shared" si="9"/>
        <v>9</v>
      </c>
    </row>
    <row r="47" spans="1:30" hidden="1" x14ac:dyDescent="0.2">
      <c r="A47" s="1" t="s">
        <v>2</v>
      </c>
      <c r="B47" t="s">
        <v>106</v>
      </c>
      <c r="C47" s="40">
        <v>1018350</v>
      </c>
      <c r="D47" s="12" t="s">
        <v>101</v>
      </c>
      <c r="E47" s="73">
        <v>771033</v>
      </c>
      <c r="F47" s="73">
        <v>385193</v>
      </c>
      <c r="G47" s="73">
        <v>0</v>
      </c>
      <c r="H47" s="73">
        <v>0</v>
      </c>
      <c r="I47" s="39">
        <f t="shared" si="13"/>
        <v>1156226</v>
      </c>
      <c r="J47" s="60">
        <f t="shared" si="1"/>
        <v>98.299646496506625</v>
      </c>
      <c r="K47" s="23">
        <v>20000</v>
      </c>
      <c r="L47" s="23">
        <v>0</v>
      </c>
      <c r="M47" s="23">
        <v>0</v>
      </c>
      <c r="N47" s="23">
        <v>0</v>
      </c>
      <c r="O47" s="23">
        <v>0</v>
      </c>
      <c r="P47" s="39">
        <f t="shared" si="12"/>
        <v>20000</v>
      </c>
      <c r="Q47" s="60">
        <f t="shared" si="3"/>
        <v>1.7003535034933763</v>
      </c>
      <c r="R47" s="37">
        <f t="shared" si="4"/>
        <v>1176226</v>
      </c>
      <c r="S47" s="8">
        <v>7</v>
      </c>
      <c r="T47" s="8">
        <v>2</v>
      </c>
      <c r="U47" s="8">
        <v>0</v>
      </c>
      <c r="V47" s="35">
        <f t="shared" si="5"/>
        <v>9</v>
      </c>
      <c r="W47" s="61">
        <f t="shared" si="6"/>
        <v>100</v>
      </c>
      <c r="X47" s="12">
        <v>0</v>
      </c>
      <c r="Y47" s="33">
        <v>0</v>
      </c>
      <c r="Z47" s="33">
        <v>0</v>
      </c>
      <c r="AA47" s="33">
        <v>0</v>
      </c>
      <c r="AB47" s="106">
        <f t="shared" si="7"/>
        <v>0</v>
      </c>
      <c r="AC47" s="60">
        <f t="shared" si="8"/>
        <v>0</v>
      </c>
      <c r="AD47" s="12">
        <f t="shared" si="9"/>
        <v>9</v>
      </c>
    </row>
    <row r="48" spans="1:30" ht="18" hidden="1" customHeight="1" x14ac:dyDescent="0.2">
      <c r="A48" s="1" t="s">
        <v>4</v>
      </c>
      <c r="B48" t="s">
        <v>119</v>
      </c>
      <c r="C48" s="17">
        <v>78529</v>
      </c>
      <c r="D48" s="12" t="s">
        <v>98</v>
      </c>
      <c r="E48" s="24">
        <v>1827209</v>
      </c>
      <c r="F48" s="24">
        <v>909195</v>
      </c>
      <c r="G48" s="24">
        <v>0</v>
      </c>
      <c r="H48" s="24">
        <v>0</v>
      </c>
      <c r="I48" s="58">
        <f>SUM(E48:H48)</f>
        <v>2736404</v>
      </c>
      <c r="J48" s="60">
        <f t="shared" si="1"/>
        <v>93.340860444292844</v>
      </c>
      <c r="K48" s="24">
        <v>0</v>
      </c>
      <c r="L48" s="24">
        <v>21531</v>
      </c>
      <c r="M48" s="24">
        <v>173690</v>
      </c>
      <c r="N48" s="24">
        <v>0</v>
      </c>
      <c r="O48" s="24">
        <v>0</v>
      </c>
      <c r="P48" s="39">
        <f>SUM(K48:O48)</f>
        <v>195221</v>
      </c>
      <c r="Q48" s="60">
        <f t="shared" si="3"/>
        <v>6.6591395557071591</v>
      </c>
      <c r="R48" s="37">
        <f t="shared" si="4"/>
        <v>2931625</v>
      </c>
      <c r="S48" s="101">
        <v>8</v>
      </c>
      <c r="T48" s="101">
        <v>1</v>
      </c>
      <c r="U48" s="101">
        <v>3</v>
      </c>
      <c r="V48" s="35">
        <f t="shared" si="5"/>
        <v>12</v>
      </c>
      <c r="W48" s="61">
        <f t="shared" si="6"/>
        <v>80</v>
      </c>
      <c r="X48" s="12">
        <v>0</v>
      </c>
      <c r="Y48" s="14">
        <v>3</v>
      </c>
      <c r="Z48" s="14">
        <v>0</v>
      </c>
      <c r="AA48" s="14">
        <v>0</v>
      </c>
      <c r="AB48" s="106">
        <f t="shared" si="7"/>
        <v>3</v>
      </c>
      <c r="AC48" s="60">
        <f t="shared" si="8"/>
        <v>20</v>
      </c>
      <c r="AD48" s="12">
        <f t="shared" si="9"/>
        <v>15</v>
      </c>
    </row>
    <row r="49" spans="1:30" ht="16.5" hidden="1" customHeight="1" x14ac:dyDescent="0.2">
      <c r="A49" s="1" t="s">
        <v>4</v>
      </c>
      <c r="B49" t="s">
        <v>99</v>
      </c>
      <c r="C49" s="17">
        <v>809126</v>
      </c>
      <c r="D49" s="12" t="s">
        <v>98</v>
      </c>
      <c r="E49" s="24">
        <v>1827209</v>
      </c>
      <c r="F49" s="24">
        <v>909195</v>
      </c>
      <c r="G49" s="24">
        <v>0</v>
      </c>
      <c r="H49" s="24">
        <v>0</v>
      </c>
      <c r="I49" s="58">
        <f t="shared" ref="I49:I53" si="14">SUM(E49:H49)</f>
        <v>2736404</v>
      </c>
      <c r="J49" s="60">
        <f t="shared" si="1"/>
        <v>93.340860444292844</v>
      </c>
      <c r="K49" s="24">
        <v>0</v>
      </c>
      <c r="L49" s="24">
        <v>21531</v>
      </c>
      <c r="M49" s="24">
        <v>173690</v>
      </c>
      <c r="N49" s="24">
        <v>0</v>
      </c>
      <c r="O49" s="24">
        <v>0</v>
      </c>
      <c r="P49" s="39">
        <f t="shared" si="12"/>
        <v>195221</v>
      </c>
      <c r="Q49" s="60">
        <f t="shared" si="3"/>
        <v>6.6591395557071591</v>
      </c>
      <c r="R49" s="37">
        <f>I49+P49</f>
        <v>2931625</v>
      </c>
      <c r="S49" s="101">
        <v>8</v>
      </c>
      <c r="T49" s="101">
        <v>1</v>
      </c>
      <c r="U49" s="101">
        <v>3</v>
      </c>
      <c r="V49" s="35">
        <f t="shared" si="5"/>
        <v>12</v>
      </c>
      <c r="W49" s="61">
        <f t="shared" si="6"/>
        <v>80</v>
      </c>
      <c r="X49" s="12">
        <v>0</v>
      </c>
      <c r="Y49" s="14">
        <v>3</v>
      </c>
      <c r="Z49" s="14">
        <v>0</v>
      </c>
      <c r="AA49" s="14">
        <v>0</v>
      </c>
      <c r="AB49" s="106">
        <f t="shared" si="7"/>
        <v>3</v>
      </c>
      <c r="AC49" s="60">
        <f t="shared" si="8"/>
        <v>20</v>
      </c>
      <c r="AD49" s="12">
        <f t="shared" si="9"/>
        <v>15</v>
      </c>
    </row>
    <row r="50" spans="1:30" ht="15" hidden="1" customHeight="1" x14ac:dyDescent="0.2">
      <c r="A50" s="1" t="s">
        <v>4</v>
      </c>
      <c r="B50" t="s">
        <v>100</v>
      </c>
      <c r="C50" s="25">
        <v>358150</v>
      </c>
      <c r="D50" s="12" t="s">
        <v>98</v>
      </c>
      <c r="E50" s="24">
        <v>1827209</v>
      </c>
      <c r="F50" s="24">
        <v>909195</v>
      </c>
      <c r="G50" s="24">
        <v>0</v>
      </c>
      <c r="H50" s="24">
        <v>0</v>
      </c>
      <c r="I50" s="58">
        <f t="shared" si="14"/>
        <v>2736404</v>
      </c>
      <c r="J50" s="60">
        <f t="shared" si="1"/>
        <v>93.340860444292844</v>
      </c>
      <c r="K50" s="24">
        <v>0</v>
      </c>
      <c r="L50" s="24">
        <v>21531</v>
      </c>
      <c r="M50" s="24">
        <v>173690</v>
      </c>
      <c r="N50" s="24">
        <v>0</v>
      </c>
      <c r="O50" s="24">
        <v>0</v>
      </c>
      <c r="P50" s="39">
        <f t="shared" si="12"/>
        <v>195221</v>
      </c>
      <c r="Q50" s="60">
        <f t="shared" si="3"/>
        <v>6.6591395557071591</v>
      </c>
      <c r="R50" s="37">
        <f t="shared" si="4"/>
        <v>2931625</v>
      </c>
      <c r="S50" s="101">
        <v>8</v>
      </c>
      <c r="T50" s="101">
        <v>1</v>
      </c>
      <c r="U50" s="101">
        <v>3</v>
      </c>
      <c r="V50" s="35">
        <f t="shared" si="5"/>
        <v>12</v>
      </c>
      <c r="W50" s="61">
        <f t="shared" si="6"/>
        <v>80</v>
      </c>
      <c r="X50" s="12">
        <v>0</v>
      </c>
      <c r="Y50" s="14">
        <v>3</v>
      </c>
      <c r="Z50" s="14">
        <v>0</v>
      </c>
      <c r="AA50" s="14">
        <v>0</v>
      </c>
      <c r="AB50" s="106">
        <f t="shared" si="7"/>
        <v>3</v>
      </c>
      <c r="AC50" s="60">
        <f t="shared" si="8"/>
        <v>20</v>
      </c>
      <c r="AD50" s="12">
        <f t="shared" si="9"/>
        <v>15</v>
      </c>
    </row>
    <row r="51" spans="1:30" ht="15" hidden="1" customHeight="1" x14ac:dyDescent="0.2">
      <c r="A51" s="1" t="s">
        <v>4</v>
      </c>
      <c r="B51" t="s">
        <v>104</v>
      </c>
      <c r="C51" s="40">
        <v>247783</v>
      </c>
      <c r="D51" s="12" t="s">
        <v>101</v>
      </c>
      <c r="E51" s="24">
        <v>1827209</v>
      </c>
      <c r="F51" s="24">
        <v>909195</v>
      </c>
      <c r="G51" s="24">
        <v>0</v>
      </c>
      <c r="H51" s="24">
        <v>0</v>
      </c>
      <c r="I51" s="58">
        <f t="shared" si="14"/>
        <v>2736404</v>
      </c>
      <c r="J51" s="60">
        <f t="shared" si="1"/>
        <v>93.340860444292844</v>
      </c>
      <c r="K51" s="24">
        <v>0</v>
      </c>
      <c r="L51" s="24">
        <v>21531</v>
      </c>
      <c r="M51" s="24">
        <v>173690</v>
      </c>
      <c r="N51" s="24">
        <v>0</v>
      </c>
      <c r="O51" s="24">
        <v>0</v>
      </c>
      <c r="P51" s="39">
        <f t="shared" si="12"/>
        <v>195221</v>
      </c>
      <c r="Q51" s="60">
        <f t="shared" si="3"/>
        <v>6.6591395557071591</v>
      </c>
      <c r="R51" s="37">
        <f t="shared" si="4"/>
        <v>2931625</v>
      </c>
      <c r="S51" s="101">
        <v>8</v>
      </c>
      <c r="T51" s="101">
        <v>1</v>
      </c>
      <c r="U51" s="101">
        <v>3</v>
      </c>
      <c r="V51" s="35">
        <f t="shared" si="5"/>
        <v>12</v>
      </c>
      <c r="W51" s="61">
        <f t="shared" si="6"/>
        <v>80</v>
      </c>
      <c r="X51" s="12">
        <v>0</v>
      </c>
      <c r="Y51" s="14">
        <v>3</v>
      </c>
      <c r="Z51" s="14">
        <v>0</v>
      </c>
      <c r="AA51" s="14">
        <v>0</v>
      </c>
      <c r="AB51" s="106">
        <f t="shared" si="7"/>
        <v>3</v>
      </c>
      <c r="AC51" s="60">
        <f t="shared" si="8"/>
        <v>20</v>
      </c>
      <c r="AD51" s="12">
        <f t="shared" si="9"/>
        <v>15</v>
      </c>
    </row>
    <row r="52" spans="1:30" hidden="1" x14ac:dyDescent="0.2">
      <c r="A52" s="1" t="s">
        <v>4</v>
      </c>
      <c r="B52" t="s">
        <v>105</v>
      </c>
      <c r="C52" s="40">
        <v>334398</v>
      </c>
      <c r="D52" s="12" t="s">
        <v>101</v>
      </c>
      <c r="E52" s="24">
        <v>1827209</v>
      </c>
      <c r="F52" s="24">
        <v>909195</v>
      </c>
      <c r="G52" s="24">
        <v>0</v>
      </c>
      <c r="H52" s="24">
        <v>0</v>
      </c>
      <c r="I52" s="58">
        <f t="shared" si="14"/>
        <v>2736404</v>
      </c>
      <c r="J52" s="60">
        <f t="shared" si="1"/>
        <v>93.340860444292844</v>
      </c>
      <c r="K52" s="24">
        <v>0</v>
      </c>
      <c r="L52" s="24">
        <v>21531</v>
      </c>
      <c r="M52" s="24">
        <v>173690</v>
      </c>
      <c r="N52" s="24">
        <v>0</v>
      </c>
      <c r="O52" s="24">
        <v>0</v>
      </c>
      <c r="P52" s="39">
        <f t="shared" si="12"/>
        <v>195221</v>
      </c>
      <c r="Q52" s="60">
        <f t="shared" si="3"/>
        <v>6.6591395557071591</v>
      </c>
      <c r="R52" s="37">
        <f t="shared" si="4"/>
        <v>2931625</v>
      </c>
      <c r="S52" s="101">
        <v>8</v>
      </c>
      <c r="T52" s="101">
        <v>1</v>
      </c>
      <c r="U52" s="101">
        <v>3</v>
      </c>
      <c r="V52" s="35">
        <f t="shared" si="5"/>
        <v>12</v>
      </c>
      <c r="W52" s="61">
        <f>(100*V52)/AD52</f>
        <v>80</v>
      </c>
      <c r="X52" s="12">
        <v>0</v>
      </c>
      <c r="Y52" s="14">
        <v>3</v>
      </c>
      <c r="Z52" s="14">
        <v>0</v>
      </c>
      <c r="AA52" s="14">
        <v>0</v>
      </c>
      <c r="AB52" s="106">
        <f t="shared" si="7"/>
        <v>3</v>
      </c>
      <c r="AC52" s="60">
        <f t="shared" si="8"/>
        <v>20</v>
      </c>
      <c r="AD52" s="12">
        <f t="shared" si="9"/>
        <v>15</v>
      </c>
    </row>
    <row r="53" spans="1:30" ht="16.5" hidden="1" customHeight="1" x14ac:dyDescent="0.2">
      <c r="A53" s="1" t="s">
        <v>4</v>
      </c>
      <c r="B53" t="s">
        <v>106</v>
      </c>
      <c r="C53" s="40">
        <v>1214503</v>
      </c>
      <c r="D53" s="12" t="s">
        <v>101</v>
      </c>
      <c r="E53" s="24">
        <v>1827209</v>
      </c>
      <c r="F53" s="24">
        <v>909195</v>
      </c>
      <c r="G53" s="24">
        <v>0</v>
      </c>
      <c r="H53" s="24">
        <v>0</v>
      </c>
      <c r="I53" s="58">
        <f t="shared" si="14"/>
        <v>2736404</v>
      </c>
      <c r="J53" s="60">
        <f t="shared" si="1"/>
        <v>93.340860444292844</v>
      </c>
      <c r="K53" s="24">
        <v>0</v>
      </c>
      <c r="L53" s="24">
        <v>21531</v>
      </c>
      <c r="M53" s="24">
        <v>173690</v>
      </c>
      <c r="N53" s="24">
        <v>0</v>
      </c>
      <c r="O53" s="24">
        <v>0</v>
      </c>
      <c r="P53" s="39">
        <f t="shared" si="12"/>
        <v>195221</v>
      </c>
      <c r="Q53" s="60">
        <f t="shared" si="3"/>
        <v>6.6591395557071591</v>
      </c>
      <c r="R53" s="37">
        <f t="shared" si="4"/>
        <v>2931625</v>
      </c>
      <c r="S53" s="101">
        <v>8</v>
      </c>
      <c r="T53" s="101">
        <v>1</v>
      </c>
      <c r="U53" s="101">
        <v>3</v>
      </c>
      <c r="V53" s="35">
        <f t="shared" si="5"/>
        <v>12</v>
      </c>
      <c r="W53" s="61">
        <f t="shared" si="6"/>
        <v>80</v>
      </c>
      <c r="X53" s="12">
        <v>0</v>
      </c>
      <c r="Y53" s="14">
        <v>3</v>
      </c>
      <c r="Z53" s="14">
        <v>0</v>
      </c>
      <c r="AB53" s="106">
        <f t="shared" si="7"/>
        <v>3</v>
      </c>
      <c r="AC53" s="60">
        <f t="shared" si="8"/>
        <v>20</v>
      </c>
      <c r="AD53" s="12">
        <f t="shared" si="9"/>
        <v>15</v>
      </c>
    </row>
    <row r="54" spans="1:30" ht="15" hidden="1" customHeight="1" x14ac:dyDescent="0.2">
      <c r="A54" s="1" t="s">
        <v>5</v>
      </c>
      <c r="B54" t="s">
        <v>132</v>
      </c>
      <c r="C54" s="17">
        <v>466317</v>
      </c>
      <c r="D54" s="12" t="s">
        <v>89</v>
      </c>
      <c r="E54" s="24">
        <v>951707</v>
      </c>
      <c r="F54" s="24">
        <v>3838980</v>
      </c>
      <c r="G54" s="24">
        <v>0</v>
      </c>
      <c r="H54" s="24">
        <v>0</v>
      </c>
      <c r="I54" s="58">
        <f>SUM(E54:H54)</f>
        <v>4790687</v>
      </c>
      <c r="J54" s="60">
        <f t="shared" si="1"/>
        <v>46.203936145865448</v>
      </c>
      <c r="K54" s="32">
        <f>583808+55861</f>
        <v>639669</v>
      </c>
      <c r="L54" s="32">
        <v>2851309</v>
      </c>
      <c r="M54" s="32">
        <v>272704</v>
      </c>
      <c r="N54" s="32">
        <v>10764</v>
      </c>
      <c r="O54" s="32">
        <f>8643+1794793</f>
        <v>1803436</v>
      </c>
      <c r="P54" s="39">
        <f t="shared" si="12"/>
        <v>5577882</v>
      </c>
      <c r="Q54" s="60">
        <f t="shared" si="3"/>
        <v>53.796063854134552</v>
      </c>
      <c r="R54" s="37">
        <f t="shared" si="4"/>
        <v>10368569</v>
      </c>
      <c r="S54" s="101">
        <v>26</v>
      </c>
      <c r="T54" s="101">
        <v>12</v>
      </c>
      <c r="U54" s="101">
        <v>0</v>
      </c>
      <c r="V54" s="35">
        <f t="shared" si="5"/>
        <v>38</v>
      </c>
      <c r="W54" s="61">
        <f t="shared" si="6"/>
        <v>100</v>
      </c>
      <c r="X54" s="12">
        <v>0</v>
      </c>
      <c r="Y54" s="14" t="s">
        <v>262</v>
      </c>
      <c r="Z54" s="14" t="s">
        <v>263</v>
      </c>
      <c r="AA54" s="14" t="s">
        <v>264</v>
      </c>
      <c r="AB54" s="106">
        <f t="shared" si="7"/>
        <v>0</v>
      </c>
      <c r="AC54" s="60">
        <f t="shared" si="8"/>
        <v>0</v>
      </c>
      <c r="AD54" s="12">
        <f t="shared" si="9"/>
        <v>38</v>
      </c>
    </row>
    <row r="55" spans="1:30" hidden="1" x14ac:dyDescent="0.2">
      <c r="A55" s="1" t="s">
        <v>5</v>
      </c>
      <c r="B55" t="s">
        <v>133</v>
      </c>
      <c r="C55" s="40">
        <v>74047</v>
      </c>
      <c r="D55" s="12" t="s">
        <v>89</v>
      </c>
      <c r="E55" s="24">
        <v>951707</v>
      </c>
      <c r="F55" s="24">
        <v>3838980</v>
      </c>
      <c r="G55" s="24">
        <v>0</v>
      </c>
      <c r="H55" s="24">
        <v>0</v>
      </c>
      <c r="I55" s="58">
        <f t="shared" ref="I55:I67" si="15">SUM(E55:H55)</f>
        <v>4790687</v>
      </c>
      <c r="J55" s="60">
        <f t="shared" si="1"/>
        <v>46.203936145865448</v>
      </c>
      <c r="K55" s="32">
        <f t="shared" ref="K55:K67" si="16">583808+55861</f>
        <v>639669</v>
      </c>
      <c r="L55" s="32">
        <v>2851309</v>
      </c>
      <c r="M55" s="32">
        <v>272704</v>
      </c>
      <c r="N55" s="32">
        <v>10764</v>
      </c>
      <c r="O55" s="32">
        <f t="shared" ref="O55:O67" si="17">8643+1794793</f>
        <v>1803436</v>
      </c>
      <c r="P55" s="39">
        <f t="shared" si="12"/>
        <v>5577882</v>
      </c>
      <c r="Q55" s="60">
        <f t="shared" si="3"/>
        <v>53.796063854134552</v>
      </c>
      <c r="R55" s="37">
        <f t="shared" si="4"/>
        <v>10368569</v>
      </c>
      <c r="S55" s="101">
        <v>26</v>
      </c>
      <c r="T55" s="101">
        <v>12</v>
      </c>
      <c r="U55" s="101">
        <v>0</v>
      </c>
      <c r="V55" s="35">
        <f t="shared" si="5"/>
        <v>38</v>
      </c>
      <c r="W55" s="61">
        <f t="shared" si="6"/>
        <v>100</v>
      </c>
      <c r="X55" s="12">
        <v>0</v>
      </c>
      <c r="Y55" s="14" t="s">
        <v>262</v>
      </c>
      <c r="Z55" s="14" t="s">
        <v>263</v>
      </c>
      <c r="AA55" s="14" t="s">
        <v>264</v>
      </c>
      <c r="AB55" s="106">
        <f t="shared" si="7"/>
        <v>0</v>
      </c>
      <c r="AC55" s="60">
        <f t="shared" si="8"/>
        <v>0</v>
      </c>
      <c r="AD55" s="12">
        <f t="shared" si="9"/>
        <v>38</v>
      </c>
    </row>
    <row r="56" spans="1:30" ht="16.5" hidden="1" customHeight="1" x14ac:dyDescent="0.2">
      <c r="A56" s="1" t="s">
        <v>5</v>
      </c>
      <c r="B56" t="s">
        <v>134</v>
      </c>
      <c r="C56" s="17">
        <v>91264</v>
      </c>
      <c r="D56" s="12" t="s">
        <v>89</v>
      </c>
      <c r="E56" s="24">
        <v>951707</v>
      </c>
      <c r="F56" s="24">
        <v>3838980</v>
      </c>
      <c r="G56" s="24">
        <v>0</v>
      </c>
      <c r="H56" s="24">
        <v>0</v>
      </c>
      <c r="I56" s="58">
        <f t="shared" si="15"/>
        <v>4790687</v>
      </c>
      <c r="J56" s="60">
        <f t="shared" si="1"/>
        <v>46.203936145865448</v>
      </c>
      <c r="K56" s="32">
        <f t="shared" si="16"/>
        <v>639669</v>
      </c>
      <c r="L56" s="32">
        <v>2851309</v>
      </c>
      <c r="M56" s="32">
        <v>272704</v>
      </c>
      <c r="N56" s="32">
        <v>10764</v>
      </c>
      <c r="O56" s="32">
        <f t="shared" si="17"/>
        <v>1803436</v>
      </c>
      <c r="P56" s="39">
        <f t="shared" si="12"/>
        <v>5577882</v>
      </c>
      <c r="Q56" s="60">
        <f t="shared" si="3"/>
        <v>53.796063854134552</v>
      </c>
      <c r="R56" s="37">
        <f t="shared" si="4"/>
        <v>10368569</v>
      </c>
      <c r="S56" s="101">
        <v>26</v>
      </c>
      <c r="T56" s="101">
        <v>12</v>
      </c>
      <c r="U56" s="101">
        <v>0</v>
      </c>
      <c r="V56" s="35">
        <f t="shared" si="5"/>
        <v>38</v>
      </c>
      <c r="W56" s="61">
        <f t="shared" si="6"/>
        <v>100</v>
      </c>
      <c r="X56" s="12">
        <v>0</v>
      </c>
      <c r="Y56" s="14" t="s">
        <v>262</v>
      </c>
      <c r="Z56" s="14" t="s">
        <v>263</v>
      </c>
      <c r="AA56" s="14" t="s">
        <v>264</v>
      </c>
      <c r="AB56" s="106">
        <f t="shared" si="7"/>
        <v>0</v>
      </c>
      <c r="AC56" s="60">
        <f t="shared" si="8"/>
        <v>0</v>
      </c>
      <c r="AD56" s="12">
        <f t="shared" si="9"/>
        <v>38</v>
      </c>
    </row>
    <row r="57" spans="1:30" hidden="1" x14ac:dyDescent="0.2">
      <c r="A57" s="1" t="s">
        <v>5</v>
      </c>
      <c r="B57" t="s">
        <v>227</v>
      </c>
      <c r="C57" s="40">
        <v>562568</v>
      </c>
      <c r="D57" s="12" t="s">
        <v>89</v>
      </c>
      <c r="E57" s="24">
        <v>951707</v>
      </c>
      <c r="F57" s="24">
        <v>3838980</v>
      </c>
      <c r="G57" s="24">
        <v>0</v>
      </c>
      <c r="H57" s="24">
        <v>0</v>
      </c>
      <c r="I57" s="58">
        <f t="shared" si="15"/>
        <v>4790687</v>
      </c>
      <c r="J57" s="60">
        <f t="shared" si="1"/>
        <v>46.203936145865448</v>
      </c>
      <c r="K57" s="32">
        <f t="shared" si="16"/>
        <v>639669</v>
      </c>
      <c r="L57" s="32">
        <v>2851309</v>
      </c>
      <c r="M57" s="32">
        <v>272704</v>
      </c>
      <c r="N57" s="32">
        <v>10764</v>
      </c>
      <c r="O57" s="32">
        <f t="shared" si="17"/>
        <v>1803436</v>
      </c>
      <c r="P57" s="39">
        <f t="shared" si="12"/>
        <v>5577882</v>
      </c>
      <c r="Q57" s="60">
        <f t="shared" si="3"/>
        <v>53.796063854134552</v>
      </c>
      <c r="R57" s="37">
        <f t="shared" si="4"/>
        <v>10368569</v>
      </c>
      <c r="S57" s="101">
        <v>26</v>
      </c>
      <c r="T57" s="101">
        <v>12</v>
      </c>
      <c r="U57" s="101">
        <v>0</v>
      </c>
      <c r="V57" s="35">
        <f t="shared" si="5"/>
        <v>38</v>
      </c>
      <c r="W57" s="61">
        <f t="shared" si="6"/>
        <v>100</v>
      </c>
      <c r="X57" s="12">
        <v>0</v>
      </c>
      <c r="Y57" s="14" t="s">
        <v>262</v>
      </c>
      <c r="Z57" s="14" t="s">
        <v>263</v>
      </c>
      <c r="AA57" s="14" t="s">
        <v>264</v>
      </c>
      <c r="AB57" s="106">
        <f t="shared" si="7"/>
        <v>0</v>
      </c>
      <c r="AC57" s="60">
        <f t="shared" si="8"/>
        <v>0</v>
      </c>
      <c r="AD57" s="12">
        <f t="shared" si="9"/>
        <v>38</v>
      </c>
    </row>
    <row r="58" spans="1:30" hidden="1" x14ac:dyDescent="0.2">
      <c r="A58" s="1" t="s">
        <v>5</v>
      </c>
      <c r="B58" t="s">
        <v>135</v>
      </c>
      <c r="C58" s="40">
        <v>22437</v>
      </c>
      <c r="D58" s="12" t="s">
        <v>89</v>
      </c>
      <c r="E58" s="24">
        <v>951707</v>
      </c>
      <c r="F58" s="24">
        <v>3838980</v>
      </c>
      <c r="G58" s="24">
        <v>0</v>
      </c>
      <c r="H58" s="24">
        <v>0</v>
      </c>
      <c r="I58" s="58">
        <f t="shared" si="15"/>
        <v>4790687</v>
      </c>
      <c r="J58" s="60">
        <f t="shared" si="1"/>
        <v>46.203936145865448</v>
      </c>
      <c r="K58" s="32">
        <f t="shared" si="16"/>
        <v>639669</v>
      </c>
      <c r="L58" s="32">
        <v>2851309</v>
      </c>
      <c r="M58" s="32">
        <v>272704</v>
      </c>
      <c r="N58" s="32">
        <v>10764</v>
      </c>
      <c r="O58" s="32">
        <f t="shared" si="17"/>
        <v>1803436</v>
      </c>
      <c r="P58" s="39">
        <f t="shared" si="12"/>
        <v>5577882</v>
      </c>
      <c r="Q58" s="60">
        <f t="shared" si="3"/>
        <v>53.796063854134552</v>
      </c>
      <c r="R58" s="37">
        <f t="shared" si="4"/>
        <v>10368569</v>
      </c>
      <c r="S58" s="101">
        <v>26</v>
      </c>
      <c r="T58" s="101">
        <v>12</v>
      </c>
      <c r="U58" s="101">
        <v>0</v>
      </c>
      <c r="V58" s="35">
        <f t="shared" si="5"/>
        <v>38</v>
      </c>
      <c r="W58" s="61">
        <f t="shared" si="6"/>
        <v>100</v>
      </c>
      <c r="X58" s="12">
        <v>0</v>
      </c>
      <c r="Y58" s="14" t="s">
        <v>262</v>
      </c>
      <c r="Z58" s="14" t="s">
        <v>263</v>
      </c>
      <c r="AA58" s="14" t="s">
        <v>264</v>
      </c>
      <c r="AB58" s="106">
        <f t="shared" si="7"/>
        <v>0</v>
      </c>
      <c r="AC58" s="60">
        <f t="shared" si="8"/>
        <v>0</v>
      </c>
      <c r="AD58" s="12">
        <f t="shared" si="9"/>
        <v>38</v>
      </c>
    </row>
    <row r="59" spans="1:30" ht="15" hidden="1" customHeight="1" x14ac:dyDescent="0.2">
      <c r="A59" s="1" t="s">
        <v>5</v>
      </c>
      <c r="B59" t="s">
        <v>119</v>
      </c>
      <c r="C59" s="40">
        <v>135738</v>
      </c>
      <c r="D59" s="12" t="s">
        <v>98</v>
      </c>
      <c r="E59" s="24">
        <v>951707</v>
      </c>
      <c r="F59" s="24">
        <v>3838980</v>
      </c>
      <c r="G59" s="24">
        <v>0</v>
      </c>
      <c r="H59" s="24">
        <v>0</v>
      </c>
      <c r="I59" s="58">
        <f t="shared" si="15"/>
        <v>4790687</v>
      </c>
      <c r="J59" s="60">
        <f t="shared" si="1"/>
        <v>46.203936145865448</v>
      </c>
      <c r="K59" s="32">
        <f t="shared" si="16"/>
        <v>639669</v>
      </c>
      <c r="L59" s="32">
        <v>2851309</v>
      </c>
      <c r="M59" s="32">
        <v>272704</v>
      </c>
      <c r="N59" s="32">
        <v>10764</v>
      </c>
      <c r="O59" s="32">
        <f t="shared" si="17"/>
        <v>1803436</v>
      </c>
      <c r="P59" s="39">
        <f t="shared" si="12"/>
        <v>5577882</v>
      </c>
      <c r="Q59" s="60">
        <f t="shared" si="3"/>
        <v>53.796063854134552</v>
      </c>
      <c r="R59" s="37">
        <f t="shared" si="4"/>
        <v>10368569</v>
      </c>
      <c r="S59" s="101">
        <v>26</v>
      </c>
      <c r="T59" s="101">
        <v>12</v>
      </c>
      <c r="U59" s="101">
        <v>0</v>
      </c>
      <c r="V59" s="35">
        <f t="shared" si="5"/>
        <v>38</v>
      </c>
      <c r="W59" s="61">
        <f t="shared" si="6"/>
        <v>100</v>
      </c>
      <c r="X59" s="12">
        <v>0</v>
      </c>
      <c r="Y59" s="14" t="s">
        <v>262</v>
      </c>
      <c r="Z59" s="14" t="s">
        <v>263</v>
      </c>
      <c r="AA59" s="14" t="s">
        <v>264</v>
      </c>
      <c r="AB59" s="106">
        <f t="shared" si="7"/>
        <v>0</v>
      </c>
      <c r="AC59" s="60">
        <f t="shared" si="8"/>
        <v>0</v>
      </c>
      <c r="AD59" s="12">
        <f t="shared" si="9"/>
        <v>38</v>
      </c>
    </row>
    <row r="60" spans="1:30" hidden="1" x14ac:dyDescent="0.2">
      <c r="A60" s="1" t="s">
        <v>5</v>
      </c>
      <c r="B60" t="s">
        <v>99</v>
      </c>
      <c r="C60" s="40">
        <v>482809</v>
      </c>
      <c r="D60" s="12" t="s">
        <v>98</v>
      </c>
      <c r="E60" s="24">
        <v>951707</v>
      </c>
      <c r="F60" s="24">
        <v>3838980</v>
      </c>
      <c r="G60" s="24">
        <v>0</v>
      </c>
      <c r="H60" s="24">
        <v>0</v>
      </c>
      <c r="I60" s="58">
        <f t="shared" si="15"/>
        <v>4790687</v>
      </c>
      <c r="J60" s="60">
        <f t="shared" si="1"/>
        <v>46.203936145865448</v>
      </c>
      <c r="K60" s="32">
        <f t="shared" si="16"/>
        <v>639669</v>
      </c>
      <c r="L60" s="32">
        <v>2851309</v>
      </c>
      <c r="M60" s="32">
        <v>272704</v>
      </c>
      <c r="N60" s="32">
        <v>10764</v>
      </c>
      <c r="O60" s="32">
        <f t="shared" si="17"/>
        <v>1803436</v>
      </c>
      <c r="P60" s="39">
        <f t="shared" si="12"/>
        <v>5577882</v>
      </c>
      <c r="Q60" s="60">
        <f t="shared" si="3"/>
        <v>53.796063854134552</v>
      </c>
      <c r="R60" s="37">
        <f t="shared" si="4"/>
        <v>10368569</v>
      </c>
      <c r="S60" s="101">
        <v>26</v>
      </c>
      <c r="T60" s="101">
        <v>12</v>
      </c>
      <c r="U60" s="101">
        <v>0</v>
      </c>
      <c r="V60" s="35">
        <f t="shared" si="5"/>
        <v>38</v>
      </c>
      <c r="W60" s="61">
        <f t="shared" si="6"/>
        <v>100</v>
      </c>
      <c r="X60" s="12">
        <v>0</v>
      </c>
      <c r="Y60" s="14" t="s">
        <v>262</v>
      </c>
      <c r="Z60" s="14" t="s">
        <v>263</v>
      </c>
      <c r="AA60" s="14" t="s">
        <v>264</v>
      </c>
      <c r="AB60" s="106">
        <f t="shared" si="7"/>
        <v>0</v>
      </c>
      <c r="AC60" s="60">
        <f t="shared" si="8"/>
        <v>0</v>
      </c>
      <c r="AD60" s="12">
        <f t="shared" si="9"/>
        <v>38</v>
      </c>
    </row>
    <row r="61" spans="1:30" hidden="1" x14ac:dyDescent="0.2">
      <c r="A61" s="1" t="s">
        <v>5</v>
      </c>
      <c r="B61" t="s">
        <v>121</v>
      </c>
      <c r="C61" s="40">
        <v>608307</v>
      </c>
      <c r="D61" s="12" t="s">
        <v>98</v>
      </c>
      <c r="E61" s="24">
        <v>951707</v>
      </c>
      <c r="F61" s="24">
        <v>3838980</v>
      </c>
      <c r="G61" s="24">
        <v>0</v>
      </c>
      <c r="H61" s="24">
        <v>0</v>
      </c>
      <c r="I61" s="58">
        <f t="shared" si="15"/>
        <v>4790687</v>
      </c>
      <c r="J61" s="60">
        <f t="shared" si="1"/>
        <v>46.203936145865448</v>
      </c>
      <c r="K61" s="32">
        <f t="shared" si="16"/>
        <v>639669</v>
      </c>
      <c r="L61" s="32">
        <v>2851309</v>
      </c>
      <c r="M61" s="32">
        <v>272704</v>
      </c>
      <c r="N61" s="32">
        <v>10764</v>
      </c>
      <c r="O61" s="32">
        <f t="shared" si="17"/>
        <v>1803436</v>
      </c>
      <c r="P61" s="39">
        <f t="shared" si="12"/>
        <v>5577882</v>
      </c>
      <c r="Q61" s="60">
        <f t="shared" si="3"/>
        <v>53.796063854134552</v>
      </c>
      <c r="R61" s="37">
        <f t="shared" si="4"/>
        <v>10368569</v>
      </c>
      <c r="S61" s="101">
        <v>26</v>
      </c>
      <c r="T61" s="101">
        <v>12</v>
      </c>
      <c r="U61" s="101">
        <v>0</v>
      </c>
      <c r="V61" s="35">
        <f t="shared" si="5"/>
        <v>38</v>
      </c>
      <c r="W61" s="61">
        <f t="shared" si="6"/>
        <v>100</v>
      </c>
      <c r="X61" s="12">
        <v>0</v>
      </c>
      <c r="Y61" s="14" t="s">
        <v>262</v>
      </c>
      <c r="Z61" s="14" t="s">
        <v>263</v>
      </c>
      <c r="AA61" s="14" t="s">
        <v>264</v>
      </c>
      <c r="AB61" s="106">
        <f t="shared" si="7"/>
        <v>0</v>
      </c>
      <c r="AC61" s="60">
        <f t="shared" si="8"/>
        <v>0</v>
      </c>
      <c r="AD61" s="12">
        <f t="shared" si="9"/>
        <v>38</v>
      </c>
    </row>
    <row r="62" spans="1:30" hidden="1" x14ac:dyDescent="0.2">
      <c r="A62" s="1" t="s">
        <v>5</v>
      </c>
      <c r="B62" t="s">
        <v>100</v>
      </c>
      <c r="C62" s="40">
        <v>350342</v>
      </c>
      <c r="D62" s="12" t="s">
        <v>98</v>
      </c>
      <c r="E62" s="24">
        <v>951707</v>
      </c>
      <c r="F62" s="24">
        <v>3838980</v>
      </c>
      <c r="G62" s="24">
        <v>0</v>
      </c>
      <c r="H62" s="24">
        <v>0</v>
      </c>
      <c r="I62" s="58">
        <f t="shared" si="15"/>
        <v>4790687</v>
      </c>
      <c r="J62" s="60">
        <f t="shared" si="1"/>
        <v>46.203936145865448</v>
      </c>
      <c r="K62" s="32">
        <f t="shared" si="16"/>
        <v>639669</v>
      </c>
      <c r="L62" s="32">
        <v>2851309</v>
      </c>
      <c r="M62" s="32">
        <v>272704</v>
      </c>
      <c r="N62" s="32">
        <v>10764</v>
      </c>
      <c r="O62" s="32">
        <f t="shared" si="17"/>
        <v>1803436</v>
      </c>
      <c r="P62" s="39">
        <f t="shared" si="12"/>
        <v>5577882</v>
      </c>
      <c r="Q62" s="60">
        <f t="shared" si="3"/>
        <v>53.796063854134552</v>
      </c>
      <c r="R62" s="37">
        <f t="shared" si="4"/>
        <v>10368569</v>
      </c>
      <c r="S62" s="101">
        <v>26</v>
      </c>
      <c r="T62" s="101">
        <v>12</v>
      </c>
      <c r="U62" s="101">
        <v>0</v>
      </c>
      <c r="V62" s="35">
        <f t="shared" si="5"/>
        <v>38</v>
      </c>
      <c r="W62" s="61">
        <f t="shared" si="6"/>
        <v>100</v>
      </c>
      <c r="X62" s="12">
        <v>0</v>
      </c>
      <c r="Y62" s="14" t="s">
        <v>262</v>
      </c>
      <c r="Z62" s="14" t="s">
        <v>263</v>
      </c>
      <c r="AA62" s="14" t="s">
        <v>264</v>
      </c>
      <c r="AB62" s="106">
        <f t="shared" si="7"/>
        <v>0</v>
      </c>
      <c r="AC62" s="60">
        <f t="shared" si="8"/>
        <v>0</v>
      </c>
      <c r="AD62" s="12">
        <f t="shared" si="9"/>
        <v>38</v>
      </c>
    </row>
    <row r="63" spans="1:30" ht="15" hidden="1" customHeight="1" x14ac:dyDescent="0.2">
      <c r="A63" s="1" t="s">
        <v>5</v>
      </c>
      <c r="B63" t="s">
        <v>136</v>
      </c>
      <c r="C63" s="40">
        <v>45967</v>
      </c>
      <c r="D63" s="12" t="s">
        <v>98</v>
      </c>
      <c r="E63" s="24">
        <v>951707</v>
      </c>
      <c r="F63" s="24">
        <v>3838980</v>
      </c>
      <c r="G63" s="24">
        <v>0</v>
      </c>
      <c r="H63" s="24">
        <v>0</v>
      </c>
      <c r="I63" s="58">
        <f t="shared" si="15"/>
        <v>4790687</v>
      </c>
      <c r="J63" s="60">
        <f t="shared" si="1"/>
        <v>46.203936145865448</v>
      </c>
      <c r="K63" s="32">
        <f t="shared" si="16"/>
        <v>639669</v>
      </c>
      <c r="L63" s="32">
        <v>2851309</v>
      </c>
      <c r="M63" s="32">
        <v>272704</v>
      </c>
      <c r="N63" s="32">
        <v>10764</v>
      </c>
      <c r="O63" s="32">
        <f t="shared" si="17"/>
        <v>1803436</v>
      </c>
      <c r="P63" s="39">
        <f>SUM(K63:O63)</f>
        <v>5577882</v>
      </c>
      <c r="Q63" s="60">
        <f t="shared" si="3"/>
        <v>53.796063854134552</v>
      </c>
      <c r="R63" s="37">
        <f t="shared" si="4"/>
        <v>10368569</v>
      </c>
      <c r="S63" s="101">
        <v>26</v>
      </c>
      <c r="T63" s="101">
        <v>12</v>
      </c>
      <c r="U63" s="101">
        <v>0</v>
      </c>
      <c r="V63" s="35">
        <f t="shared" si="5"/>
        <v>38</v>
      </c>
      <c r="W63" s="61">
        <f t="shared" si="6"/>
        <v>100</v>
      </c>
      <c r="X63" s="12">
        <v>0</v>
      </c>
      <c r="Y63" s="14" t="s">
        <v>262</v>
      </c>
      <c r="Z63" s="14" t="s">
        <v>263</v>
      </c>
      <c r="AA63" s="14" t="s">
        <v>264</v>
      </c>
      <c r="AB63" s="106">
        <f t="shared" si="7"/>
        <v>0</v>
      </c>
      <c r="AC63" s="60">
        <f t="shared" si="8"/>
        <v>0</v>
      </c>
      <c r="AD63" s="12">
        <f t="shared" si="9"/>
        <v>38</v>
      </c>
    </row>
    <row r="64" spans="1:30" ht="15" hidden="1" customHeight="1" x14ac:dyDescent="0.2">
      <c r="A64" s="1" t="s">
        <v>5</v>
      </c>
      <c r="B64" t="s">
        <v>103</v>
      </c>
      <c r="C64" s="40">
        <v>588225</v>
      </c>
      <c r="D64" s="12" t="s">
        <v>101</v>
      </c>
      <c r="E64" s="24">
        <v>951707</v>
      </c>
      <c r="F64" s="24">
        <v>3838980</v>
      </c>
      <c r="G64" s="24">
        <v>0</v>
      </c>
      <c r="H64" s="24">
        <v>0</v>
      </c>
      <c r="I64" s="58">
        <f t="shared" si="15"/>
        <v>4790687</v>
      </c>
      <c r="J64" s="60">
        <f t="shared" si="1"/>
        <v>46.203936145865448</v>
      </c>
      <c r="K64" s="32">
        <f t="shared" si="16"/>
        <v>639669</v>
      </c>
      <c r="L64" s="32">
        <v>2851309</v>
      </c>
      <c r="M64" s="32">
        <v>272704</v>
      </c>
      <c r="N64" s="32">
        <v>10764</v>
      </c>
      <c r="O64" s="32">
        <f t="shared" si="17"/>
        <v>1803436</v>
      </c>
      <c r="P64" s="39">
        <f t="shared" si="12"/>
        <v>5577882</v>
      </c>
      <c r="Q64" s="60">
        <f t="shared" si="3"/>
        <v>53.796063854134552</v>
      </c>
      <c r="R64" s="37">
        <f t="shared" si="4"/>
        <v>10368569</v>
      </c>
      <c r="S64" s="101">
        <v>26</v>
      </c>
      <c r="T64" s="101">
        <v>12</v>
      </c>
      <c r="U64" s="101">
        <v>0</v>
      </c>
      <c r="V64" s="35">
        <f t="shared" si="5"/>
        <v>38</v>
      </c>
      <c r="W64" s="61">
        <f t="shared" si="6"/>
        <v>100</v>
      </c>
      <c r="X64" s="12">
        <v>0</v>
      </c>
      <c r="Y64" s="14" t="s">
        <v>262</v>
      </c>
      <c r="Z64" s="14" t="s">
        <v>263</v>
      </c>
      <c r="AA64" s="14" t="s">
        <v>264</v>
      </c>
      <c r="AB64" s="106">
        <f t="shared" si="7"/>
        <v>0</v>
      </c>
      <c r="AC64" s="60">
        <f t="shared" si="8"/>
        <v>0</v>
      </c>
      <c r="AD64" s="12">
        <f t="shared" si="9"/>
        <v>38</v>
      </c>
    </row>
    <row r="65" spans="1:30" hidden="1" x14ac:dyDescent="0.2">
      <c r="A65" s="1" t="s">
        <v>5</v>
      </c>
      <c r="B65" t="s">
        <v>106</v>
      </c>
      <c r="C65" s="40">
        <v>1263460</v>
      </c>
      <c r="D65" s="12" t="s">
        <v>101</v>
      </c>
      <c r="E65" s="24">
        <v>951707</v>
      </c>
      <c r="F65" s="24">
        <v>3838980</v>
      </c>
      <c r="G65" s="24">
        <v>0</v>
      </c>
      <c r="H65" s="24">
        <v>0</v>
      </c>
      <c r="I65" s="58">
        <f t="shared" si="15"/>
        <v>4790687</v>
      </c>
      <c r="J65" s="60">
        <f t="shared" si="1"/>
        <v>46.203936145865448</v>
      </c>
      <c r="K65" s="32">
        <f t="shared" si="16"/>
        <v>639669</v>
      </c>
      <c r="L65" s="32">
        <v>2851309</v>
      </c>
      <c r="M65" s="32">
        <v>272704</v>
      </c>
      <c r="N65" s="32">
        <v>10764</v>
      </c>
      <c r="O65" s="32">
        <f t="shared" si="17"/>
        <v>1803436</v>
      </c>
      <c r="P65" s="39">
        <f t="shared" si="12"/>
        <v>5577882</v>
      </c>
      <c r="Q65" s="60">
        <f t="shared" si="3"/>
        <v>53.796063854134552</v>
      </c>
      <c r="R65" s="37">
        <f t="shared" si="4"/>
        <v>10368569</v>
      </c>
      <c r="S65" s="101">
        <v>26</v>
      </c>
      <c r="T65" s="101">
        <v>12</v>
      </c>
      <c r="U65" s="101">
        <v>0</v>
      </c>
      <c r="V65" s="35">
        <f t="shared" si="5"/>
        <v>38</v>
      </c>
      <c r="W65" s="61">
        <f t="shared" si="6"/>
        <v>100</v>
      </c>
      <c r="X65" s="12">
        <v>0</v>
      </c>
      <c r="Y65" s="14" t="s">
        <v>262</v>
      </c>
      <c r="Z65" s="14" t="s">
        <v>263</v>
      </c>
      <c r="AA65" s="14" t="s">
        <v>264</v>
      </c>
      <c r="AB65" s="106">
        <f t="shared" si="7"/>
        <v>0</v>
      </c>
      <c r="AC65" s="60">
        <f t="shared" si="8"/>
        <v>0</v>
      </c>
      <c r="AD65" s="12">
        <f t="shared" si="9"/>
        <v>38</v>
      </c>
    </row>
    <row r="66" spans="1:30" hidden="1" x14ac:dyDescent="0.2">
      <c r="A66" s="1" t="s">
        <v>5</v>
      </c>
      <c r="B66" t="s">
        <v>124</v>
      </c>
      <c r="C66" s="40">
        <v>267277</v>
      </c>
      <c r="D66" s="12" t="s">
        <v>101</v>
      </c>
      <c r="E66" s="24">
        <v>951707</v>
      </c>
      <c r="F66" s="24">
        <v>3838980</v>
      </c>
      <c r="G66" s="24">
        <v>0</v>
      </c>
      <c r="H66" s="24">
        <v>0</v>
      </c>
      <c r="I66" s="58">
        <f t="shared" si="15"/>
        <v>4790687</v>
      </c>
      <c r="J66" s="60">
        <f t="shared" si="1"/>
        <v>46.203936145865448</v>
      </c>
      <c r="K66" s="32">
        <f t="shared" si="16"/>
        <v>639669</v>
      </c>
      <c r="L66" s="32">
        <v>2851309</v>
      </c>
      <c r="M66" s="32">
        <v>272704</v>
      </c>
      <c r="N66" s="32">
        <v>10764</v>
      </c>
      <c r="O66" s="32">
        <f t="shared" si="17"/>
        <v>1803436</v>
      </c>
      <c r="P66" s="39">
        <f t="shared" si="12"/>
        <v>5577882</v>
      </c>
      <c r="Q66" s="60">
        <f t="shared" si="3"/>
        <v>53.796063854134552</v>
      </c>
      <c r="R66" s="37">
        <f t="shared" si="4"/>
        <v>10368569</v>
      </c>
      <c r="S66" s="101">
        <v>26</v>
      </c>
      <c r="T66" s="101">
        <v>12</v>
      </c>
      <c r="U66" s="101">
        <v>0</v>
      </c>
      <c r="V66" s="35">
        <f t="shared" si="5"/>
        <v>38</v>
      </c>
      <c r="W66" s="61">
        <f t="shared" si="6"/>
        <v>100</v>
      </c>
      <c r="X66" s="12">
        <v>0</v>
      </c>
      <c r="Y66" s="14" t="s">
        <v>262</v>
      </c>
      <c r="Z66" s="14" t="s">
        <v>263</v>
      </c>
      <c r="AA66" s="14" t="s">
        <v>264</v>
      </c>
      <c r="AB66" s="106">
        <f t="shared" si="7"/>
        <v>0</v>
      </c>
      <c r="AC66" s="60">
        <f t="shared" si="8"/>
        <v>0</v>
      </c>
      <c r="AD66" s="12">
        <f t="shared" si="9"/>
        <v>38</v>
      </c>
    </row>
    <row r="67" spans="1:30" hidden="1" x14ac:dyDescent="0.2">
      <c r="A67" s="1" t="s">
        <v>5</v>
      </c>
      <c r="B67" t="s">
        <v>125</v>
      </c>
      <c r="C67" s="40">
        <v>1621047</v>
      </c>
      <c r="D67" s="12" t="s">
        <v>114</v>
      </c>
      <c r="E67" s="24">
        <v>951707</v>
      </c>
      <c r="F67" s="24">
        <v>3838980</v>
      </c>
      <c r="G67" s="24">
        <v>0</v>
      </c>
      <c r="H67" s="24">
        <v>0</v>
      </c>
      <c r="I67" s="58">
        <f t="shared" si="15"/>
        <v>4790687</v>
      </c>
      <c r="J67" s="60">
        <f t="shared" si="1"/>
        <v>46.203936145865448</v>
      </c>
      <c r="K67" s="32">
        <f t="shared" si="16"/>
        <v>639669</v>
      </c>
      <c r="L67" s="32">
        <v>2851309</v>
      </c>
      <c r="M67" s="32">
        <v>272704</v>
      </c>
      <c r="N67" s="32">
        <v>10764</v>
      </c>
      <c r="O67" s="32">
        <f t="shared" si="17"/>
        <v>1803436</v>
      </c>
      <c r="P67" s="39">
        <f t="shared" si="12"/>
        <v>5577882</v>
      </c>
      <c r="Q67" s="60">
        <f t="shared" si="3"/>
        <v>53.796063854134552</v>
      </c>
      <c r="R67" s="37">
        <f t="shared" si="4"/>
        <v>10368569</v>
      </c>
      <c r="S67" s="101">
        <v>26</v>
      </c>
      <c r="T67" s="101">
        <v>12</v>
      </c>
      <c r="U67" s="101">
        <v>0</v>
      </c>
      <c r="V67" s="35">
        <f t="shared" si="5"/>
        <v>38</v>
      </c>
      <c r="W67" s="61">
        <f t="shared" si="6"/>
        <v>100</v>
      </c>
      <c r="X67" s="12">
        <v>0</v>
      </c>
      <c r="Y67" s="14" t="s">
        <v>262</v>
      </c>
      <c r="Z67" s="14" t="s">
        <v>263</v>
      </c>
      <c r="AA67" s="14" t="s">
        <v>264</v>
      </c>
      <c r="AB67" s="106">
        <f t="shared" si="7"/>
        <v>0</v>
      </c>
      <c r="AC67" s="60">
        <f t="shared" si="8"/>
        <v>0</v>
      </c>
      <c r="AD67" s="12">
        <f t="shared" si="9"/>
        <v>38</v>
      </c>
    </row>
    <row r="68" spans="1:30" ht="15" hidden="1" customHeight="1" x14ac:dyDescent="0.2">
      <c r="A68" s="1" t="s">
        <v>238</v>
      </c>
      <c r="B68" t="s">
        <v>119</v>
      </c>
      <c r="C68" s="40">
        <v>738456</v>
      </c>
      <c r="D68" s="12" t="s">
        <v>98</v>
      </c>
      <c r="E68" s="32">
        <v>693000</v>
      </c>
      <c r="F68" s="32">
        <v>0</v>
      </c>
      <c r="G68" s="32">
        <v>0</v>
      </c>
      <c r="H68" s="32">
        <v>0</v>
      </c>
      <c r="I68" s="59">
        <f>SUM(E68:H68)</f>
        <v>693000</v>
      </c>
      <c r="J68" s="60">
        <f t="shared" si="1"/>
        <v>52.38095238095238</v>
      </c>
      <c r="K68" s="32">
        <v>1000</v>
      </c>
      <c r="L68" s="32">
        <v>0</v>
      </c>
      <c r="M68" s="32">
        <v>629000</v>
      </c>
      <c r="N68" s="32">
        <v>0</v>
      </c>
      <c r="O68" s="32">
        <v>0</v>
      </c>
      <c r="P68" s="39">
        <f>SUM(K68:O68)</f>
        <v>630000</v>
      </c>
      <c r="Q68" s="60">
        <f t="shared" si="3"/>
        <v>47.61904761904762</v>
      </c>
      <c r="R68" s="37">
        <f t="shared" si="4"/>
        <v>1323000</v>
      </c>
      <c r="S68" s="101">
        <v>3</v>
      </c>
      <c r="T68" s="101">
        <v>2</v>
      </c>
      <c r="U68" s="101">
        <v>2</v>
      </c>
      <c r="V68" s="35">
        <f t="shared" si="5"/>
        <v>7</v>
      </c>
      <c r="W68" s="61">
        <f t="shared" si="6"/>
        <v>36.842105263157897</v>
      </c>
      <c r="X68" s="14">
        <v>14</v>
      </c>
      <c r="Y68" s="14">
        <v>10</v>
      </c>
      <c r="Z68" s="14">
        <v>2</v>
      </c>
      <c r="AA68" s="14">
        <v>0</v>
      </c>
      <c r="AB68" s="106">
        <f t="shared" si="7"/>
        <v>12</v>
      </c>
      <c r="AC68" s="60">
        <f t="shared" si="8"/>
        <v>63.157894736842103</v>
      </c>
      <c r="AD68" s="12">
        <f t="shared" si="9"/>
        <v>19</v>
      </c>
    </row>
    <row r="69" spans="1:30" ht="15" hidden="1" customHeight="1" x14ac:dyDescent="0.2">
      <c r="A69" s="1" t="s">
        <v>238</v>
      </c>
      <c r="B69" t="s">
        <v>100</v>
      </c>
      <c r="C69" s="40">
        <v>749180</v>
      </c>
      <c r="D69" s="12" t="s">
        <v>98</v>
      </c>
      <c r="E69" s="32">
        <v>693000</v>
      </c>
      <c r="F69" s="32">
        <v>0</v>
      </c>
      <c r="G69" s="32">
        <v>0</v>
      </c>
      <c r="H69" s="32">
        <v>0</v>
      </c>
      <c r="I69" s="59">
        <f>SUM(E69:H69)</f>
        <v>693000</v>
      </c>
      <c r="J69" s="60">
        <f t="shared" ref="J69:J132" si="18">(100*I69)/R69</f>
        <v>52.38095238095238</v>
      </c>
      <c r="K69" s="32">
        <v>1000</v>
      </c>
      <c r="L69" s="32">
        <v>0</v>
      </c>
      <c r="M69" s="32">
        <v>629000</v>
      </c>
      <c r="N69" s="32">
        <v>0</v>
      </c>
      <c r="O69" s="32">
        <v>0</v>
      </c>
      <c r="P69" s="39">
        <f t="shared" si="12"/>
        <v>630000</v>
      </c>
      <c r="Q69" s="60">
        <f t="shared" ref="Q69:Q132" si="19">(100*P69)/R69</f>
        <v>47.61904761904762</v>
      </c>
      <c r="R69" s="37">
        <f t="shared" si="4"/>
        <v>1323000</v>
      </c>
      <c r="S69" s="101">
        <v>3</v>
      </c>
      <c r="T69" s="101">
        <v>2</v>
      </c>
      <c r="U69" s="101">
        <v>2</v>
      </c>
      <c r="V69" s="35">
        <f t="shared" ref="V69:V82" si="20">SUM(S69:U69)</f>
        <v>7</v>
      </c>
      <c r="W69" s="61">
        <f t="shared" ref="W69:W99" si="21">(100*V69)/AD69</f>
        <v>36.842105263157897</v>
      </c>
      <c r="X69" s="14">
        <v>14</v>
      </c>
      <c r="Y69" s="14">
        <v>10</v>
      </c>
      <c r="Z69" s="14">
        <v>2</v>
      </c>
      <c r="AA69" s="14">
        <v>0</v>
      </c>
      <c r="AB69" s="106">
        <f t="shared" ref="AB69:AB132" si="22">SUM(Y69:AA69)</f>
        <v>12</v>
      </c>
      <c r="AC69" s="60">
        <f t="shared" ref="AC69:AC132" si="23">(100*AB69)/AD69</f>
        <v>63.157894736842103</v>
      </c>
      <c r="AD69" s="12">
        <f t="shared" ref="AD69:AD132" si="24">V69+AB69</f>
        <v>19</v>
      </c>
    </row>
    <row r="70" spans="1:30" ht="15" hidden="1" customHeight="1" x14ac:dyDescent="0.2">
      <c r="A70" s="1" t="s">
        <v>256</v>
      </c>
      <c r="B70" t="s">
        <v>137</v>
      </c>
      <c r="C70" s="17">
        <v>86873</v>
      </c>
      <c r="D70" s="12" t="s">
        <v>89</v>
      </c>
      <c r="E70" s="32">
        <v>1050669</v>
      </c>
      <c r="F70" s="32">
        <v>3105141</v>
      </c>
      <c r="G70" s="32">
        <v>0</v>
      </c>
      <c r="H70" s="32">
        <v>0</v>
      </c>
      <c r="I70" s="59">
        <f>SUM(E70:H70)</f>
        <v>4155810</v>
      </c>
      <c r="J70" s="60">
        <f t="shared" si="18"/>
        <v>92.925156499736602</v>
      </c>
      <c r="K70" s="32">
        <v>72434</v>
      </c>
      <c r="L70" s="32">
        <v>41996</v>
      </c>
      <c r="M70" s="32">
        <v>201972</v>
      </c>
      <c r="N70" s="32">
        <v>0</v>
      </c>
      <c r="O70" s="32">
        <v>0</v>
      </c>
      <c r="P70" s="39">
        <f t="shared" si="12"/>
        <v>316402</v>
      </c>
      <c r="Q70" s="60">
        <f t="shared" si="19"/>
        <v>7.0748435002634045</v>
      </c>
      <c r="R70" s="37">
        <f t="shared" ref="R70:R133" si="25">I70+P70</f>
        <v>4472212</v>
      </c>
      <c r="S70" s="101">
        <v>8</v>
      </c>
      <c r="T70" s="101">
        <v>2</v>
      </c>
      <c r="U70" s="101">
        <v>1</v>
      </c>
      <c r="V70" s="35">
        <f t="shared" si="20"/>
        <v>11</v>
      </c>
      <c r="W70" s="61">
        <f t="shared" si="21"/>
        <v>45.833333333333336</v>
      </c>
      <c r="X70" s="14">
        <v>0</v>
      </c>
      <c r="Y70" s="14">
        <v>1</v>
      </c>
      <c r="Z70" s="14">
        <v>12</v>
      </c>
      <c r="AA70" s="14">
        <v>0</v>
      </c>
      <c r="AB70" s="106">
        <f t="shared" si="22"/>
        <v>13</v>
      </c>
      <c r="AC70" s="60">
        <f t="shared" si="23"/>
        <v>54.166666666666664</v>
      </c>
      <c r="AD70" s="12">
        <f t="shared" si="24"/>
        <v>24</v>
      </c>
    </row>
    <row r="71" spans="1:30" ht="15" hidden="1" customHeight="1" x14ac:dyDescent="0.2">
      <c r="A71" s="1" t="s">
        <v>256</v>
      </c>
      <c r="B71" t="s">
        <v>118</v>
      </c>
      <c r="C71" s="17">
        <v>225458</v>
      </c>
      <c r="D71" s="12" t="s">
        <v>89</v>
      </c>
      <c r="E71" s="32">
        <v>1050669</v>
      </c>
      <c r="F71" s="32">
        <v>3105141</v>
      </c>
      <c r="G71" s="32">
        <v>0</v>
      </c>
      <c r="H71" s="32">
        <v>0</v>
      </c>
      <c r="I71" s="59">
        <f t="shared" ref="I71:I75" si="26">SUM(E71:H71)</f>
        <v>4155810</v>
      </c>
      <c r="J71" s="60">
        <f t="shared" si="18"/>
        <v>92.925156499736602</v>
      </c>
      <c r="K71" s="32">
        <v>72434</v>
      </c>
      <c r="L71" s="32">
        <v>41996</v>
      </c>
      <c r="M71" s="32">
        <v>201972</v>
      </c>
      <c r="N71" s="32">
        <v>0</v>
      </c>
      <c r="O71" s="32">
        <v>0</v>
      </c>
      <c r="P71" s="39">
        <f t="shared" si="12"/>
        <v>316402</v>
      </c>
      <c r="Q71" s="60">
        <f t="shared" si="19"/>
        <v>7.0748435002634045</v>
      </c>
      <c r="R71" s="37">
        <f t="shared" si="25"/>
        <v>4472212</v>
      </c>
      <c r="S71" s="101">
        <v>8</v>
      </c>
      <c r="T71" s="101">
        <v>2</v>
      </c>
      <c r="U71" s="101">
        <v>1</v>
      </c>
      <c r="V71" s="35">
        <f t="shared" si="20"/>
        <v>11</v>
      </c>
      <c r="W71" s="61">
        <f t="shared" si="21"/>
        <v>45.833333333333336</v>
      </c>
      <c r="X71" s="14">
        <v>0</v>
      </c>
      <c r="Y71" s="14">
        <v>1</v>
      </c>
      <c r="Z71" s="14">
        <v>12</v>
      </c>
      <c r="AA71" s="14">
        <v>0</v>
      </c>
      <c r="AB71" s="106">
        <f t="shared" si="22"/>
        <v>13</v>
      </c>
      <c r="AC71" s="60">
        <f t="shared" si="23"/>
        <v>54.166666666666664</v>
      </c>
      <c r="AD71" s="12">
        <f t="shared" si="24"/>
        <v>24</v>
      </c>
    </row>
    <row r="72" spans="1:30" hidden="1" x14ac:dyDescent="0.2">
      <c r="A72" s="1" t="s">
        <v>256</v>
      </c>
      <c r="B72" t="s">
        <v>138</v>
      </c>
      <c r="C72" s="17">
        <v>75058</v>
      </c>
      <c r="D72" s="12" t="s">
        <v>89</v>
      </c>
      <c r="E72" s="32">
        <v>1050669</v>
      </c>
      <c r="F72" s="32">
        <v>3105141</v>
      </c>
      <c r="G72" s="32">
        <v>0</v>
      </c>
      <c r="H72" s="32">
        <v>0</v>
      </c>
      <c r="I72" s="59">
        <f t="shared" si="26"/>
        <v>4155810</v>
      </c>
      <c r="J72" s="60">
        <f t="shared" si="18"/>
        <v>92.925156499736602</v>
      </c>
      <c r="K72" s="32">
        <v>72434</v>
      </c>
      <c r="L72" s="32">
        <v>41996</v>
      </c>
      <c r="M72" s="32">
        <v>201972</v>
      </c>
      <c r="N72" s="32">
        <v>0</v>
      </c>
      <c r="O72" s="32">
        <v>0</v>
      </c>
      <c r="P72" s="39">
        <f t="shared" si="12"/>
        <v>316402</v>
      </c>
      <c r="Q72" s="60">
        <f t="shared" si="19"/>
        <v>7.0748435002634045</v>
      </c>
      <c r="R72" s="37">
        <f t="shared" si="25"/>
        <v>4472212</v>
      </c>
      <c r="S72" s="101">
        <v>8</v>
      </c>
      <c r="T72" s="101">
        <v>2</v>
      </c>
      <c r="U72" s="101">
        <v>1</v>
      </c>
      <c r="V72" s="35">
        <f t="shared" si="20"/>
        <v>11</v>
      </c>
      <c r="W72" s="61">
        <f t="shared" si="21"/>
        <v>45.833333333333336</v>
      </c>
      <c r="X72" s="14">
        <v>0</v>
      </c>
      <c r="Y72" s="14">
        <v>1</v>
      </c>
      <c r="Z72" s="14">
        <v>12</v>
      </c>
      <c r="AA72" s="14">
        <v>0</v>
      </c>
      <c r="AB72" s="106">
        <f t="shared" si="22"/>
        <v>13</v>
      </c>
      <c r="AC72" s="60">
        <f t="shared" si="23"/>
        <v>54.166666666666664</v>
      </c>
      <c r="AD72" s="12">
        <f t="shared" si="24"/>
        <v>24</v>
      </c>
    </row>
    <row r="73" spans="1:30" x14ac:dyDescent="0.2">
      <c r="A73" s="1" t="s">
        <v>256</v>
      </c>
      <c r="B73" t="s">
        <v>139</v>
      </c>
      <c r="C73" s="17">
        <v>216054</v>
      </c>
      <c r="D73" s="12" t="s">
        <v>89</v>
      </c>
      <c r="E73" s="32">
        <v>1050669</v>
      </c>
      <c r="F73" s="32">
        <v>3105141</v>
      </c>
      <c r="G73" s="32">
        <v>0</v>
      </c>
      <c r="H73" s="32">
        <v>0</v>
      </c>
      <c r="I73" s="59">
        <f t="shared" si="26"/>
        <v>4155810</v>
      </c>
      <c r="J73" s="60">
        <f t="shared" si="18"/>
        <v>92.925156499736602</v>
      </c>
      <c r="K73" s="32">
        <v>72434</v>
      </c>
      <c r="L73" s="32">
        <v>41996</v>
      </c>
      <c r="M73" s="32">
        <v>201972</v>
      </c>
      <c r="N73" s="32">
        <v>0</v>
      </c>
      <c r="O73" s="32">
        <v>0</v>
      </c>
      <c r="P73" s="39">
        <f t="shared" si="12"/>
        <v>316402</v>
      </c>
      <c r="Q73" s="60">
        <f t="shared" si="19"/>
        <v>7.0748435002634045</v>
      </c>
      <c r="R73" s="37">
        <f t="shared" si="25"/>
        <v>4472212</v>
      </c>
      <c r="S73" s="101">
        <v>8</v>
      </c>
      <c r="T73" s="101">
        <v>2</v>
      </c>
      <c r="U73" s="101">
        <v>1</v>
      </c>
      <c r="V73" s="35">
        <f t="shared" si="20"/>
        <v>11</v>
      </c>
      <c r="W73" s="61">
        <f t="shared" si="21"/>
        <v>45.833333333333336</v>
      </c>
      <c r="X73" s="14">
        <v>0</v>
      </c>
      <c r="Y73" s="14">
        <v>1</v>
      </c>
      <c r="Z73" s="14">
        <v>12</v>
      </c>
      <c r="AA73" s="14">
        <v>0</v>
      </c>
      <c r="AB73" s="106">
        <f t="shared" si="22"/>
        <v>13</v>
      </c>
      <c r="AC73" s="60">
        <f t="shared" si="23"/>
        <v>54.166666666666664</v>
      </c>
      <c r="AD73" s="12">
        <f t="shared" si="24"/>
        <v>24</v>
      </c>
    </row>
    <row r="74" spans="1:30" x14ac:dyDescent="0.2">
      <c r="A74" s="1" t="s">
        <v>256</v>
      </c>
      <c r="B74" t="s">
        <v>140</v>
      </c>
      <c r="C74" s="17">
        <v>703977</v>
      </c>
      <c r="D74" s="12" t="s">
        <v>89</v>
      </c>
      <c r="E74" s="32">
        <v>1050669</v>
      </c>
      <c r="F74" s="32">
        <v>3105141</v>
      </c>
      <c r="G74" s="32">
        <v>0</v>
      </c>
      <c r="H74" s="32">
        <v>0</v>
      </c>
      <c r="I74" s="59">
        <f t="shared" si="26"/>
        <v>4155810</v>
      </c>
      <c r="J74" s="60">
        <f t="shared" si="18"/>
        <v>92.925156499736602</v>
      </c>
      <c r="K74" s="32">
        <v>72434</v>
      </c>
      <c r="L74" s="32">
        <v>41996</v>
      </c>
      <c r="M74" s="32">
        <v>201972</v>
      </c>
      <c r="N74" s="32">
        <v>0</v>
      </c>
      <c r="O74" s="32">
        <v>0</v>
      </c>
      <c r="P74" s="39">
        <f t="shared" si="12"/>
        <v>316402</v>
      </c>
      <c r="Q74" s="60">
        <f t="shared" si="19"/>
        <v>7.0748435002634045</v>
      </c>
      <c r="R74" s="37">
        <f t="shared" si="25"/>
        <v>4472212</v>
      </c>
      <c r="S74" s="101">
        <v>8</v>
      </c>
      <c r="T74" s="101">
        <v>2</v>
      </c>
      <c r="U74" s="101">
        <v>1</v>
      </c>
      <c r="V74" s="35">
        <f t="shared" si="20"/>
        <v>11</v>
      </c>
      <c r="W74" s="61">
        <f t="shared" si="21"/>
        <v>45.833333333333336</v>
      </c>
      <c r="X74" s="14">
        <v>0</v>
      </c>
      <c r="Y74" s="14">
        <v>1</v>
      </c>
      <c r="Z74" s="14">
        <v>12</v>
      </c>
      <c r="AA74" s="14">
        <v>0</v>
      </c>
      <c r="AB74" s="106">
        <f t="shared" si="22"/>
        <v>13</v>
      </c>
      <c r="AC74" s="60">
        <f t="shared" si="23"/>
        <v>54.166666666666664</v>
      </c>
      <c r="AD74" s="12">
        <f t="shared" si="24"/>
        <v>24</v>
      </c>
    </row>
    <row r="75" spans="1:30" hidden="1" x14ac:dyDescent="0.2">
      <c r="A75" s="1" t="s">
        <v>256</v>
      </c>
      <c r="B75" t="s">
        <v>141</v>
      </c>
      <c r="C75" s="17">
        <v>467626</v>
      </c>
      <c r="D75" s="12" t="s">
        <v>89</v>
      </c>
      <c r="E75" s="32">
        <v>1050669</v>
      </c>
      <c r="F75" s="32">
        <v>3105141</v>
      </c>
      <c r="G75" s="32">
        <v>0</v>
      </c>
      <c r="H75" s="32">
        <v>0</v>
      </c>
      <c r="I75" s="59">
        <f t="shared" si="26"/>
        <v>4155810</v>
      </c>
      <c r="J75" s="60">
        <f t="shared" si="18"/>
        <v>92.925156499736602</v>
      </c>
      <c r="K75" s="32">
        <v>72434</v>
      </c>
      <c r="L75" s="32">
        <v>41996</v>
      </c>
      <c r="M75" s="32">
        <v>201972</v>
      </c>
      <c r="N75" s="32">
        <v>0</v>
      </c>
      <c r="O75" s="32">
        <v>0</v>
      </c>
      <c r="P75" s="39">
        <f t="shared" si="12"/>
        <v>316402</v>
      </c>
      <c r="Q75" s="60">
        <f t="shared" si="19"/>
        <v>7.0748435002634045</v>
      </c>
      <c r="R75" s="37">
        <f t="shared" si="25"/>
        <v>4472212</v>
      </c>
      <c r="S75" s="101">
        <v>8</v>
      </c>
      <c r="T75" s="101">
        <v>2</v>
      </c>
      <c r="U75" s="101">
        <v>1</v>
      </c>
      <c r="V75" s="35">
        <f t="shared" si="20"/>
        <v>11</v>
      </c>
      <c r="W75" s="61">
        <f t="shared" si="21"/>
        <v>45.833333333333336</v>
      </c>
      <c r="X75" s="14">
        <v>0</v>
      </c>
      <c r="Y75" s="14">
        <v>1</v>
      </c>
      <c r="Z75" s="14">
        <v>12</v>
      </c>
      <c r="AA75" s="14">
        <v>0</v>
      </c>
      <c r="AB75" s="106">
        <f t="shared" si="22"/>
        <v>13</v>
      </c>
      <c r="AC75" s="60">
        <f t="shared" si="23"/>
        <v>54.166666666666664</v>
      </c>
      <c r="AD75" s="12">
        <f t="shared" si="24"/>
        <v>24</v>
      </c>
    </row>
    <row r="76" spans="1:30" hidden="1" x14ac:dyDescent="0.2">
      <c r="A76" s="1" t="s">
        <v>239</v>
      </c>
      <c r="B76" t="s">
        <v>142</v>
      </c>
      <c r="C76" s="17">
        <v>125653</v>
      </c>
      <c r="D76" s="12" t="s">
        <v>89</v>
      </c>
      <c r="E76" s="32">
        <v>147014</v>
      </c>
      <c r="F76" s="32">
        <v>813707</v>
      </c>
      <c r="G76" s="32">
        <v>0</v>
      </c>
      <c r="H76" s="32">
        <v>0</v>
      </c>
      <c r="I76" s="59">
        <f>SUM(E76:H76)</f>
        <v>960721</v>
      </c>
      <c r="J76" s="60">
        <f t="shared" si="18"/>
        <v>60.094640578477247</v>
      </c>
      <c r="K76" s="32">
        <v>118763</v>
      </c>
      <c r="L76" s="32">
        <v>0</v>
      </c>
      <c r="M76" s="32">
        <v>503709</v>
      </c>
      <c r="N76" s="32">
        <v>15487</v>
      </c>
      <c r="O76" s="32">
        <v>0</v>
      </c>
      <c r="P76" s="39">
        <f>SUM(K76:O76)</f>
        <v>637959</v>
      </c>
      <c r="Q76" s="60">
        <f t="shared" si="19"/>
        <v>39.905359421522753</v>
      </c>
      <c r="R76" s="37">
        <f t="shared" si="25"/>
        <v>1598680</v>
      </c>
      <c r="S76" s="101">
        <v>4</v>
      </c>
      <c r="T76" s="101">
        <v>9</v>
      </c>
      <c r="U76" s="101">
        <v>6</v>
      </c>
      <c r="V76" s="35">
        <f t="shared" si="20"/>
        <v>19</v>
      </c>
      <c r="W76" s="61">
        <f t="shared" si="21"/>
        <v>9.6446700507614214</v>
      </c>
      <c r="X76" s="14">
        <v>0</v>
      </c>
      <c r="Y76" s="14">
        <v>0</v>
      </c>
      <c r="Z76" s="14">
        <v>178</v>
      </c>
      <c r="AA76" s="14">
        <v>0</v>
      </c>
      <c r="AB76" s="106">
        <f t="shared" si="22"/>
        <v>178</v>
      </c>
      <c r="AC76" s="60">
        <f t="shared" si="23"/>
        <v>90.35532994923858</v>
      </c>
      <c r="AD76" s="12">
        <f t="shared" si="24"/>
        <v>197</v>
      </c>
    </row>
    <row r="77" spans="1:30" hidden="1" x14ac:dyDescent="0.2">
      <c r="A77" s="1" t="s">
        <v>239</v>
      </c>
      <c r="B77" t="s">
        <v>143</v>
      </c>
      <c r="C77" s="17">
        <v>6453</v>
      </c>
      <c r="D77" s="12" t="s">
        <v>89</v>
      </c>
      <c r="E77" s="32">
        <v>147014</v>
      </c>
      <c r="F77" s="32">
        <v>813707</v>
      </c>
      <c r="G77" s="32">
        <v>0</v>
      </c>
      <c r="H77" s="32">
        <v>0</v>
      </c>
      <c r="I77" s="59">
        <f t="shared" ref="I77:I91" si="27">SUM(E77:H77)</f>
        <v>960721</v>
      </c>
      <c r="J77" s="60">
        <f t="shared" si="18"/>
        <v>60.094640578477247</v>
      </c>
      <c r="K77" s="32">
        <v>118763</v>
      </c>
      <c r="L77" s="32">
        <v>0</v>
      </c>
      <c r="M77" s="32">
        <v>503709</v>
      </c>
      <c r="N77" s="32">
        <v>15487</v>
      </c>
      <c r="O77" s="32">
        <v>0</v>
      </c>
      <c r="P77" s="39">
        <f t="shared" si="12"/>
        <v>637959</v>
      </c>
      <c r="Q77" s="60">
        <f t="shared" si="19"/>
        <v>39.905359421522753</v>
      </c>
      <c r="R77" s="37">
        <f t="shared" si="25"/>
        <v>1598680</v>
      </c>
      <c r="S77" s="101">
        <v>4</v>
      </c>
      <c r="T77" s="101">
        <v>9</v>
      </c>
      <c r="U77" s="101">
        <v>6</v>
      </c>
      <c r="V77" s="35">
        <f t="shared" si="20"/>
        <v>19</v>
      </c>
      <c r="W77" s="61">
        <f t="shared" si="21"/>
        <v>9.6446700507614214</v>
      </c>
      <c r="X77" s="14">
        <v>0</v>
      </c>
      <c r="Y77" s="14">
        <v>0</v>
      </c>
      <c r="Z77" s="14">
        <v>178</v>
      </c>
      <c r="AA77" s="14">
        <v>0</v>
      </c>
      <c r="AB77" s="106">
        <f t="shared" si="22"/>
        <v>178</v>
      </c>
      <c r="AC77" s="60">
        <f t="shared" si="23"/>
        <v>90.35532994923858</v>
      </c>
      <c r="AD77" s="12">
        <f t="shared" si="24"/>
        <v>197</v>
      </c>
    </row>
    <row r="78" spans="1:30" ht="16.5" hidden="1" customHeight="1" x14ac:dyDescent="0.2">
      <c r="A78" s="1" t="s">
        <v>239</v>
      </c>
      <c r="B78" t="s">
        <v>144</v>
      </c>
      <c r="C78" s="17">
        <v>167247</v>
      </c>
      <c r="D78" s="12" t="s">
        <v>89</v>
      </c>
      <c r="E78" s="32">
        <v>147014</v>
      </c>
      <c r="F78" s="32">
        <v>813707</v>
      </c>
      <c r="G78" s="32">
        <v>0</v>
      </c>
      <c r="H78" s="32">
        <v>0</v>
      </c>
      <c r="I78" s="59">
        <f t="shared" si="27"/>
        <v>960721</v>
      </c>
      <c r="J78" s="60">
        <f t="shared" si="18"/>
        <v>60.094640578477247</v>
      </c>
      <c r="K78" s="32">
        <v>118763</v>
      </c>
      <c r="L78" s="32">
        <v>0</v>
      </c>
      <c r="M78" s="32">
        <v>503709</v>
      </c>
      <c r="N78" s="32">
        <v>15487</v>
      </c>
      <c r="O78" s="32">
        <v>0</v>
      </c>
      <c r="P78" s="39">
        <f t="shared" si="12"/>
        <v>637959</v>
      </c>
      <c r="Q78" s="60">
        <f t="shared" si="19"/>
        <v>39.905359421522753</v>
      </c>
      <c r="R78" s="37">
        <f t="shared" si="25"/>
        <v>1598680</v>
      </c>
      <c r="S78" s="101">
        <v>4</v>
      </c>
      <c r="T78" s="101">
        <v>9</v>
      </c>
      <c r="U78" s="101">
        <v>6</v>
      </c>
      <c r="V78" s="35">
        <f t="shared" si="20"/>
        <v>19</v>
      </c>
      <c r="W78" s="61">
        <f t="shared" si="21"/>
        <v>9.6446700507614214</v>
      </c>
      <c r="X78" s="14">
        <v>0</v>
      </c>
      <c r="Y78" s="14">
        <v>0</v>
      </c>
      <c r="Z78" s="14">
        <v>178</v>
      </c>
      <c r="AA78" s="14">
        <v>0</v>
      </c>
      <c r="AB78" s="106">
        <f t="shared" si="22"/>
        <v>178</v>
      </c>
      <c r="AC78" s="60">
        <f t="shared" si="23"/>
        <v>90.35532994923858</v>
      </c>
      <c r="AD78" s="12">
        <f t="shared" si="24"/>
        <v>197</v>
      </c>
    </row>
    <row r="79" spans="1:30" ht="15" hidden="1" customHeight="1" x14ac:dyDescent="0.2">
      <c r="A79" s="1" t="s">
        <v>239</v>
      </c>
      <c r="B79" t="s">
        <v>93</v>
      </c>
      <c r="C79" s="17">
        <v>42107</v>
      </c>
      <c r="D79" s="12" t="s">
        <v>89</v>
      </c>
      <c r="E79" s="32">
        <v>147014</v>
      </c>
      <c r="F79" s="32">
        <v>813707</v>
      </c>
      <c r="G79" s="32">
        <v>0</v>
      </c>
      <c r="H79" s="32">
        <v>0</v>
      </c>
      <c r="I79" s="59">
        <f t="shared" si="27"/>
        <v>960721</v>
      </c>
      <c r="J79" s="60">
        <f t="shared" si="18"/>
        <v>60.094640578477247</v>
      </c>
      <c r="K79" s="32">
        <v>118763</v>
      </c>
      <c r="L79" s="32">
        <v>0</v>
      </c>
      <c r="M79" s="32">
        <v>503709</v>
      </c>
      <c r="N79" s="32">
        <v>15487</v>
      </c>
      <c r="O79" s="32">
        <v>0</v>
      </c>
      <c r="P79" s="39">
        <f t="shared" si="12"/>
        <v>637959</v>
      </c>
      <c r="Q79" s="60">
        <f t="shared" si="19"/>
        <v>39.905359421522753</v>
      </c>
      <c r="R79" s="37">
        <f t="shared" si="25"/>
        <v>1598680</v>
      </c>
      <c r="S79" s="101">
        <v>4</v>
      </c>
      <c r="T79" s="101">
        <v>9</v>
      </c>
      <c r="U79" s="101">
        <v>6</v>
      </c>
      <c r="V79" s="35">
        <f t="shared" si="20"/>
        <v>19</v>
      </c>
      <c r="W79" s="61">
        <f t="shared" si="21"/>
        <v>9.6446700507614214</v>
      </c>
      <c r="X79" s="14">
        <v>0</v>
      </c>
      <c r="Y79" s="14">
        <v>0</v>
      </c>
      <c r="Z79" s="14">
        <v>178</v>
      </c>
      <c r="AA79" s="14">
        <v>0</v>
      </c>
      <c r="AB79" s="106">
        <f t="shared" si="22"/>
        <v>178</v>
      </c>
      <c r="AC79" s="60">
        <f t="shared" si="23"/>
        <v>90.35532994923858</v>
      </c>
      <c r="AD79" s="12">
        <f t="shared" si="24"/>
        <v>197</v>
      </c>
    </row>
    <row r="80" spans="1:30" hidden="1" x14ac:dyDescent="0.2">
      <c r="A80" s="1" t="s">
        <v>239</v>
      </c>
      <c r="B80" t="s">
        <v>145</v>
      </c>
      <c r="C80" s="17">
        <v>54377</v>
      </c>
      <c r="D80" s="12" t="s">
        <v>89</v>
      </c>
      <c r="E80" s="32">
        <v>147014</v>
      </c>
      <c r="F80" s="32">
        <v>813707</v>
      </c>
      <c r="G80" s="32">
        <v>0</v>
      </c>
      <c r="H80" s="32">
        <v>0</v>
      </c>
      <c r="I80" s="59">
        <f t="shared" si="27"/>
        <v>960721</v>
      </c>
      <c r="J80" s="60">
        <f t="shared" si="18"/>
        <v>60.094640578477247</v>
      </c>
      <c r="K80" s="32">
        <v>118763</v>
      </c>
      <c r="L80" s="32">
        <v>0</v>
      </c>
      <c r="M80" s="32">
        <v>503709</v>
      </c>
      <c r="N80" s="32">
        <v>15487</v>
      </c>
      <c r="O80" s="32">
        <v>0</v>
      </c>
      <c r="P80" s="39">
        <f t="shared" si="12"/>
        <v>637959</v>
      </c>
      <c r="Q80" s="60">
        <f t="shared" si="19"/>
        <v>39.905359421522753</v>
      </c>
      <c r="R80" s="37">
        <f t="shared" si="25"/>
        <v>1598680</v>
      </c>
      <c r="S80" s="101">
        <v>4</v>
      </c>
      <c r="T80" s="101">
        <v>9</v>
      </c>
      <c r="U80" s="101">
        <v>6</v>
      </c>
      <c r="V80" s="35">
        <f t="shared" si="20"/>
        <v>19</v>
      </c>
      <c r="W80" s="61">
        <f t="shared" si="21"/>
        <v>9.6446700507614214</v>
      </c>
      <c r="X80" s="14">
        <v>0</v>
      </c>
      <c r="Y80" s="14">
        <v>0</v>
      </c>
      <c r="Z80" s="14">
        <v>178</v>
      </c>
      <c r="AA80" s="14">
        <v>0</v>
      </c>
      <c r="AB80" s="106">
        <f t="shared" si="22"/>
        <v>178</v>
      </c>
      <c r="AC80" s="60">
        <f t="shared" si="23"/>
        <v>90.35532994923858</v>
      </c>
      <c r="AD80" s="12">
        <f t="shared" si="24"/>
        <v>197</v>
      </c>
    </row>
    <row r="81" spans="1:30" hidden="1" x14ac:dyDescent="0.2">
      <c r="A81" s="1" t="s">
        <v>239</v>
      </c>
      <c r="B81" t="s">
        <v>129</v>
      </c>
      <c r="C81" s="17">
        <v>67617</v>
      </c>
      <c r="D81" s="12" t="s">
        <v>89</v>
      </c>
      <c r="E81" s="32">
        <v>147014</v>
      </c>
      <c r="F81" s="32">
        <v>813707</v>
      </c>
      <c r="G81" s="32">
        <v>0</v>
      </c>
      <c r="H81" s="32">
        <v>0</v>
      </c>
      <c r="I81" s="59">
        <f t="shared" si="27"/>
        <v>960721</v>
      </c>
      <c r="J81" s="60">
        <f t="shared" si="18"/>
        <v>60.094640578477247</v>
      </c>
      <c r="K81" s="32">
        <v>118763</v>
      </c>
      <c r="L81" s="32">
        <v>0</v>
      </c>
      <c r="M81" s="32">
        <v>503709</v>
      </c>
      <c r="N81" s="32">
        <v>15487</v>
      </c>
      <c r="O81" s="32">
        <v>0</v>
      </c>
      <c r="P81" s="39">
        <f t="shared" si="12"/>
        <v>637959</v>
      </c>
      <c r="Q81" s="60">
        <f t="shared" si="19"/>
        <v>39.905359421522753</v>
      </c>
      <c r="R81" s="37">
        <f t="shared" si="25"/>
        <v>1598680</v>
      </c>
      <c r="S81" s="101">
        <v>4</v>
      </c>
      <c r="T81" s="101">
        <v>9</v>
      </c>
      <c r="U81" s="101">
        <v>6</v>
      </c>
      <c r="V81" s="35">
        <f t="shared" si="20"/>
        <v>19</v>
      </c>
      <c r="W81" s="61">
        <f t="shared" si="21"/>
        <v>9.6446700507614214</v>
      </c>
      <c r="X81" s="14">
        <v>0</v>
      </c>
      <c r="Y81" s="14">
        <v>0</v>
      </c>
      <c r="Z81" s="14">
        <v>178</v>
      </c>
      <c r="AA81" s="14">
        <v>0</v>
      </c>
      <c r="AB81" s="106">
        <f t="shared" si="22"/>
        <v>178</v>
      </c>
      <c r="AC81" s="60">
        <f t="shared" si="23"/>
        <v>90.35532994923858</v>
      </c>
      <c r="AD81" s="12">
        <f t="shared" si="24"/>
        <v>197</v>
      </c>
    </row>
    <row r="82" spans="1:30" hidden="1" x14ac:dyDescent="0.2">
      <c r="A82" s="1" t="s">
        <v>239</v>
      </c>
      <c r="B82" t="s">
        <v>146</v>
      </c>
      <c r="C82" s="17">
        <v>2841</v>
      </c>
      <c r="D82" s="12" t="s">
        <v>89</v>
      </c>
      <c r="E82" s="32">
        <v>147014</v>
      </c>
      <c r="F82" s="32">
        <v>813707</v>
      </c>
      <c r="G82" s="32">
        <v>0</v>
      </c>
      <c r="H82" s="32">
        <v>0</v>
      </c>
      <c r="I82" s="59">
        <f t="shared" si="27"/>
        <v>960721</v>
      </c>
      <c r="J82" s="60">
        <f t="shared" si="18"/>
        <v>60.094640578477247</v>
      </c>
      <c r="K82" s="32">
        <v>118763</v>
      </c>
      <c r="L82" s="32">
        <v>0</v>
      </c>
      <c r="M82" s="32">
        <v>503709</v>
      </c>
      <c r="N82" s="32">
        <v>15487</v>
      </c>
      <c r="O82" s="32">
        <v>0</v>
      </c>
      <c r="P82" s="39">
        <f t="shared" si="12"/>
        <v>637959</v>
      </c>
      <c r="Q82" s="60">
        <f t="shared" si="19"/>
        <v>39.905359421522753</v>
      </c>
      <c r="R82" s="37">
        <f t="shared" si="25"/>
        <v>1598680</v>
      </c>
      <c r="S82" s="101">
        <v>4</v>
      </c>
      <c r="T82" s="101">
        <v>9</v>
      </c>
      <c r="U82" s="101">
        <v>6</v>
      </c>
      <c r="V82" s="35">
        <f t="shared" si="20"/>
        <v>19</v>
      </c>
      <c r="W82" s="61">
        <f t="shared" si="21"/>
        <v>9.6446700507614214</v>
      </c>
      <c r="X82" s="14">
        <v>0</v>
      </c>
      <c r="Y82" s="14">
        <v>0</v>
      </c>
      <c r="Z82" s="14">
        <v>178</v>
      </c>
      <c r="AA82" s="14">
        <v>0</v>
      </c>
      <c r="AB82" s="106">
        <f t="shared" si="22"/>
        <v>178</v>
      </c>
      <c r="AC82" s="60">
        <f t="shared" si="23"/>
        <v>90.35532994923858</v>
      </c>
      <c r="AD82" s="12">
        <f t="shared" si="24"/>
        <v>197</v>
      </c>
    </row>
    <row r="83" spans="1:30" ht="18" hidden="1" customHeight="1" x14ac:dyDescent="0.2">
      <c r="A83" s="1" t="s">
        <v>239</v>
      </c>
      <c r="B83" t="s">
        <v>130</v>
      </c>
      <c r="C83" s="17">
        <v>58108</v>
      </c>
      <c r="D83" s="12" t="s">
        <v>98</v>
      </c>
      <c r="E83" s="32">
        <v>147014</v>
      </c>
      <c r="F83" s="32">
        <v>813707</v>
      </c>
      <c r="G83" s="32">
        <v>0</v>
      </c>
      <c r="H83" s="32">
        <v>0</v>
      </c>
      <c r="I83" s="59">
        <f t="shared" si="27"/>
        <v>960721</v>
      </c>
      <c r="J83" s="60">
        <f t="shared" si="18"/>
        <v>60.094640578477247</v>
      </c>
      <c r="K83" s="32">
        <v>118763</v>
      </c>
      <c r="L83" s="32">
        <v>0</v>
      </c>
      <c r="M83" s="32">
        <v>503709</v>
      </c>
      <c r="N83" s="32">
        <v>15487</v>
      </c>
      <c r="O83" s="32">
        <v>0</v>
      </c>
      <c r="P83" s="39">
        <f t="shared" si="12"/>
        <v>637959</v>
      </c>
      <c r="Q83" s="60">
        <f t="shared" si="19"/>
        <v>39.905359421522753</v>
      </c>
      <c r="R83" s="37">
        <f t="shared" si="25"/>
        <v>1598680</v>
      </c>
      <c r="S83" s="101">
        <v>4</v>
      </c>
      <c r="T83" s="101">
        <v>9</v>
      </c>
      <c r="U83" s="101">
        <v>6</v>
      </c>
      <c r="V83" s="35">
        <f>SUM(S83:U83)</f>
        <v>19</v>
      </c>
      <c r="W83" s="61">
        <f t="shared" si="21"/>
        <v>9.6446700507614214</v>
      </c>
      <c r="X83" s="14">
        <v>0</v>
      </c>
      <c r="Y83" s="14">
        <v>0</v>
      </c>
      <c r="Z83" s="14">
        <v>178</v>
      </c>
      <c r="AA83" s="14">
        <v>0</v>
      </c>
      <c r="AB83" s="106">
        <f t="shared" si="22"/>
        <v>178</v>
      </c>
      <c r="AC83" s="60">
        <f t="shared" si="23"/>
        <v>90.35532994923858</v>
      </c>
      <c r="AD83" s="12">
        <f t="shared" si="24"/>
        <v>197</v>
      </c>
    </row>
    <row r="84" spans="1:30" ht="18" hidden="1" customHeight="1" x14ac:dyDescent="0.2">
      <c r="A84" s="1" t="s">
        <v>239</v>
      </c>
      <c r="B84" t="s">
        <v>99</v>
      </c>
      <c r="C84" s="17">
        <v>82374</v>
      </c>
      <c r="D84" s="12" t="s">
        <v>98</v>
      </c>
      <c r="E84" s="32">
        <v>147014</v>
      </c>
      <c r="F84" s="32">
        <v>813707</v>
      </c>
      <c r="G84" s="32">
        <v>0</v>
      </c>
      <c r="H84" s="32">
        <v>0</v>
      </c>
      <c r="I84" s="59">
        <f t="shared" si="27"/>
        <v>960721</v>
      </c>
      <c r="J84" s="60">
        <f t="shared" si="18"/>
        <v>60.094640578477247</v>
      </c>
      <c r="K84" s="32">
        <v>118763</v>
      </c>
      <c r="L84" s="32">
        <v>0</v>
      </c>
      <c r="M84" s="32">
        <v>503709</v>
      </c>
      <c r="N84" s="32">
        <v>15487</v>
      </c>
      <c r="O84" s="32">
        <v>0</v>
      </c>
      <c r="P84" s="39">
        <f t="shared" si="12"/>
        <v>637959</v>
      </c>
      <c r="Q84" s="60">
        <f t="shared" si="19"/>
        <v>39.905359421522753</v>
      </c>
      <c r="R84" s="37">
        <f t="shared" si="25"/>
        <v>1598680</v>
      </c>
      <c r="S84" s="101">
        <v>4</v>
      </c>
      <c r="T84" s="101">
        <v>9</v>
      </c>
      <c r="U84" s="101">
        <v>6</v>
      </c>
      <c r="V84" s="35">
        <f t="shared" ref="V84:V126" si="28">SUM(S84:U84)</f>
        <v>19</v>
      </c>
      <c r="W84" s="61">
        <f t="shared" si="21"/>
        <v>9.6446700507614214</v>
      </c>
      <c r="X84" s="14">
        <v>0</v>
      </c>
      <c r="Y84" s="14">
        <v>0</v>
      </c>
      <c r="Z84" s="14">
        <v>178</v>
      </c>
      <c r="AA84" s="14">
        <v>0</v>
      </c>
      <c r="AB84" s="106">
        <f t="shared" si="22"/>
        <v>178</v>
      </c>
      <c r="AC84" s="60">
        <f t="shared" si="23"/>
        <v>90.35532994923858</v>
      </c>
      <c r="AD84" s="12">
        <f t="shared" si="24"/>
        <v>197</v>
      </c>
    </row>
    <row r="85" spans="1:30" hidden="1" x14ac:dyDescent="0.2">
      <c r="A85" s="1" t="s">
        <v>239</v>
      </c>
      <c r="B85" t="s">
        <v>121</v>
      </c>
      <c r="C85" s="17">
        <v>0</v>
      </c>
      <c r="D85" s="12" t="s">
        <v>98</v>
      </c>
      <c r="E85" s="32">
        <v>147014</v>
      </c>
      <c r="F85" s="32">
        <v>813707</v>
      </c>
      <c r="G85" s="32">
        <v>0</v>
      </c>
      <c r="H85" s="32">
        <v>0</v>
      </c>
      <c r="I85" s="59">
        <f t="shared" si="27"/>
        <v>960721</v>
      </c>
      <c r="J85" s="60">
        <f t="shared" si="18"/>
        <v>60.094640578477247</v>
      </c>
      <c r="K85" s="32">
        <v>118763</v>
      </c>
      <c r="L85" s="32">
        <v>0</v>
      </c>
      <c r="M85" s="32">
        <v>503709</v>
      </c>
      <c r="N85" s="32">
        <v>15487</v>
      </c>
      <c r="O85" s="32">
        <v>0</v>
      </c>
      <c r="P85" s="39">
        <f t="shared" si="12"/>
        <v>637959</v>
      </c>
      <c r="Q85" s="60">
        <f t="shared" si="19"/>
        <v>39.905359421522753</v>
      </c>
      <c r="R85" s="37">
        <f t="shared" si="25"/>
        <v>1598680</v>
      </c>
      <c r="S85" s="101">
        <v>4</v>
      </c>
      <c r="T85" s="101">
        <v>9</v>
      </c>
      <c r="U85" s="101">
        <v>6</v>
      </c>
      <c r="V85" s="35">
        <f t="shared" si="28"/>
        <v>19</v>
      </c>
      <c r="W85" s="61">
        <f t="shared" si="21"/>
        <v>9.6446700507614214</v>
      </c>
      <c r="X85" s="14">
        <v>0</v>
      </c>
      <c r="Y85" s="14">
        <v>0</v>
      </c>
      <c r="Z85" s="14">
        <v>178</v>
      </c>
      <c r="AA85" s="14">
        <v>0</v>
      </c>
      <c r="AB85" s="106">
        <f t="shared" si="22"/>
        <v>178</v>
      </c>
      <c r="AC85" s="60">
        <f t="shared" si="23"/>
        <v>90.35532994923858</v>
      </c>
      <c r="AD85" s="12">
        <f t="shared" si="24"/>
        <v>197</v>
      </c>
    </row>
    <row r="86" spans="1:30" ht="15" hidden="1" customHeight="1" x14ac:dyDescent="0.2">
      <c r="A86" s="1" t="s">
        <v>239</v>
      </c>
      <c r="B86" t="s">
        <v>100</v>
      </c>
      <c r="C86" s="17">
        <v>4872</v>
      </c>
      <c r="D86" s="12" t="s">
        <v>98</v>
      </c>
      <c r="E86" s="32">
        <v>147014</v>
      </c>
      <c r="F86" s="32">
        <v>813707</v>
      </c>
      <c r="G86" s="32">
        <v>0</v>
      </c>
      <c r="H86" s="32">
        <v>0</v>
      </c>
      <c r="I86" s="59">
        <f t="shared" si="27"/>
        <v>960721</v>
      </c>
      <c r="J86" s="60">
        <f t="shared" si="18"/>
        <v>60.094640578477247</v>
      </c>
      <c r="K86" s="32">
        <v>118763</v>
      </c>
      <c r="L86" s="32">
        <v>0</v>
      </c>
      <c r="M86" s="32">
        <v>503709</v>
      </c>
      <c r="N86" s="32">
        <v>15487</v>
      </c>
      <c r="O86" s="32">
        <v>0</v>
      </c>
      <c r="P86" s="39">
        <f t="shared" si="12"/>
        <v>637959</v>
      </c>
      <c r="Q86" s="60">
        <f t="shared" si="19"/>
        <v>39.905359421522753</v>
      </c>
      <c r="R86" s="37">
        <f t="shared" si="25"/>
        <v>1598680</v>
      </c>
      <c r="S86" s="101">
        <v>4</v>
      </c>
      <c r="T86" s="101">
        <v>9</v>
      </c>
      <c r="U86" s="101">
        <v>6</v>
      </c>
      <c r="V86" s="35">
        <f t="shared" si="28"/>
        <v>19</v>
      </c>
      <c r="W86" s="61">
        <f t="shared" si="21"/>
        <v>9.6446700507614214</v>
      </c>
      <c r="X86" s="14">
        <v>0</v>
      </c>
      <c r="Y86" s="14">
        <v>0</v>
      </c>
      <c r="Z86" s="14">
        <v>178</v>
      </c>
      <c r="AA86" s="14">
        <v>0</v>
      </c>
      <c r="AB86" s="106">
        <f t="shared" si="22"/>
        <v>178</v>
      </c>
      <c r="AC86" s="60">
        <f t="shared" si="23"/>
        <v>90.35532994923858</v>
      </c>
      <c r="AD86" s="12">
        <f t="shared" si="24"/>
        <v>197</v>
      </c>
    </row>
    <row r="87" spans="1:30" hidden="1" x14ac:dyDescent="0.2">
      <c r="A87" s="1" t="s">
        <v>239</v>
      </c>
      <c r="B87" t="s">
        <v>122</v>
      </c>
      <c r="C87" s="17">
        <v>33124</v>
      </c>
      <c r="D87" s="12" t="s">
        <v>98</v>
      </c>
      <c r="E87" s="32">
        <v>147014</v>
      </c>
      <c r="F87" s="32">
        <v>813707</v>
      </c>
      <c r="G87" s="32">
        <v>0</v>
      </c>
      <c r="H87" s="32">
        <v>0</v>
      </c>
      <c r="I87" s="59">
        <f t="shared" si="27"/>
        <v>960721</v>
      </c>
      <c r="J87" s="60">
        <f t="shared" si="18"/>
        <v>60.094640578477247</v>
      </c>
      <c r="K87" s="32">
        <v>118763</v>
      </c>
      <c r="L87" s="32">
        <v>0</v>
      </c>
      <c r="M87" s="32">
        <v>503709</v>
      </c>
      <c r="N87" s="32">
        <v>15487</v>
      </c>
      <c r="O87" s="32">
        <v>0</v>
      </c>
      <c r="P87" s="39">
        <f t="shared" si="12"/>
        <v>637959</v>
      </c>
      <c r="Q87" s="60">
        <f t="shared" si="19"/>
        <v>39.905359421522753</v>
      </c>
      <c r="R87" s="37">
        <f t="shared" si="25"/>
        <v>1598680</v>
      </c>
      <c r="S87" s="101">
        <v>4</v>
      </c>
      <c r="T87" s="101">
        <v>9</v>
      </c>
      <c r="U87" s="101">
        <v>6</v>
      </c>
      <c r="V87" s="35">
        <f t="shared" si="28"/>
        <v>19</v>
      </c>
      <c r="W87" s="61">
        <f t="shared" si="21"/>
        <v>9.6446700507614214</v>
      </c>
      <c r="X87" s="14">
        <v>0</v>
      </c>
      <c r="Y87" s="14">
        <v>0</v>
      </c>
      <c r="Z87" s="14">
        <v>178</v>
      </c>
      <c r="AA87" s="14">
        <v>0</v>
      </c>
      <c r="AB87" s="106">
        <f t="shared" si="22"/>
        <v>178</v>
      </c>
      <c r="AC87" s="60">
        <f t="shared" si="23"/>
        <v>90.35532994923858</v>
      </c>
      <c r="AD87" s="12">
        <f t="shared" si="24"/>
        <v>197</v>
      </c>
    </row>
    <row r="88" spans="1:30" ht="15" hidden="1" customHeight="1" x14ac:dyDescent="0.2">
      <c r="A88" s="1" t="s">
        <v>239</v>
      </c>
      <c r="B88" t="s">
        <v>123</v>
      </c>
      <c r="C88" s="40">
        <v>15055</v>
      </c>
      <c r="D88" s="12" t="s">
        <v>101</v>
      </c>
      <c r="E88" s="32">
        <v>147014</v>
      </c>
      <c r="F88" s="32">
        <v>813707</v>
      </c>
      <c r="G88" s="32">
        <v>0</v>
      </c>
      <c r="H88" s="32">
        <v>0</v>
      </c>
      <c r="I88" s="59">
        <f t="shared" si="27"/>
        <v>960721</v>
      </c>
      <c r="J88" s="60">
        <f t="shared" si="18"/>
        <v>60.094640578477247</v>
      </c>
      <c r="K88" s="32">
        <v>118763</v>
      </c>
      <c r="L88" s="32">
        <v>0</v>
      </c>
      <c r="M88" s="32">
        <v>503709</v>
      </c>
      <c r="N88" s="32">
        <v>15487</v>
      </c>
      <c r="O88" s="32">
        <v>0</v>
      </c>
      <c r="P88" s="39">
        <f t="shared" si="12"/>
        <v>637959</v>
      </c>
      <c r="Q88" s="60">
        <f t="shared" si="19"/>
        <v>39.905359421522753</v>
      </c>
      <c r="R88" s="37">
        <f t="shared" si="25"/>
        <v>1598680</v>
      </c>
      <c r="S88" s="101">
        <v>4</v>
      </c>
      <c r="T88" s="101">
        <v>9</v>
      </c>
      <c r="U88" s="101">
        <v>6</v>
      </c>
      <c r="V88" s="35">
        <f t="shared" si="28"/>
        <v>19</v>
      </c>
      <c r="W88" s="61">
        <f t="shared" si="21"/>
        <v>9.6446700507614214</v>
      </c>
      <c r="X88" s="14">
        <v>0</v>
      </c>
      <c r="Y88" s="14">
        <v>0</v>
      </c>
      <c r="Z88" s="14">
        <v>178</v>
      </c>
      <c r="AA88" s="14">
        <v>0</v>
      </c>
      <c r="AB88" s="106">
        <f t="shared" si="22"/>
        <v>178</v>
      </c>
      <c r="AC88" s="60">
        <f t="shared" si="23"/>
        <v>90.35532994923858</v>
      </c>
      <c r="AD88" s="12">
        <f t="shared" si="24"/>
        <v>197</v>
      </c>
    </row>
    <row r="89" spans="1:30" hidden="1" x14ac:dyDescent="0.2">
      <c r="A89" s="1" t="s">
        <v>239</v>
      </c>
      <c r="B89" t="s">
        <v>102</v>
      </c>
      <c r="C89" s="40">
        <v>27285</v>
      </c>
      <c r="D89" s="12" t="s">
        <v>101</v>
      </c>
      <c r="E89" s="32">
        <v>147014</v>
      </c>
      <c r="F89" s="32">
        <v>813707</v>
      </c>
      <c r="G89" s="32">
        <v>0</v>
      </c>
      <c r="H89" s="32">
        <v>0</v>
      </c>
      <c r="I89" s="59">
        <f t="shared" si="27"/>
        <v>960721</v>
      </c>
      <c r="J89" s="60">
        <f t="shared" si="18"/>
        <v>60.094640578477247</v>
      </c>
      <c r="K89" s="32">
        <v>118763</v>
      </c>
      <c r="L89" s="32">
        <v>0</v>
      </c>
      <c r="M89" s="32">
        <v>503709</v>
      </c>
      <c r="N89" s="32">
        <v>15487</v>
      </c>
      <c r="O89" s="32">
        <v>0</v>
      </c>
      <c r="P89" s="39">
        <f t="shared" si="12"/>
        <v>637959</v>
      </c>
      <c r="Q89" s="60">
        <f t="shared" si="19"/>
        <v>39.905359421522753</v>
      </c>
      <c r="R89" s="37">
        <f t="shared" si="25"/>
        <v>1598680</v>
      </c>
      <c r="S89" s="101">
        <v>4</v>
      </c>
      <c r="T89" s="101">
        <v>9</v>
      </c>
      <c r="U89" s="101">
        <v>6</v>
      </c>
      <c r="V89" s="35">
        <f t="shared" si="28"/>
        <v>19</v>
      </c>
      <c r="W89" s="61">
        <f t="shared" si="21"/>
        <v>9.6446700507614214</v>
      </c>
      <c r="X89" s="14">
        <v>0</v>
      </c>
      <c r="Y89" s="14">
        <v>0</v>
      </c>
      <c r="Z89" s="14">
        <v>178</v>
      </c>
      <c r="AA89" s="14">
        <v>0</v>
      </c>
      <c r="AB89" s="106">
        <f t="shared" si="22"/>
        <v>178</v>
      </c>
      <c r="AC89" s="60">
        <f t="shared" si="23"/>
        <v>90.35532994923858</v>
      </c>
      <c r="AD89" s="12">
        <f t="shared" si="24"/>
        <v>197</v>
      </c>
    </row>
    <row r="90" spans="1:30" ht="15" hidden="1" customHeight="1" x14ac:dyDescent="0.2">
      <c r="A90" s="1" t="s">
        <v>239</v>
      </c>
      <c r="B90" t="s">
        <v>147</v>
      </c>
      <c r="C90" s="40">
        <v>2359</v>
      </c>
      <c r="D90" s="12" t="s">
        <v>101</v>
      </c>
      <c r="E90" s="32">
        <v>147014</v>
      </c>
      <c r="F90" s="32">
        <v>813707</v>
      </c>
      <c r="G90" s="32">
        <v>0</v>
      </c>
      <c r="H90" s="32">
        <v>0</v>
      </c>
      <c r="I90" s="59">
        <f t="shared" si="27"/>
        <v>960721</v>
      </c>
      <c r="J90" s="60">
        <f t="shared" si="18"/>
        <v>60.094640578477247</v>
      </c>
      <c r="K90" s="32">
        <v>118763</v>
      </c>
      <c r="L90" s="32">
        <v>0</v>
      </c>
      <c r="M90" s="32">
        <v>503709</v>
      </c>
      <c r="N90" s="32">
        <v>15487</v>
      </c>
      <c r="O90" s="32">
        <v>0</v>
      </c>
      <c r="P90" s="39">
        <f t="shared" si="12"/>
        <v>637959</v>
      </c>
      <c r="Q90" s="60">
        <f t="shared" si="19"/>
        <v>39.905359421522753</v>
      </c>
      <c r="R90" s="37">
        <f t="shared" si="25"/>
        <v>1598680</v>
      </c>
      <c r="S90" s="101">
        <v>4</v>
      </c>
      <c r="T90" s="101">
        <v>9</v>
      </c>
      <c r="U90" s="101">
        <v>6</v>
      </c>
      <c r="V90" s="35">
        <f t="shared" si="28"/>
        <v>19</v>
      </c>
      <c r="W90" s="61">
        <f t="shared" si="21"/>
        <v>9.6446700507614214</v>
      </c>
      <c r="X90" s="14">
        <v>0</v>
      </c>
      <c r="Y90" s="14">
        <v>0</v>
      </c>
      <c r="Z90" s="14">
        <v>178</v>
      </c>
      <c r="AA90" s="14">
        <v>0</v>
      </c>
      <c r="AB90" s="106">
        <f t="shared" si="22"/>
        <v>178</v>
      </c>
      <c r="AC90" s="60">
        <f t="shared" si="23"/>
        <v>90.35532994923858</v>
      </c>
      <c r="AD90" s="12">
        <f t="shared" si="24"/>
        <v>197</v>
      </c>
    </row>
    <row r="91" spans="1:30" hidden="1" x14ac:dyDescent="0.2">
      <c r="A91" s="1" t="s">
        <v>239</v>
      </c>
      <c r="B91" t="s">
        <v>106</v>
      </c>
      <c r="C91" s="40">
        <v>217335</v>
      </c>
      <c r="D91" s="12" t="s">
        <v>101</v>
      </c>
      <c r="E91" s="32">
        <v>147014</v>
      </c>
      <c r="F91" s="32">
        <v>813707</v>
      </c>
      <c r="G91" s="32">
        <v>0</v>
      </c>
      <c r="H91" s="32">
        <v>0</v>
      </c>
      <c r="I91" s="59">
        <f t="shared" si="27"/>
        <v>960721</v>
      </c>
      <c r="J91" s="60">
        <f t="shared" si="18"/>
        <v>60.094640578477247</v>
      </c>
      <c r="K91" s="32">
        <v>118763</v>
      </c>
      <c r="L91" s="32">
        <v>0</v>
      </c>
      <c r="M91" s="32">
        <v>503709</v>
      </c>
      <c r="N91" s="32">
        <v>15487</v>
      </c>
      <c r="O91" s="32">
        <v>0</v>
      </c>
      <c r="P91" s="39">
        <f>SUM(K91:O91)</f>
        <v>637959</v>
      </c>
      <c r="Q91" s="60">
        <f t="shared" si="19"/>
        <v>39.905359421522753</v>
      </c>
      <c r="R91" s="37">
        <f t="shared" si="25"/>
        <v>1598680</v>
      </c>
      <c r="S91" s="101">
        <v>4</v>
      </c>
      <c r="T91" s="101">
        <v>9</v>
      </c>
      <c r="U91" s="101">
        <v>6</v>
      </c>
      <c r="V91" s="35">
        <f t="shared" si="28"/>
        <v>19</v>
      </c>
      <c r="W91" s="61">
        <f t="shared" si="21"/>
        <v>9.6446700507614214</v>
      </c>
      <c r="X91" s="14">
        <v>0</v>
      </c>
      <c r="Y91" s="14">
        <v>0</v>
      </c>
      <c r="Z91" s="14">
        <v>178</v>
      </c>
      <c r="AA91" s="14">
        <v>0</v>
      </c>
      <c r="AB91" s="106">
        <f t="shared" si="22"/>
        <v>178</v>
      </c>
      <c r="AC91" s="60">
        <f t="shared" si="23"/>
        <v>90.35532994923858</v>
      </c>
      <c r="AD91" s="12">
        <f t="shared" si="24"/>
        <v>197</v>
      </c>
    </row>
    <row r="92" spans="1:30" ht="15" hidden="1" customHeight="1" x14ac:dyDescent="0.2">
      <c r="A92" s="1" t="s">
        <v>240</v>
      </c>
      <c r="B92" t="s">
        <v>148</v>
      </c>
      <c r="C92" s="17">
        <v>1819434</v>
      </c>
      <c r="D92" s="12" t="s">
        <v>128</v>
      </c>
      <c r="E92" s="32">
        <v>6224781</v>
      </c>
      <c r="F92" s="32">
        <v>11795628</v>
      </c>
      <c r="G92" s="32">
        <v>750000</v>
      </c>
      <c r="H92" s="32">
        <v>0</v>
      </c>
      <c r="I92" s="59">
        <f>SUM(E92:H92)</f>
        <v>18770409</v>
      </c>
      <c r="J92" s="60">
        <f t="shared" si="18"/>
        <v>95.261612020748615</v>
      </c>
      <c r="K92" s="32">
        <v>447239</v>
      </c>
      <c r="L92" s="32">
        <v>207676</v>
      </c>
      <c r="M92" s="32">
        <v>278740</v>
      </c>
      <c r="N92" s="32">
        <v>0</v>
      </c>
      <c r="O92" s="32">
        <v>0</v>
      </c>
      <c r="P92" s="39">
        <f t="shared" ref="P92:P109" si="29">SUM(K92:O92)</f>
        <v>933655</v>
      </c>
      <c r="Q92" s="60">
        <f t="shared" si="19"/>
        <v>4.738387979251387</v>
      </c>
      <c r="R92" s="37">
        <f t="shared" si="25"/>
        <v>19704064</v>
      </c>
      <c r="S92" s="101">
        <v>33</v>
      </c>
      <c r="T92" s="101">
        <v>61</v>
      </c>
      <c r="U92" s="101">
        <v>46</v>
      </c>
      <c r="V92" s="35">
        <f t="shared" si="28"/>
        <v>140</v>
      </c>
      <c r="W92" s="61">
        <f t="shared" si="21"/>
        <v>68.965517241379317</v>
      </c>
      <c r="X92" s="14">
        <v>0</v>
      </c>
      <c r="Y92" s="14">
        <v>25</v>
      </c>
      <c r="Z92" s="14">
        <v>38</v>
      </c>
      <c r="AA92" s="14">
        <v>0</v>
      </c>
      <c r="AB92" s="106">
        <f t="shared" si="22"/>
        <v>63</v>
      </c>
      <c r="AC92" s="60">
        <f t="shared" si="23"/>
        <v>31.03448275862069</v>
      </c>
      <c r="AD92" s="12">
        <f t="shared" si="24"/>
        <v>203</v>
      </c>
    </row>
    <row r="93" spans="1:30" ht="15" hidden="1" customHeight="1" x14ac:dyDescent="0.2">
      <c r="A93" s="1" t="s">
        <v>240</v>
      </c>
      <c r="B93" t="s">
        <v>127</v>
      </c>
      <c r="C93" s="17">
        <v>599595</v>
      </c>
      <c r="D93" s="12" t="s">
        <v>128</v>
      </c>
      <c r="E93" s="32">
        <v>6224781</v>
      </c>
      <c r="F93" s="32">
        <v>11795628</v>
      </c>
      <c r="G93" s="32">
        <v>750000</v>
      </c>
      <c r="H93" s="32">
        <v>0</v>
      </c>
      <c r="I93" s="59">
        <f t="shared" ref="I93:I109" si="30">SUM(E93:H93)</f>
        <v>18770409</v>
      </c>
      <c r="J93" s="60">
        <f t="shared" si="18"/>
        <v>95.261612020748615</v>
      </c>
      <c r="K93" s="32">
        <v>447239</v>
      </c>
      <c r="L93" s="32">
        <v>207676</v>
      </c>
      <c r="M93" s="32">
        <v>278740</v>
      </c>
      <c r="N93" s="32">
        <v>0</v>
      </c>
      <c r="O93" s="32">
        <v>0</v>
      </c>
      <c r="P93" s="39">
        <f t="shared" si="29"/>
        <v>933655</v>
      </c>
      <c r="Q93" s="60">
        <f t="shared" si="19"/>
        <v>4.738387979251387</v>
      </c>
      <c r="R93" s="37">
        <f t="shared" si="25"/>
        <v>19704064</v>
      </c>
      <c r="S93" s="101">
        <v>33</v>
      </c>
      <c r="T93" s="101">
        <v>61</v>
      </c>
      <c r="U93" s="101">
        <v>46</v>
      </c>
      <c r="V93" s="35">
        <f t="shared" si="28"/>
        <v>140</v>
      </c>
      <c r="W93" s="61">
        <f t="shared" si="21"/>
        <v>68.965517241379317</v>
      </c>
      <c r="X93" s="14">
        <v>0</v>
      </c>
      <c r="Y93" s="14">
        <v>25</v>
      </c>
      <c r="Z93" s="14">
        <v>38</v>
      </c>
      <c r="AA93" s="14">
        <v>0</v>
      </c>
      <c r="AB93" s="106">
        <f t="shared" si="22"/>
        <v>63</v>
      </c>
      <c r="AC93" s="60">
        <f t="shared" si="23"/>
        <v>31.03448275862069</v>
      </c>
      <c r="AD93" s="12">
        <f t="shared" si="24"/>
        <v>203</v>
      </c>
    </row>
    <row r="94" spans="1:30" ht="15" hidden="1" customHeight="1" x14ac:dyDescent="0.2">
      <c r="A94" s="1" t="s">
        <v>240</v>
      </c>
      <c r="B94" t="s">
        <v>149</v>
      </c>
      <c r="C94" s="17">
        <v>1281884</v>
      </c>
      <c r="D94" s="12" t="s">
        <v>89</v>
      </c>
      <c r="E94" s="32">
        <v>6224781</v>
      </c>
      <c r="F94" s="32">
        <v>11795628</v>
      </c>
      <c r="G94" s="32">
        <v>750000</v>
      </c>
      <c r="H94" s="32">
        <v>0</v>
      </c>
      <c r="I94" s="59">
        <f t="shared" si="30"/>
        <v>18770409</v>
      </c>
      <c r="J94" s="60">
        <f t="shared" si="18"/>
        <v>95.261612020748615</v>
      </c>
      <c r="K94" s="32">
        <v>447239</v>
      </c>
      <c r="L94" s="32">
        <v>207676</v>
      </c>
      <c r="M94" s="32">
        <v>278740</v>
      </c>
      <c r="N94" s="32">
        <v>0</v>
      </c>
      <c r="O94" s="32">
        <v>0</v>
      </c>
      <c r="P94" s="39">
        <f t="shared" si="29"/>
        <v>933655</v>
      </c>
      <c r="Q94" s="60">
        <f t="shared" si="19"/>
        <v>4.738387979251387</v>
      </c>
      <c r="R94" s="37">
        <f t="shared" si="25"/>
        <v>19704064</v>
      </c>
      <c r="S94" s="101">
        <v>33</v>
      </c>
      <c r="T94" s="101">
        <v>61</v>
      </c>
      <c r="U94" s="101">
        <v>46</v>
      </c>
      <c r="V94" s="35">
        <f t="shared" si="28"/>
        <v>140</v>
      </c>
      <c r="W94" s="61">
        <f t="shared" si="21"/>
        <v>68.965517241379317</v>
      </c>
      <c r="X94" s="14">
        <v>0</v>
      </c>
      <c r="Y94" s="14">
        <v>25</v>
      </c>
      <c r="Z94" s="14">
        <v>38</v>
      </c>
      <c r="AA94" s="14">
        <v>0</v>
      </c>
      <c r="AB94" s="106">
        <f t="shared" si="22"/>
        <v>63</v>
      </c>
      <c r="AC94" s="60">
        <f t="shared" si="23"/>
        <v>31.03448275862069</v>
      </c>
      <c r="AD94" s="12">
        <f t="shared" si="24"/>
        <v>203</v>
      </c>
    </row>
    <row r="95" spans="1:30" ht="15" hidden="1" customHeight="1" x14ac:dyDescent="0.2">
      <c r="A95" s="1" t="s">
        <v>240</v>
      </c>
      <c r="B95" t="s">
        <v>93</v>
      </c>
      <c r="C95" s="40">
        <v>13599</v>
      </c>
      <c r="D95" s="12" t="s">
        <v>89</v>
      </c>
      <c r="E95" s="32">
        <v>6224781</v>
      </c>
      <c r="F95" s="32">
        <v>11795628</v>
      </c>
      <c r="G95" s="32">
        <v>750000</v>
      </c>
      <c r="H95" s="32">
        <v>0</v>
      </c>
      <c r="I95" s="59">
        <f t="shared" si="30"/>
        <v>18770409</v>
      </c>
      <c r="J95" s="60">
        <f t="shared" si="18"/>
        <v>95.261612020748615</v>
      </c>
      <c r="K95" s="32">
        <v>447239</v>
      </c>
      <c r="L95" s="32">
        <v>207676</v>
      </c>
      <c r="M95" s="32">
        <v>278740</v>
      </c>
      <c r="N95" s="32">
        <v>0</v>
      </c>
      <c r="O95" s="32">
        <v>0</v>
      </c>
      <c r="P95" s="39">
        <f t="shared" si="29"/>
        <v>933655</v>
      </c>
      <c r="Q95" s="60">
        <f t="shared" si="19"/>
        <v>4.738387979251387</v>
      </c>
      <c r="R95" s="37">
        <f t="shared" si="25"/>
        <v>19704064</v>
      </c>
      <c r="S95" s="101">
        <v>33</v>
      </c>
      <c r="T95" s="101">
        <v>61</v>
      </c>
      <c r="U95" s="101">
        <v>46</v>
      </c>
      <c r="V95" s="35">
        <f t="shared" si="28"/>
        <v>140</v>
      </c>
      <c r="W95" s="61">
        <f t="shared" si="21"/>
        <v>68.965517241379317</v>
      </c>
      <c r="X95" s="14">
        <v>0</v>
      </c>
      <c r="Y95" s="14">
        <v>25</v>
      </c>
      <c r="Z95" s="14">
        <v>38</v>
      </c>
      <c r="AA95" s="14">
        <v>0</v>
      </c>
      <c r="AB95" s="106">
        <f t="shared" si="22"/>
        <v>63</v>
      </c>
      <c r="AC95" s="60">
        <f t="shared" si="23"/>
        <v>31.03448275862069</v>
      </c>
      <c r="AD95" s="12">
        <f t="shared" si="24"/>
        <v>203</v>
      </c>
    </row>
    <row r="96" spans="1:30" ht="15" hidden="1" customHeight="1" x14ac:dyDescent="0.2">
      <c r="A96" s="1" t="s">
        <v>240</v>
      </c>
      <c r="B96" t="s">
        <v>95</v>
      </c>
      <c r="C96" s="17">
        <v>1475148</v>
      </c>
      <c r="D96" s="12" t="s">
        <v>89</v>
      </c>
      <c r="E96" s="32">
        <v>6224781</v>
      </c>
      <c r="F96" s="32">
        <v>11795628</v>
      </c>
      <c r="G96" s="32">
        <v>750000</v>
      </c>
      <c r="H96" s="32">
        <v>0</v>
      </c>
      <c r="I96" s="59">
        <f t="shared" si="30"/>
        <v>18770409</v>
      </c>
      <c r="J96" s="60">
        <f t="shared" si="18"/>
        <v>95.261612020748615</v>
      </c>
      <c r="K96" s="32">
        <v>447239</v>
      </c>
      <c r="L96" s="32">
        <v>207676</v>
      </c>
      <c r="M96" s="32">
        <v>278740</v>
      </c>
      <c r="N96" s="32">
        <v>0</v>
      </c>
      <c r="O96" s="32">
        <v>0</v>
      </c>
      <c r="P96" s="39">
        <f t="shared" si="29"/>
        <v>933655</v>
      </c>
      <c r="Q96" s="60">
        <f t="shared" si="19"/>
        <v>4.738387979251387</v>
      </c>
      <c r="R96" s="37">
        <f t="shared" si="25"/>
        <v>19704064</v>
      </c>
      <c r="S96" s="101">
        <v>33</v>
      </c>
      <c r="T96" s="101">
        <v>61</v>
      </c>
      <c r="U96" s="101">
        <v>46</v>
      </c>
      <c r="V96" s="35">
        <f t="shared" si="28"/>
        <v>140</v>
      </c>
      <c r="W96" s="61">
        <f t="shared" si="21"/>
        <v>68.965517241379317</v>
      </c>
      <c r="X96" s="14">
        <v>0</v>
      </c>
      <c r="Y96" s="14">
        <v>25</v>
      </c>
      <c r="Z96" s="14">
        <v>38</v>
      </c>
      <c r="AA96" s="14">
        <v>0</v>
      </c>
      <c r="AB96" s="106">
        <f t="shared" si="22"/>
        <v>63</v>
      </c>
      <c r="AC96" s="60">
        <f t="shared" si="23"/>
        <v>31.03448275862069</v>
      </c>
      <c r="AD96" s="12">
        <f t="shared" si="24"/>
        <v>203</v>
      </c>
    </row>
    <row r="97" spans="1:30" ht="15" hidden="1" customHeight="1" x14ac:dyDescent="0.2">
      <c r="A97" s="1" t="s">
        <v>240</v>
      </c>
      <c r="B97" t="s">
        <v>96</v>
      </c>
      <c r="C97" s="17">
        <v>20676</v>
      </c>
      <c r="D97" s="12" t="s">
        <v>89</v>
      </c>
      <c r="E97" s="32">
        <v>6224781</v>
      </c>
      <c r="F97" s="32">
        <v>11795628</v>
      </c>
      <c r="G97" s="32">
        <v>750000</v>
      </c>
      <c r="H97" s="32">
        <v>0</v>
      </c>
      <c r="I97" s="59">
        <f t="shared" si="30"/>
        <v>18770409</v>
      </c>
      <c r="J97" s="60">
        <f t="shared" si="18"/>
        <v>95.261612020748615</v>
      </c>
      <c r="K97" s="32">
        <v>447239</v>
      </c>
      <c r="L97" s="32">
        <v>207676</v>
      </c>
      <c r="M97" s="32">
        <v>278740</v>
      </c>
      <c r="N97" s="32">
        <v>0</v>
      </c>
      <c r="O97" s="32">
        <v>0</v>
      </c>
      <c r="P97" s="39">
        <f t="shared" si="29"/>
        <v>933655</v>
      </c>
      <c r="Q97" s="60">
        <f t="shared" si="19"/>
        <v>4.738387979251387</v>
      </c>
      <c r="R97" s="37">
        <f t="shared" si="25"/>
        <v>19704064</v>
      </c>
      <c r="S97" s="101">
        <v>33</v>
      </c>
      <c r="T97" s="101">
        <v>61</v>
      </c>
      <c r="U97" s="101">
        <v>46</v>
      </c>
      <c r="V97" s="35">
        <f t="shared" si="28"/>
        <v>140</v>
      </c>
      <c r="W97" s="61">
        <f t="shared" si="21"/>
        <v>68.965517241379317</v>
      </c>
      <c r="X97" s="14">
        <v>0</v>
      </c>
      <c r="Y97" s="14">
        <v>25</v>
      </c>
      <c r="Z97" s="14">
        <v>38</v>
      </c>
      <c r="AA97" s="14">
        <v>0</v>
      </c>
      <c r="AB97" s="106">
        <f t="shared" si="22"/>
        <v>63</v>
      </c>
      <c r="AC97" s="60">
        <f t="shared" si="23"/>
        <v>31.03448275862069</v>
      </c>
      <c r="AD97" s="12">
        <f t="shared" si="24"/>
        <v>203</v>
      </c>
    </row>
    <row r="98" spans="1:30" ht="15" hidden="1" customHeight="1" x14ac:dyDescent="0.2">
      <c r="A98" s="1" t="s">
        <v>240</v>
      </c>
      <c r="B98" t="s">
        <v>129</v>
      </c>
      <c r="C98" s="40">
        <v>1654740</v>
      </c>
      <c r="D98" s="12" t="s">
        <v>89</v>
      </c>
      <c r="E98" s="32">
        <v>6224781</v>
      </c>
      <c r="F98" s="32">
        <v>11795628</v>
      </c>
      <c r="G98" s="32">
        <v>750000</v>
      </c>
      <c r="H98" s="32">
        <v>0</v>
      </c>
      <c r="I98" s="59">
        <f t="shared" si="30"/>
        <v>18770409</v>
      </c>
      <c r="J98" s="60">
        <f t="shared" si="18"/>
        <v>95.261612020748615</v>
      </c>
      <c r="K98" s="32">
        <v>447239</v>
      </c>
      <c r="L98" s="32">
        <v>207676</v>
      </c>
      <c r="M98" s="32">
        <v>278740</v>
      </c>
      <c r="N98" s="32">
        <v>0</v>
      </c>
      <c r="O98" s="32">
        <v>0</v>
      </c>
      <c r="P98" s="39">
        <f>SUM(K98:O98)</f>
        <v>933655</v>
      </c>
      <c r="Q98" s="60">
        <f t="shared" si="19"/>
        <v>4.738387979251387</v>
      </c>
      <c r="R98" s="37">
        <f t="shared" si="25"/>
        <v>19704064</v>
      </c>
      <c r="S98" s="101">
        <v>33</v>
      </c>
      <c r="T98" s="101">
        <v>61</v>
      </c>
      <c r="U98" s="101">
        <v>46</v>
      </c>
      <c r="V98" s="35">
        <f t="shared" si="28"/>
        <v>140</v>
      </c>
      <c r="W98" s="61">
        <f t="shared" si="21"/>
        <v>68.965517241379317</v>
      </c>
      <c r="X98" s="14">
        <v>0</v>
      </c>
      <c r="Y98" s="14">
        <v>25</v>
      </c>
      <c r="Z98" s="14">
        <v>38</v>
      </c>
      <c r="AA98" s="14">
        <v>0</v>
      </c>
      <c r="AB98" s="106">
        <f t="shared" si="22"/>
        <v>63</v>
      </c>
      <c r="AC98" s="60">
        <f t="shared" si="23"/>
        <v>31.03448275862069</v>
      </c>
      <c r="AD98" s="12">
        <f t="shared" si="24"/>
        <v>203</v>
      </c>
    </row>
    <row r="99" spans="1:30" ht="15" hidden="1" customHeight="1" x14ac:dyDescent="0.2">
      <c r="A99" s="1" t="s">
        <v>240</v>
      </c>
      <c r="B99" t="s">
        <v>130</v>
      </c>
      <c r="C99" s="17">
        <v>67251</v>
      </c>
      <c r="D99" s="12" t="s">
        <v>98</v>
      </c>
      <c r="E99" s="32">
        <v>6224781</v>
      </c>
      <c r="F99" s="32">
        <v>11795628</v>
      </c>
      <c r="G99" s="32">
        <v>750000</v>
      </c>
      <c r="H99" s="32">
        <v>0</v>
      </c>
      <c r="I99" s="59">
        <f t="shared" si="30"/>
        <v>18770409</v>
      </c>
      <c r="J99" s="60">
        <f t="shared" si="18"/>
        <v>95.261612020748615</v>
      </c>
      <c r="K99" s="32">
        <v>447239</v>
      </c>
      <c r="L99" s="32">
        <v>207676</v>
      </c>
      <c r="M99" s="32">
        <v>278740</v>
      </c>
      <c r="N99" s="32">
        <v>0</v>
      </c>
      <c r="O99" s="32">
        <v>0</v>
      </c>
      <c r="P99" s="39">
        <f t="shared" si="29"/>
        <v>933655</v>
      </c>
      <c r="Q99" s="60">
        <f t="shared" si="19"/>
        <v>4.738387979251387</v>
      </c>
      <c r="R99" s="37">
        <f t="shared" si="25"/>
        <v>19704064</v>
      </c>
      <c r="S99" s="101">
        <v>33</v>
      </c>
      <c r="T99" s="101">
        <v>61</v>
      </c>
      <c r="U99" s="101">
        <v>46</v>
      </c>
      <c r="V99" s="35">
        <f t="shared" si="28"/>
        <v>140</v>
      </c>
      <c r="W99" s="61">
        <f t="shared" si="21"/>
        <v>68.965517241379317</v>
      </c>
      <c r="X99" s="14">
        <v>0</v>
      </c>
      <c r="Y99" s="14">
        <v>25</v>
      </c>
      <c r="Z99" s="14">
        <v>38</v>
      </c>
      <c r="AA99" s="14">
        <v>0</v>
      </c>
      <c r="AB99" s="106">
        <f t="shared" si="22"/>
        <v>63</v>
      </c>
      <c r="AC99" s="60">
        <f t="shared" si="23"/>
        <v>31.03448275862069</v>
      </c>
      <c r="AD99" s="12">
        <f t="shared" si="24"/>
        <v>203</v>
      </c>
    </row>
    <row r="100" spans="1:30" ht="15" hidden="1" customHeight="1" x14ac:dyDescent="0.2">
      <c r="A100" s="1" t="s">
        <v>240</v>
      </c>
      <c r="B100" t="s">
        <v>119</v>
      </c>
      <c r="C100" s="40">
        <v>602987</v>
      </c>
      <c r="D100" s="12" t="s">
        <v>98</v>
      </c>
      <c r="E100" s="32">
        <v>6224781</v>
      </c>
      <c r="F100" s="32">
        <v>11795628</v>
      </c>
      <c r="G100" s="32">
        <v>750000</v>
      </c>
      <c r="H100" s="32">
        <v>0</v>
      </c>
      <c r="I100" s="59">
        <f t="shared" si="30"/>
        <v>18770409</v>
      </c>
      <c r="J100" s="60">
        <f t="shared" si="18"/>
        <v>95.261612020748615</v>
      </c>
      <c r="K100" s="32">
        <v>447239</v>
      </c>
      <c r="L100" s="32">
        <v>207676</v>
      </c>
      <c r="M100" s="32">
        <v>278740</v>
      </c>
      <c r="N100" s="32">
        <v>0</v>
      </c>
      <c r="O100" s="32">
        <v>0</v>
      </c>
      <c r="P100" s="39">
        <f t="shared" si="29"/>
        <v>933655</v>
      </c>
      <c r="Q100" s="60">
        <f t="shared" si="19"/>
        <v>4.738387979251387</v>
      </c>
      <c r="R100" s="37">
        <f t="shared" si="25"/>
        <v>19704064</v>
      </c>
      <c r="S100" s="101">
        <v>33</v>
      </c>
      <c r="T100" s="101">
        <v>61</v>
      </c>
      <c r="U100" s="101">
        <v>46</v>
      </c>
      <c r="V100" s="35">
        <f t="shared" si="28"/>
        <v>140</v>
      </c>
      <c r="W100" s="61">
        <f>(100*V100)/AD100</f>
        <v>68.965517241379317</v>
      </c>
      <c r="X100" s="14">
        <v>0</v>
      </c>
      <c r="Y100" s="14">
        <v>25</v>
      </c>
      <c r="Z100" s="14">
        <v>38</v>
      </c>
      <c r="AA100" s="14">
        <v>0</v>
      </c>
      <c r="AB100" s="106">
        <f t="shared" si="22"/>
        <v>63</v>
      </c>
      <c r="AC100" s="60">
        <f t="shared" si="23"/>
        <v>31.03448275862069</v>
      </c>
      <c r="AD100" s="12">
        <f t="shared" si="24"/>
        <v>203</v>
      </c>
    </row>
    <row r="101" spans="1:30" ht="15" hidden="1" customHeight="1" x14ac:dyDescent="0.2">
      <c r="A101" s="1" t="s">
        <v>240</v>
      </c>
      <c r="B101" t="s">
        <v>99</v>
      </c>
      <c r="C101" s="40">
        <v>342312</v>
      </c>
      <c r="D101" s="12" t="s">
        <v>98</v>
      </c>
      <c r="E101" s="32">
        <v>6224781</v>
      </c>
      <c r="F101" s="32">
        <v>11795628</v>
      </c>
      <c r="G101" s="32">
        <v>750000</v>
      </c>
      <c r="H101" s="32">
        <v>0</v>
      </c>
      <c r="I101" s="59">
        <f t="shared" si="30"/>
        <v>18770409</v>
      </c>
      <c r="J101" s="60">
        <f t="shared" si="18"/>
        <v>95.261612020748615</v>
      </c>
      <c r="K101" s="32">
        <v>447239</v>
      </c>
      <c r="L101" s="32">
        <v>207676</v>
      </c>
      <c r="M101" s="32">
        <v>278740</v>
      </c>
      <c r="N101" s="32">
        <v>0</v>
      </c>
      <c r="O101" s="32">
        <v>0</v>
      </c>
      <c r="P101" s="39">
        <f t="shared" si="29"/>
        <v>933655</v>
      </c>
      <c r="Q101" s="60">
        <f t="shared" si="19"/>
        <v>4.738387979251387</v>
      </c>
      <c r="R101" s="37">
        <f t="shared" si="25"/>
        <v>19704064</v>
      </c>
      <c r="S101" s="101">
        <v>33</v>
      </c>
      <c r="T101" s="101">
        <v>61</v>
      </c>
      <c r="U101" s="101">
        <v>46</v>
      </c>
      <c r="V101" s="35">
        <f t="shared" si="28"/>
        <v>140</v>
      </c>
      <c r="W101" s="61">
        <f t="shared" ref="W101:W164" si="31">(100*V101)/AD101</f>
        <v>68.965517241379317</v>
      </c>
      <c r="X101" s="14">
        <v>0</v>
      </c>
      <c r="Y101" s="14">
        <v>25</v>
      </c>
      <c r="Z101" s="14">
        <v>38</v>
      </c>
      <c r="AA101" s="14">
        <v>0</v>
      </c>
      <c r="AB101" s="106">
        <f t="shared" si="22"/>
        <v>63</v>
      </c>
      <c r="AC101" s="60">
        <f t="shared" si="23"/>
        <v>31.03448275862069</v>
      </c>
      <c r="AD101" s="12">
        <f t="shared" si="24"/>
        <v>203</v>
      </c>
    </row>
    <row r="102" spans="1:30" ht="15" hidden="1" customHeight="1" x14ac:dyDescent="0.2">
      <c r="A102" s="1" t="s">
        <v>240</v>
      </c>
      <c r="B102" t="s">
        <v>120</v>
      </c>
      <c r="C102" s="40">
        <v>1142470</v>
      </c>
      <c r="D102" s="12" t="s">
        <v>98</v>
      </c>
      <c r="E102" s="32">
        <v>6224781</v>
      </c>
      <c r="F102" s="32">
        <v>11795628</v>
      </c>
      <c r="G102" s="32">
        <v>750000</v>
      </c>
      <c r="H102" s="32">
        <v>0</v>
      </c>
      <c r="I102" s="59">
        <f t="shared" si="30"/>
        <v>18770409</v>
      </c>
      <c r="J102" s="60">
        <f t="shared" si="18"/>
        <v>95.261612020748615</v>
      </c>
      <c r="K102" s="32">
        <v>447239</v>
      </c>
      <c r="L102" s="32">
        <v>207676</v>
      </c>
      <c r="M102" s="32">
        <v>278740</v>
      </c>
      <c r="N102" s="32">
        <v>0</v>
      </c>
      <c r="O102" s="32">
        <v>0</v>
      </c>
      <c r="P102" s="39">
        <f t="shared" si="29"/>
        <v>933655</v>
      </c>
      <c r="Q102" s="60">
        <f t="shared" si="19"/>
        <v>4.738387979251387</v>
      </c>
      <c r="R102" s="37">
        <f t="shared" si="25"/>
        <v>19704064</v>
      </c>
      <c r="S102" s="101">
        <v>33</v>
      </c>
      <c r="T102" s="101">
        <v>61</v>
      </c>
      <c r="U102" s="101">
        <v>46</v>
      </c>
      <c r="V102" s="35">
        <f t="shared" si="28"/>
        <v>140</v>
      </c>
      <c r="W102" s="61">
        <f t="shared" si="31"/>
        <v>68.965517241379317</v>
      </c>
      <c r="X102" s="14">
        <v>0</v>
      </c>
      <c r="Y102" s="14">
        <v>25</v>
      </c>
      <c r="Z102" s="14">
        <v>38</v>
      </c>
      <c r="AA102" s="14">
        <v>0</v>
      </c>
      <c r="AB102" s="106">
        <f t="shared" si="22"/>
        <v>63</v>
      </c>
      <c r="AC102" s="60">
        <f t="shared" si="23"/>
        <v>31.03448275862069</v>
      </c>
      <c r="AD102" s="12">
        <f t="shared" si="24"/>
        <v>203</v>
      </c>
    </row>
    <row r="103" spans="1:30" ht="15" hidden="1" customHeight="1" x14ac:dyDescent="0.2">
      <c r="A103" s="1" t="s">
        <v>240</v>
      </c>
      <c r="B103" t="s">
        <v>121</v>
      </c>
      <c r="C103" s="40">
        <v>1723114</v>
      </c>
      <c r="D103" s="12" t="s">
        <v>98</v>
      </c>
      <c r="E103" s="32">
        <v>6224781</v>
      </c>
      <c r="F103" s="32">
        <v>11795628</v>
      </c>
      <c r="G103" s="32">
        <v>750000</v>
      </c>
      <c r="H103" s="32">
        <v>0</v>
      </c>
      <c r="I103" s="59">
        <f t="shared" si="30"/>
        <v>18770409</v>
      </c>
      <c r="J103" s="60">
        <f t="shared" si="18"/>
        <v>95.261612020748615</v>
      </c>
      <c r="K103" s="32">
        <v>447239</v>
      </c>
      <c r="L103" s="32">
        <v>207676</v>
      </c>
      <c r="M103" s="32">
        <v>278740</v>
      </c>
      <c r="N103" s="32">
        <v>0</v>
      </c>
      <c r="O103" s="32">
        <v>0</v>
      </c>
      <c r="P103" s="39">
        <f t="shared" si="29"/>
        <v>933655</v>
      </c>
      <c r="Q103" s="60">
        <f t="shared" si="19"/>
        <v>4.738387979251387</v>
      </c>
      <c r="R103" s="37">
        <f t="shared" si="25"/>
        <v>19704064</v>
      </c>
      <c r="S103" s="101">
        <v>33</v>
      </c>
      <c r="T103" s="101">
        <v>61</v>
      </c>
      <c r="U103" s="101">
        <v>46</v>
      </c>
      <c r="V103" s="35">
        <f t="shared" si="28"/>
        <v>140</v>
      </c>
      <c r="W103" s="61">
        <f t="shared" si="31"/>
        <v>68.965517241379317</v>
      </c>
      <c r="X103" s="14">
        <v>0</v>
      </c>
      <c r="Y103" s="14">
        <v>25</v>
      </c>
      <c r="Z103" s="14">
        <v>38</v>
      </c>
      <c r="AA103" s="14">
        <v>0</v>
      </c>
      <c r="AB103" s="106">
        <f t="shared" si="22"/>
        <v>63</v>
      </c>
      <c r="AC103" s="60">
        <f t="shared" si="23"/>
        <v>31.03448275862069</v>
      </c>
      <c r="AD103" s="12">
        <f t="shared" si="24"/>
        <v>203</v>
      </c>
    </row>
    <row r="104" spans="1:30" ht="15" hidden="1" customHeight="1" x14ac:dyDescent="0.2">
      <c r="A104" s="1" t="s">
        <v>240</v>
      </c>
      <c r="B104" t="s">
        <v>100</v>
      </c>
      <c r="C104" s="40">
        <v>63362</v>
      </c>
      <c r="D104" s="12" t="s">
        <v>98</v>
      </c>
      <c r="E104" s="32">
        <v>6224781</v>
      </c>
      <c r="F104" s="32">
        <v>11795628</v>
      </c>
      <c r="G104" s="32">
        <v>750000</v>
      </c>
      <c r="H104" s="32">
        <v>0</v>
      </c>
      <c r="I104" s="59">
        <f t="shared" si="30"/>
        <v>18770409</v>
      </c>
      <c r="J104" s="60">
        <f t="shared" si="18"/>
        <v>95.261612020748615</v>
      </c>
      <c r="K104" s="32">
        <v>447239</v>
      </c>
      <c r="L104" s="32">
        <v>207676</v>
      </c>
      <c r="M104" s="32">
        <v>278740</v>
      </c>
      <c r="N104" s="32">
        <v>0</v>
      </c>
      <c r="O104" s="32">
        <v>0</v>
      </c>
      <c r="P104" s="39">
        <f t="shared" si="29"/>
        <v>933655</v>
      </c>
      <c r="Q104" s="60">
        <f t="shared" si="19"/>
        <v>4.738387979251387</v>
      </c>
      <c r="R104" s="37">
        <f t="shared" si="25"/>
        <v>19704064</v>
      </c>
      <c r="S104" s="101">
        <v>33</v>
      </c>
      <c r="T104" s="101">
        <v>61</v>
      </c>
      <c r="U104" s="101">
        <v>46</v>
      </c>
      <c r="V104" s="35">
        <f t="shared" si="28"/>
        <v>140</v>
      </c>
      <c r="W104" s="61">
        <f t="shared" si="31"/>
        <v>68.965517241379317</v>
      </c>
      <c r="X104" s="14">
        <v>0</v>
      </c>
      <c r="Y104" s="14">
        <v>25</v>
      </c>
      <c r="Z104" s="14">
        <v>38</v>
      </c>
      <c r="AA104" s="14">
        <v>0</v>
      </c>
      <c r="AB104" s="106">
        <f t="shared" si="22"/>
        <v>63</v>
      </c>
      <c r="AC104" s="60">
        <f t="shared" si="23"/>
        <v>31.03448275862069</v>
      </c>
      <c r="AD104" s="12">
        <f t="shared" si="24"/>
        <v>203</v>
      </c>
    </row>
    <row r="105" spans="1:30" ht="15" hidden="1" customHeight="1" x14ac:dyDescent="0.2">
      <c r="A105" s="1" t="s">
        <v>240</v>
      </c>
      <c r="B105" t="s">
        <v>122</v>
      </c>
      <c r="C105" s="40">
        <v>1559122</v>
      </c>
      <c r="D105" s="12"/>
      <c r="E105" s="32">
        <v>6224781</v>
      </c>
      <c r="F105" s="32">
        <v>11795628</v>
      </c>
      <c r="G105" s="32">
        <v>750000</v>
      </c>
      <c r="H105" s="32">
        <v>0</v>
      </c>
      <c r="I105" s="59">
        <f t="shared" si="30"/>
        <v>18770409</v>
      </c>
      <c r="J105" s="60">
        <f t="shared" si="18"/>
        <v>95.261612020748615</v>
      </c>
      <c r="K105" s="32">
        <v>447239</v>
      </c>
      <c r="L105" s="32">
        <v>207676</v>
      </c>
      <c r="M105" s="32">
        <v>278740</v>
      </c>
      <c r="N105" s="32">
        <v>0</v>
      </c>
      <c r="O105" s="32">
        <v>0</v>
      </c>
      <c r="P105" s="39">
        <f t="shared" si="29"/>
        <v>933655</v>
      </c>
      <c r="Q105" s="60">
        <f t="shared" si="19"/>
        <v>4.738387979251387</v>
      </c>
      <c r="R105" s="37">
        <f t="shared" si="25"/>
        <v>19704064</v>
      </c>
      <c r="S105" s="101">
        <v>33</v>
      </c>
      <c r="T105" s="101">
        <v>61</v>
      </c>
      <c r="U105" s="101">
        <v>46</v>
      </c>
      <c r="V105" s="35">
        <f>SUM(S105:U105)</f>
        <v>140</v>
      </c>
      <c r="W105" s="61">
        <f t="shared" si="31"/>
        <v>68.965517241379317</v>
      </c>
      <c r="X105" s="14">
        <v>0</v>
      </c>
      <c r="Y105" s="14">
        <v>25</v>
      </c>
      <c r="Z105" s="14">
        <v>38</v>
      </c>
      <c r="AA105" s="14">
        <v>0</v>
      </c>
      <c r="AB105" s="106">
        <f t="shared" si="22"/>
        <v>63</v>
      </c>
      <c r="AC105" s="60">
        <f t="shared" si="23"/>
        <v>31.03448275862069</v>
      </c>
      <c r="AD105" s="12">
        <f t="shared" si="24"/>
        <v>203</v>
      </c>
    </row>
    <row r="106" spans="1:30" ht="15" hidden="1" customHeight="1" x14ac:dyDescent="0.2">
      <c r="A106" s="1" t="s">
        <v>240</v>
      </c>
      <c r="B106" t="s">
        <v>103</v>
      </c>
      <c r="C106" s="40">
        <v>627128</v>
      </c>
      <c r="D106" s="12" t="s">
        <v>101</v>
      </c>
      <c r="E106" s="32">
        <v>6224781</v>
      </c>
      <c r="F106" s="32">
        <v>11795628</v>
      </c>
      <c r="G106" s="32">
        <v>750000</v>
      </c>
      <c r="H106" s="32">
        <v>0</v>
      </c>
      <c r="I106" s="59">
        <f t="shared" si="30"/>
        <v>18770409</v>
      </c>
      <c r="J106" s="60">
        <f t="shared" si="18"/>
        <v>95.261612020748615</v>
      </c>
      <c r="K106" s="32">
        <v>447239</v>
      </c>
      <c r="L106" s="32">
        <v>207676</v>
      </c>
      <c r="M106" s="32">
        <v>278740</v>
      </c>
      <c r="N106" s="32">
        <v>0</v>
      </c>
      <c r="O106" s="32">
        <v>0</v>
      </c>
      <c r="P106" s="39">
        <f t="shared" si="29"/>
        <v>933655</v>
      </c>
      <c r="Q106" s="60">
        <f t="shared" si="19"/>
        <v>4.738387979251387</v>
      </c>
      <c r="R106" s="37">
        <f t="shared" si="25"/>
        <v>19704064</v>
      </c>
      <c r="S106" s="101">
        <v>33</v>
      </c>
      <c r="T106" s="101">
        <v>61</v>
      </c>
      <c r="U106" s="101">
        <v>46</v>
      </c>
      <c r="V106" s="35">
        <f t="shared" si="28"/>
        <v>140</v>
      </c>
      <c r="W106" s="61">
        <f t="shared" si="31"/>
        <v>68.965517241379317</v>
      </c>
      <c r="X106" s="14">
        <v>0</v>
      </c>
      <c r="Y106" s="14">
        <v>25</v>
      </c>
      <c r="Z106" s="14">
        <v>38</v>
      </c>
      <c r="AA106" s="14">
        <v>0</v>
      </c>
      <c r="AB106" s="106">
        <f t="shared" si="22"/>
        <v>63</v>
      </c>
      <c r="AC106" s="60">
        <f t="shared" si="23"/>
        <v>31.03448275862069</v>
      </c>
      <c r="AD106" s="12">
        <f t="shared" si="24"/>
        <v>203</v>
      </c>
    </row>
    <row r="107" spans="1:30" ht="15" hidden="1" customHeight="1" x14ac:dyDescent="0.2">
      <c r="A107" s="1" t="s">
        <v>240</v>
      </c>
      <c r="B107" t="s">
        <v>150</v>
      </c>
      <c r="C107" s="40">
        <v>260489</v>
      </c>
      <c r="D107" s="14" t="s">
        <v>115</v>
      </c>
      <c r="E107" s="32">
        <v>6224781</v>
      </c>
      <c r="F107" s="32">
        <v>11795628</v>
      </c>
      <c r="G107" s="32">
        <v>750000</v>
      </c>
      <c r="H107" s="32">
        <v>0</v>
      </c>
      <c r="I107" s="59">
        <f t="shared" si="30"/>
        <v>18770409</v>
      </c>
      <c r="J107" s="60">
        <f t="shared" si="18"/>
        <v>95.261612020748615</v>
      </c>
      <c r="K107" s="32">
        <v>447239</v>
      </c>
      <c r="L107" s="32">
        <v>207676</v>
      </c>
      <c r="M107" s="32">
        <v>278740</v>
      </c>
      <c r="N107" s="32">
        <v>0</v>
      </c>
      <c r="O107" s="32">
        <v>0</v>
      </c>
      <c r="P107" s="39">
        <f t="shared" si="29"/>
        <v>933655</v>
      </c>
      <c r="Q107" s="60">
        <f t="shared" si="19"/>
        <v>4.738387979251387</v>
      </c>
      <c r="R107" s="37">
        <f t="shared" si="25"/>
        <v>19704064</v>
      </c>
      <c r="S107" s="101">
        <v>33</v>
      </c>
      <c r="T107" s="101">
        <v>61</v>
      </c>
      <c r="U107" s="101">
        <v>46</v>
      </c>
      <c r="V107" s="35">
        <f t="shared" si="28"/>
        <v>140</v>
      </c>
      <c r="W107" s="61">
        <f t="shared" si="31"/>
        <v>68.965517241379317</v>
      </c>
      <c r="X107" s="14">
        <v>0</v>
      </c>
      <c r="Y107" s="14">
        <v>25</v>
      </c>
      <c r="Z107" s="14">
        <v>38</v>
      </c>
      <c r="AA107" s="14">
        <v>0</v>
      </c>
      <c r="AB107" s="106">
        <f t="shared" si="22"/>
        <v>63</v>
      </c>
      <c r="AC107" s="60">
        <f t="shared" si="23"/>
        <v>31.03448275862069</v>
      </c>
      <c r="AD107" s="12">
        <f t="shared" si="24"/>
        <v>203</v>
      </c>
    </row>
    <row r="108" spans="1:30" ht="15" hidden="1" customHeight="1" x14ac:dyDescent="0.2">
      <c r="A108" s="1" t="s">
        <v>240</v>
      </c>
      <c r="B108" t="s">
        <v>111</v>
      </c>
      <c r="C108" s="40">
        <v>268000</v>
      </c>
      <c r="D108" s="14" t="s">
        <v>115</v>
      </c>
      <c r="E108" s="32">
        <v>6224781</v>
      </c>
      <c r="F108" s="32">
        <v>11795628</v>
      </c>
      <c r="G108" s="32">
        <v>750000</v>
      </c>
      <c r="H108" s="32">
        <v>0</v>
      </c>
      <c r="I108" s="59">
        <f t="shared" si="30"/>
        <v>18770409</v>
      </c>
      <c r="J108" s="60">
        <f t="shared" si="18"/>
        <v>95.261612020748615</v>
      </c>
      <c r="K108" s="32">
        <v>447239</v>
      </c>
      <c r="L108" s="32">
        <v>207676</v>
      </c>
      <c r="M108" s="32">
        <v>278740</v>
      </c>
      <c r="N108" s="32">
        <v>0</v>
      </c>
      <c r="O108" s="32">
        <v>0</v>
      </c>
      <c r="P108" s="39">
        <f t="shared" si="29"/>
        <v>933655</v>
      </c>
      <c r="Q108" s="60">
        <f t="shared" si="19"/>
        <v>4.738387979251387</v>
      </c>
      <c r="R108" s="37">
        <f t="shared" si="25"/>
        <v>19704064</v>
      </c>
      <c r="S108" s="101">
        <v>33</v>
      </c>
      <c r="T108" s="101">
        <v>61</v>
      </c>
      <c r="U108" s="101">
        <v>46</v>
      </c>
      <c r="V108" s="35">
        <f t="shared" si="28"/>
        <v>140</v>
      </c>
      <c r="W108" s="61">
        <f t="shared" si="31"/>
        <v>68.965517241379317</v>
      </c>
      <c r="X108" s="14">
        <v>0</v>
      </c>
      <c r="Y108" s="14">
        <v>25</v>
      </c>
      <c r="Z108" s="14">
        <v>38</v>
      </c>
      <c r="AA108" s="14">
        <v>0</v>
      </c>
      <c r="AB108" s="106">
        <f t="shared" si="22"/>
        <v>63</v>
      </c>
      <c r="AC108" s="60">
        <f t="shared" si="23"/>
        <v>31.03448275862069</v>
      </c>
      <c r="AD108" s="12">
        <f t="shared" si="24"/>
        <v>203</v>
      </c>
    </row>
    <row r="109" spans="1:30" ht="15" hidden="1" customHeight="1" x14ac:dyDescent="0.2">
      <c r="A109" s="1" t="s">
        <v>240</v>
      </c>
      <c r="B109" t="s">
        <v>113</v>
      </c>
      <c r="C109" s="40">
        <v>2877731</v>
      </c>
      <c r="D109" s="14" t="s">
        <v>115</v>
      </c>
      <c r="E109" s="32">
        <v>6224781</v>
      </c>
      <c r="F109" s="32">
        <v>11795628</v>
      </c>
      <c r="G109" s="32">
        <v>750000</v>
      </c>
      <c r="H109" s="32">
        <v>0</v>
      </c>
      <c r="I109" s="59">
        <f t="shared" si="30"/>
        <v>18770409</v>
      </c>
      <c r="J109" s="60">
        <f t="shared" si="18"/>
        <v>95.261612020748615</v>
      </c>
      <c r="K109" s="32">
        <v>447239</v>
      </c>
      <c r="L109" s="32">
        <v>207676</v>
      </c>
      <c r="M109" s="32">
        <v>278740</v>
      </c>
      <c r="N109" s="32">
        <v>0</v>
      </c>
      <c r="O109" s="32">
        <v>0</v>
      </c>
      <c r="P109" s="39">
        <f t="shared" si="29"/>
        <v>933655</v>
      </c>
      <c r="Q109" s="60">
        <f t="shared" si="19"/>
        <v>4.738387979251387</v>
      </c>
      <c r="R109" s="37">
        <f t="shared" si="25"/>
        <v>19704064</v>
      </c>
      <c r="S109" s="101">
        <v>33</v>
      </c>
      <c r="T109" s="101">
        <v>61</v>
      </c>
      <c r="U109" s="101">
        <v>46</v>
      </c>
      <c r="V109" s="35">
        <f t="shared" si="28"/>
        <v>140</v>
      </c>
      <c r="W109" s="61">
        <f t="shared" si="31"/>
        <v>68.965517241379317</v>
      </c>
      <c r="X109" s="14">
        <v>0</v>
      </c>
      <c r="Y109" s="14">
        <v>25</v>
      </c>
      <c r="Z109" s="14">
        <v>38</v>
      </c>
      <c r="AA109" s="14">
        <v>0</v>
      </c>
      <c r="AB109" s="106">
        <f t="shared" si="22"/>
        <v>63</v>
      </c>
      <c r="AC109" s="60">
        <f t="shared" si="23"/>
        <v>31.03448275862069</v>
      </c>
      <c r="AD109" s="12">
        <f t="shared" si="24"/>
        <v>203</v>
      </c>
    </row>
    <row r="110" spans="1:30" ht="18" hidden="1" customHeight="1" x14ac:dyDescent="0.2">
      <c r="A110" s="1" t="s">
        <v>7</v>
      </c>
      <c r="B110" t="s">
        <v>148</v>
      </c>
      <c r="C110" s="17">
        <v>107696</v>
      </c>
      <c r="D110" s="14" t="s">
        <v>128</v>
      </c>
      <c r="E110" s="32">
        <v>1024551</v>
      </c>
      <c r="F110" s="32">
        <v>3301774</v>
      </c>
      <c r="G110" s="32">
        <v>0</v>
      </c>
      <c r="H110" s="32">
        <v>0</v>
      </c>
      <c r="I110" s="59">
        <f>SUM(E110:H110)</f>
        <v>4326325</v>
      </c>
      <c r="J110" s="60">
        <f t="shared" si="18"/>
        <v>100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9">
        <f>SUM(K110:O110)</f>
        <v>0</v>
      </c>
      <c r="Q110" s="60">
        <f t="shared" si="19"/>
        <v>0</v>
      </c>
      <c r="R110" s="37">
        <f t="shared" si="25"/>
        <v>4326325</v>
      </c>
      <c r="S110" s="101">
        <v>11</v>
      </c>
      <c r="T110" s="101">
        <v>2</v>
      </c>
      <c r="U110" s="101">
        <v>5</v>
      </c>
      <c r="V110" s="35">
        <f t="shared" si="28"/>
        <v>18</v>
      </c>
      <c r="W110" s="61">
        <f t="shared" si="31"/>
        <v>100</v>
      </c>
      <c r="X110" s="14">
        <v>1</v>
      </c>
      <c r="Y110" s="14">
        <v>0</v>
      </c>
      <c r="Z110" s="14">
        <v>0</v>
      </c>
      <c r="AA110" s="14">
        <v>0</v>
      </c>
      <c r="AB110" s="106">
        <f t="shared" si="22"/>
        <v>0</v>
      </c>
      <c r="AC110" s="60">
        <f t="shared" si="23"/>
        <v>0</v>
      </c>
      <c r="AD110" s="12">
        <f t="shared" si="24"/>
        <v>18</v>
      </c>
    </row>
    <row r="111" spans="1:30" ht="18" hidden="1" customHeight="1" x14ac:dyDescent="0.2">
      <c r="A111" s="1" t="s">
        <v>7</v>
      </c>
      <c r="B111" t="s">
        <v>130</v>
      </c>
      <c r="C111" s="17">
        <v>202947</v>
      </c>
      <c r="D111" s="12" t="s">
        <v>98</v>
      </c>
      <c r="E111" s="32">
        <v>1024551</v>
      </c>
      <c r="F111" s="32">
        <v>3301774</v>
      </c>
      <c r="G111" s="32">
        <v>0</v>
      </c>
      <c r="H111" s="32">
        <v>0</v>
      </c>
      <c r="I111" s="59">
        <f t="shared" ref="I111:I123" si="32">SUM(E111:H111)</f>
        <v>4326325</v>
      </c>
      <c r="J111" s="60">
        <f t="shared" si="18"/>
        <v>100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9">
        <f t="shared" ref="P111:P156" si="33">SUM(K111:O111)</f>
        <v>0</v>
      </c>
      <c r="Q111" s="60">
        <f t="shared" si="19"/>
        <v>0</v>
      </c>
      <c r="R111" s="37">
        <f t="shared" si="25"/>
        <v>4326325</v>
      </c>
      <c r="S111" s="101">
        <v>11</v>
      </c>
      <c r="T111" s="101">
        <v>2</v>
      </c>
      <c r="U111" s="101">
        <v>5</v>
      </c>
      <c r="V111" s="35">
        <f t="shared" si="28"/>
        <v>18</v>
      </c>
      <c r="W111" s="61">
        <f t="shared" si="31"/>
        <v>100</v>
      </c>
      <c r="X111" s="14">
        <v>1</v>
      </c>
      <c r="Y111" s="14">
        <v>0</v>
      </c>
      <c r="Z111" s="14">
        <v>0</v>
      </c>
      <c r="AA111" s="14">
        <v>0</v>
      </c>
      <c r="AB111" s="106">
        <f t="shared" si="22"/>
        <v>0</v>
      </c>
      <c r="AC111" s="60">
        <f t="shared" si="23"/>
        <v>0</v>
      </c>
      <c r="AD111" s="12">
        <f t="shared" si="24"/>
        <v>18</v>
      </c>
    </row>
    <row r="112" spans="1:30" ht="18" hidden="1" customHeight="1" x14ac:dyDescent="0.2">
      <c r="A112" s="1" t="s">
        <v>7</v>
      </c>
      <c r="B112" t="s">
        <v>119</v>
      </c>
      <c r="C112" s="17">
        <v>467694</v>
      </c>
      <c r="D112" s="12" t="s">
        <v>98</v>
      </c>
      <c r="E112" s="32">
        <v>1024551</v>
      </c>
      <c r="F112" s="32">
        <v>3301774</v>
      </c>
      <c r="G112" s="32">
        <v>0</v>
      </c>
      <c r="H112" s="32">
        <v>0</v>
      </c>
      <c r="I112" s="59">
        <f t="shared" si="32"/>
        <v>4326325</v>
      </c>
      <c r="J112" s="60">
        <f t="shared" si="18"/>
        <v>100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9">
        <f t="shared" si="33"/>
        <v>0</v>
      </c>
      <c r="Q112" s="60">
        <f t="shared" si="19"/>
        <v>0</v>
      </c>
      <c r="R112" s="37">
        <f t="shared" si="25"/>
        <v>4326325</v>
      </c>
      <c r="S112" s="101">
        <v>11</v>
      </c>
      <c r="T112" s="101">
        <v>2</v>
      </c>
      <c r="U112" s="101">
        <v>5</v>
      </c>
      <c r="V112" s="35">
        <f t="shared" si="28"/>
        <v>18</v>
      </c>
      <c r="W112" s="61">
        <f t="shared" si="31"/>
        <v>100</v>
      </c>
      <c r="X112" s="14">
        <v>1</v>
      </c>
      <c r="Y112" s="14">
        <v>0</v>
      </c>
      <c r="Z112" s="14">
        <v>0</v>
      </c>
      <c r="AA112" s="14">
        <v>0</v>
      </c>
      <c r="AB112" s="106">
        <f t="shared" si="22"/>
        <v>0</v>
      </c>
      <c r="AC112" s="60">
        <f t="shared" si="23"/>
        <v>0</v>
      </c>
      <c r="AD112" s="12">
        <f t="shared" si="24"/>
        <v>18</v>
      </c>
    </row>
    <row r="113" spans="1:30" ht="18" hidden="1" customHeight="1" x14ac:dyDescent="0.2">
      <c r="A113" s="1" t="s">
        <v>7</v>
      </c>
      <c r="B113" t="s">
        <v>99</v>
      </c>
      <c r="C113" s="17">
        <v>240560</v>
      </c>
      <c r="D113" s="12" t="s">
        <v>98</v>
      </c>
      <c r="E113" s="32">
        <v>1024551</v>
      </c>
      <c r="F113" s="32">
        <v>3301774</v>
      </c>
      <c r="G113" s="32">
        <v>0</v>
      </c>
      <c r="H113" s="32">
        <v>0</v>
      </c>
      <c r="I113" s="59">
        <f t="shared" si="32"/>
        <v>4326325</v>
      </c>
      <c r="J113" s="60">
        <f t="shared" si="18"/>
        <v>100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9">
        <f t="shared" si="33"/>
        <v>0</v>
      </c>
      <c r="Q113" s="60">
        <f t="shared" si="19"/>
        <v>0</v>
      </c>
      <c r="R113" s="37">
        <f t="shared" si="25"/>
        <v>4326325</v>
      </c>
      <c r="S113" s="101">
        <v>11</v>
      </c>
      <c r="T113" s="101">
        <v>2</v>
      </c>
      <c r="U113" s="101">
        <v>5</v>
      </c>
      <c r="V113" s="35">
        <f t="shared" si="28"/>
        <v>18</v>
      </c>
      <c r="W113" s="61">
        <f t="shared" si="31"/>
        <v>100</v>
      </c>
      <c r="X113" s="14">
        <v>1</v>
      </c>
      <c r="Y113" s="14">
        <v>0</v>
      </c>
      <c r="Z113" s="14">
        <v>0</v>
      </c>
      <c r="AA113" s="14">
        <v>0</v>
      </c>
      <c r="AB113" s="106">
        <f t="shared" si="22"/>
        <v>0</v>
      </c>
      <c r="AC113" s="60">
        <f t="shared" si="23"/>
        <v>0</v>
      </c>
      <c r="AD113" s="12">
        <f t="shared" si="24"/>
        <v>18</v>
      </c>
    </row>
    <row r="114" spans="1:30" ht="18" hidden="1" customHeight="1" x14ac:dyDescent="0.2">
      <c r="A114" s="1" t="s">
        <v>7</v>
      </c>
      <c r="B114" t="s">
        <v>100</v>
      </c>
      <c r="C114" s="17">
        <v>401414</v>
      </c>
      <c r="D114" s="12" t="s">
        <v>98</v>
      </c>
      <c r="E114" s="32">
        <v>1024551</v>
      </c>
      <c r="F114" s="32">
        <v>3301774</v>
      </c>
      <c r="G114" s="32">
        <v>0</v>
      </c>
      <c r="H114" s="32">
        <v>0</v>
      </c>
      <c r="I114" s="59">
        <f t="shared" si="32"/>
        <v>4326325</v>
      </c>
      <c r="J114" s="60">
        <f t="shared" si="18"/>
        <v>100</v>
      </c>
      <c r="K114" s="32">
        <v>0</v>
      </c>
      <c r="L114" s="32">
        <v>0</v>
      </c>
      <c r="M114" s="32">
        <v>0</v>
      </c>
      <c r="N114" s="32">
        <v>0</v>
      </c>
      <c r="O114" s="32">
        <v>0</v>
      </c>
      <c r="P114" s="39">
        <f t="shared" si="33"/>
        <v>0</v>
      </c>
      <c r="Q114" s="60">
        <f t="shared" si="19"/>
        <v>0</v>
      </c>
      <c r="R114" s="37">
        <f t="shared" si="25"/>
        <v>4326325</v>
      </c>
      <c r="S114" s="101">
        <v>11</v>
      </c>
      <c r="T114" s="101">
        <v>2</v>
      </c>
      <c r="U114" s="101">
        <v>5</v>
      </c>
      <c r="V114" s="35">
        <f t="shared" si="28"/>
        <v>18</v>
      </c>
      <c r="W114" s="61">
        <f t="shared" si="31"/>
        <v>100</v>
      </c>
      <c r="X114" s="14">
        <v>1</v>
      </c>
      <c r="Y114" s="14">
        <v>0</v>
      </c>
      <c r="Z114" s="14">
        <v>0</v>
      </c>
      <c r="AA114" s="14">
        <v>0</v>
      </c>
      <c r="AB114" s="106">
        <f t="shared" si="22"/>
        <v>0</v>
      </c>
      <c r="AC114" s="60">
        <f t="shared" si="23"/>
        <v>0</v>
      </c>
      <c r="AD114" s="12">
        <f t="shared" si="24"/>
        <v>18</v>
      </c>
    </row>
    <row r="115" spans="1:30" ht="18" hidden="1" customHeight="1" x14ac:dyDescent="0.2">
      <c r="A115" s="1" t="s">
        <v>7</v>
      </c>
      <c r="B115" t="s">
        <v>104</v>
      </c>
      <c r="C115" s="17">
        <v>522907</v>
      </c>
      <c r="D115" s="12" t="s">
        <v>101</v>
      </c>
      <c r="E115" s="32">
        <v>1024551</v>
      </c>
      <c r="F115" s="32">
        <v>3301774</v>
      </c>
      <c r="G115" s="32">
        <v>0</v>
      </c>
      <c r="H115" s="32">
        <v>0</v>
      </c>
      <c r="I115" s="59">
        <f t="shared" si="32"/>
        <v>4326325</v>
      </c>
      <c r="J115" s="60">
        <f t="shared" si="18"/>
        <v>100</v>
      </c>
      <c r="K115" s="32">
        <v>0</v>
      </c>
      <c r="L115" s="32">
        <v>0</v>
      </c>
      <c r="M115" s="32">
        <v>0</v>
      </c>
      <c r="N115" s="32">
        <v>0</v>
      </c>
      <c r="O115" s="32">
        <v>0</v>
      </c>
      <c r="P115" s="39">
        <f t="shared" si="33"/>
        <v>0</v>
      </c>
      <c r="Q115" s="60">
        <f t="shared" si="19"/>
        <v>0</v>
      </c>
      <c r="R115" s="37">
        <f t="shared" si="25"/>
        <v>4326325</v>
      </c>
      <c r="S115" s="101">
        <v>11</v>
      </c>
      <c r="T115" s="101">
        <v>2</v>
      </c>
      <c r="U115" s="101">
        <v>5</v>
      </c>
      <c r="V115" s="35">
        <f t="shared" si="28"/>
        <v>18</v>
      </c>
      <c r="W115" s="61">
        <f t="shared" si="31"/>
        <v>100</v>
      </c>
      <c r="X115" s="14">
        <v>1</v>
      </c>
      <c r="Y115" s="14">
        <v>0</v>
      </c>
      <c r="Z115" s="14">
        <v>0</v>
      </c>
      <c r="AA115" s="14">
        <v>0</v>
      </c>
      <c r="AB115" s="106">
        <f t="shared" si="22"/>
        <v>0</v>
      </c>
      <c r="AC115" s="60">
        <f t="shared" si="23"/>
        <v>0</v>
      </c>
      <c r="AD115" s="12">
        <f t="shared" si="24"/>
        <v>18</v>
      </c>
    </row>
    <row r="116" spans="1:30" ht="18" hidden="1" customHeight="1" x14ac:dyDescent="0.2">
      <c r="A116" s="1" t="s">
        <v>7</v>
      </c>
      <c r="B116" t="s">
        <v>106</v>
      </c>
      <c r="C116" s="17">
        <v>567541</v>
      </c>
      <c r="D116" s="12" t="s">
        <v>101</v>
      </c>
      <c r="E116" s="32">
        <v>1024551</v>
      </c>
      <c r="F116" s="32">
        <v>3301774</v>
      </c>
      <c r="G116" s="32">
        <v>0</v>
      </c>
      <c r="H116" s="32">
        <v>0</v>
      </c>
      <c r="I116" s="59">
        <f t="shared" si="32"/>
        <v>4326325</v>
      </c>
      <c r="J116" s="60">
        <f t="shared" si="18"/>
        <v>100</v>
      </c>
      <c r="K116" s="32">
        <v>0</v>
      </c>
      <c r="L116" s="32">
        <v>0</v>
      </c>
      <c r="M116" s="32">
        <v>0</v>
      </c>
      <c r="N116" s="32">
        <v>0</v>
      </c>
      <c r="O116" s="32">
        <v>0</v>
      </c>
      <c r="P116" s="39">
        <f t="shared" si="33"/>
        <v>0</v>
      </c>
      <c r="Q116" s="60">
        <f t="shared" si="19"/>
        <v>0</v>
      </c>
      <c r="R116" s="37">
        <f t="shared" si="25"/>
        <v>4326325</v>
      </c>
      <c r="S116" s="101">
        <v>11</v>
      </c>
      <c r="T116" s="101">
        <v>2</v>
      </c>
      <c r="U116" s="101">
        <v>5</v>
      </c>
      <c r="V116" s="35">
        <f t="shared" si="28"/>
        <v>18</v>
      </c>
      <c r="W116" s="61">
        <f t="shared" si="31"/>
        <v>100</v>
      </c>
      <c r="X116" s="14">
        <v>1</v>
      </c>
      <c r="Y116" s="14">
        <v>0</v>
      </c>
      <c r="Z116" s="14">
        <v>0</v>
      </c>
      <c r="AA116" s="14">
        <v>0</v>
      </c>
      <c r="AB116" s="106">
        <f t="shared" si="22"/>
        <v>0</v>
      </c>
      <c r="AC116" s="60">
        <f t="shared" si="23"/>
        <v>0</v>
      </c>
      <c r="AD116" s="12">
        <f t="shared" si="24"/>
        <v>18</v>
      </c>
    </row>
    <row r="117" spans="1:30" ht="18" hidden="1" customHeight="1" x14ac:dyDescent="0.2">
      <c r="A117" s="1" t="s">
        <v>241</v>
      </c>
      <c r="B117" t="s">
        <v>137</v>
      </c>
      <c r="C117" s="17">
        <v>256360</v>
      </c>
      <c r="D117" s="12" t="s">
        <v>89</v>
      </c>
      <c r="E117" s="32">
        <v>1024551</v>
      </c>
      <c r="F117" s="32">
        <v>3301774</v>
      </c>
      <c r="G117" s="32">
        <v>0</v>
      </c>
      <c r="H117" s="32">
        <v>0</v>
      </c>
      <c r="I117" s="59">
        <f t="shared" si="32"/>
        <v>4326325</v>
      </c>
      <c r="J117" s="60">
        <f t="shared" si="18"/>
        <v>100</v>
      </c>
      <c r="K117" s="32">
        <v>0</v>
      </c>
      <c r="L117" s="32">
        <v>0</v>
      </c>
      <c r="M117" s="32">
        <v>0</v>
      </c>
      <c r="N117" s="32">
        <v>0</v>
      </c>
      <c r="O117" s="32">
        <v>0</v>
      </c>
      <c r="P117" s="39">
        <f t="shared" si="33"/>
        <v>0</v>
      </c>
      <c r="Q117" s="60">
        <f t="shared" si="19"/>
        <v>0</v>
      </c>
      <c r="R117" s="37">
        <f t="shared" si="25"/>
        <v>4326325</v>
      </c>
      <c r="S117" s="101">
        <v>11</v>
      </c>
      <c r="T117" s="101">
        <v>2</v>
      </c>
      <c r="U117" s="101">
        <v>5</v>
      </c>
      <c r="V117" s="35">
        <f t="shared" si="28"/>
        <v>18</v>
      </c>
      <c r="W117" s="61">
        <f t="shared" si="31"/>
        <v>100</v>
      </c>
      <c r="X117" s="14">
        <v>1</v>
      </c>
      <c r="Y117" s="14">
        <v>0</v>
      </c>
      <c r="Z117" s="14">
        <v>0</v>
      </c>
      <c r="AA117" s="14">
        <v>0</v>
      </c>
      <c r="AB117" s="106">
        <f t="shared" si="22"/>
        <v>0</v>
      </c>
      <c r="AC117" s="60">
        <f t="shared" si="23"/>
        <v>0</v>
      </c>
      <c r="AD117" s="12">
        <f t="shared" si="24"/>
        <v>18</v>
      </c>
    </row>
    <row r="118" spans="1:30" ht="18" hidden="1" customHeight="1" x14ac:dyDescent="0.2">
      <c r="A118" s="1" t="s">
        <v>241</v>
      </c>
      <c r="B118" t="s">
        <v>118</v>
      </c>
      <c r="C118" s="17">
        <v>2177537</v>
      </c>
      <c r="D118" s="12" t="s">
        <v>89</v>
      </c>
      <c r="E118" s="32">
        <v>1024551</v>
      </c>
      <c r="F118" s="32">
        <v>3301774</v>
      </c>
      <c r="G118" s="32">
        <v>0</v>
      </c>
      <c r="H118" s="32">
        <v>0</v>
      </c>
      <c r="I118" s="59">
        <f t="shared" si="32"/>
        <v>4326325</v>
      </c>
      <c r="J118" s="60">
        <f t="shared" si="18"/>
        <v>100</v>
      </c>
      <c r="K118" s="32">
        <v>0</v>
      </c>
      <c r="L118" s="32">
        <v>0</v>
      </c>
      <c r="M118" s="32">
        <v>0</v>
      </c>
      <c r="N118" s="32">
        <v>0</v>
      </c>
      <c r="O118" s="32">
        <v>0</v>
      </c>
      <c r="P118" s="39">
        <f t="shared" si="33"/>
        <v>0</v>
      </c>
      <c r="Q118" s="60">
        <f t="shared" si="19"/>
        <v>0</v>
      </c>
      <c r="R118" s="37">
        <f t="shared" si="25"/>
        <v>4326325</v>
      </c>
      <c r="S118" s="101">
        <v>11</v>
      </c>
      <c r="T118" s="101">
        <v>2</v>
      </c>
      <c r="U118" s="101">
        <v>5</v>
      </c>
      <c r="V118" s="35">
        <f t="shared" si="28"/>
        <v>18</v>
      </c>
      <c r="W118" s="61">
        <f t="shared" si="31"/>
        <v>100</v>
      </c>
      <c r="X118" s="14">
        <v>1</v>
      </c>
      <c r="Y118" s="14">
        <v>0</v>
      </c>
      <c r="Z118" s="14">
        <v>0</v>
      </c>
      <c r="AA118" s="14">
        <v>0</v>
      </c>
      <c r="AB118" s="106">
        <f t="shared" si="22"/>
        <v>0</v>
      </c>
      <c r="AC118" s="60">
        <f t="shared" si="23"/>
        <v>0</v>
      </c>
      <c r="AD118" s="12">
        <f t="shared" si="24"/>
        <v>18</v>
      </c>
    </row>
    <row r="119" spans="1:30" ht="18" hidden="1" customHeight="1" x14ac:dyDescent="0.2">
      <c r="A119" s="1" t="s">
        <v>241</v>
      </c>
      <c r="B119" t="s">
        <v>122</v>
      </c>
      <c r="C119" s="17">
        <v>245377</v>
      </c>
      <c r="D119" s="12" t="s">
        <v>98</v>
      </c>
      <c r="E119" s="32">
        <v>1024551</v>
      </c>
      <c r="F119" s="32">
        <v>3301774</v>
      </c>
      <c r="G119" s="32">
        <v>0</v>
      </c>
      <c r="H119" s="32">
        <v>0</v>
      </c>
      <c r="I119" s="59">
        <f t="shared" si="32"/>
        <v>4326325</v>
      </c>
      <c r="J119" s="60">
        <f t="shared" si="18"/>
        <v>100</v>
      </c>
      <c r="K119" s="32">
        <v>0</v>
      </c>
      <c r="L119" s="32">
        <v>0</v>
      </c>
      <c r="M119" s="32">
        <v>0</v>
      </c>
      <c r="N119" s="32">
        <v>0</v>
      </c>
      <c r="O119" s="32">
        <v>0</v>
      </c>
      <c r="P119" s="39">
        <f t="shared" si="33"/>
        <v>0</v>
      </c>
      <c r="Q119" s="60">
        <f t="shared" si="19"/>
        <v>0</v>
      </c>
      <c r="R119" s="37">
        <f t="shared" si="25"/>
        <v>4326325</v>
      </c>
      <c r="S119" s="101">
        <v>11</v>
      </c>
      <c r="T119" s="101">
        <v>2</v>
      </c>
      <c r="U119" s="101">
        <v>5</v>
      </c>
      <c r="V119" s="35">
        <f t="shared" si="28"/>
        <v>18</v>
      </c>
      <c r="W119" s="61">
        <f t="shared" si="31"/>
        <v>100</v>
      </c>
      <c r="X119" s="14">
        <v>1</v>
      </c>
      <c r="Y119" s="14">
        <v>0</v>
      </c>
      <c r="Z119" s="14">
        <v>0</v>
      </c>
      <c r="AA119" s="14">
        <v>0</v>
      </c>
      <c r="AB119" s="106">
        <f t="shared" si="22"/>
        <v>0</v>
      </c>
      <c r="AC119" s="60">
        <f t="shared" si="23"/>
        <v>0</v>
      </c>
      <c r="AD119" s="12">
        <f t="shared" si="24"/>
        <v>18</v>
      </c>
    </row>
    <row r="120" spans="1:30" ht="18" hidden="1" customHeight="1" x14ac:dyDescent="0.2">
      <c r="A120" s="1" t="s">
        <v>241</v>
      </c>
      <c r="B120" t="s">
        <v>153</v>
      </c>
      <c r="C120" s="17">
        <v>237874</v>
      </c>
      <c r="D120" s="12" t="s">
        <v>98</v>
      </c>
      <c r="E120" s="32">
        <v>1024551</v>
      </c>
      <c r="F120" s="32">
        <v>3301774</v>
      </c>
      <c r="G120" s="32">
        <v>0</v>
      </c>
      <c r="H120" s="32">
        <v>0</v>
      </c>
      <c r="I120" s="59">
        <f t="shared" si="32"/>
        <v>4326325</v>
      </c>
      <c r="J120" s="60">
        <f t="shared" si="18"/>
        <v>100</v>
      </c>
      <c r="K120" s="32">
        <v>0</v>
      </c>
      <c r="L120" s="32">
        <v>0</v>
      </c>
      <c r="M120" s="32">
        <v>0</v>
      </c>
      <c r="N120" s="32">
        <v>0</v>
      </c>
      <c r="O120" s="32">
        <v>0</v>
      </c>
      <c r="P120" s="39">
        <f t="shared" si="33"/>
        <v>0</v>
      </c>
      <c r="Q120" s="60">
        <f t="shared" si="19"/>
        <v>0</v>
      </c>
      <c r="R120" s="37">
        <f t="shared" si="25"/>
        <v>4326325</v>
      </c>
      <c r="S120" s="101">
        <v>11</v>
      </c>
      <c r="T120" s="101">
        <v>2</v>
      </c>
      <c r="U120" s="101">
        <v>5</v>
      </c>
      <c r="V120" s="35">
        <f t="shared" si="28"/>
        <v>18</v>
      </c>
      <c r="W120" s="61">
        <f t="shared" si="31"/>
        <v>100</v>
      </c>
      <c r="X120" s="14">
        <v>1</v>
      </c>
      <c r="Y120" s="14">
        <v>0</v>
      </c>
      <c r="Z120" s="14">
        <v>0</v>
      </c>
      <c r="AA120" s="14">
        <v>0</v>
      </c>
      <c r="AB120" s="106">
        <f t="shared" si="22"/>
        <v>0</v>
      </c>
      <c r="AC120" s="60">
        <f t="shared" si="23"/>
        <v>0</v>
      </c>
      <c r="AD120" s="12">
        <f t="shared" si="24"/>
        <v>18</v>
      </c>
    </row>
    <row r="121" spans="1:30" ht="18" hidden="1" customHeight="1" x14ac:dyDescent="0.2">
      <c r="A121" s="1" t="s">
        <v>241</v>
      </c>
      <c r="B121" t="s">
        <v>102</v>
      </c>
      <c r="C121" s="17">
        <v>375165</v>
      </c>
      <c r="D121" s="12" t="s">
        <v>101</v>
      </c>
      <c r="E121" s="32">
        <v>1024551</v>
      </c>
      <c r="F121" s="32">
        <v>3301774</v>
      </c>
      <c r="G121" s="32">
        <v>0</v>
      </c>
      <c r="H121" s="32">
        <v>0</v>
      </c>
      <c r="I121" s="59">
        <f t="shared" si="32"/>
        <v>4326325</v>
      </c>
      <c r="J121" s="60">
        <f t="shared" si="18"/>
        <v>100</v>
      </c>
      <c r="K121" s="32">
        <v>0</v>
      </c>
      <c r="L121" s="32">
        <v>0</v>
      </c>
      <c r="M121" s="32">
        <v>0</v>
      </c>
      <c r="N121" s="32">
        <v>0</v>
      </c>
      <c r="O121" s="32">
        <v>0</v>
      </c>
      <c r="P121" s="39">
        <f t="shared" si="33"/>
        <v>0</v>
      </c>
      <c r="Q121" s="60">
        <f t="shared" si="19"/>
        <v>0</v>
      </c>
      <c r="R121" s="37">
        <f t="shared" si="25"/>
        <v>4326325</v>
      </c>
      <c r="S121" s="101">
        <v>11</v>
      </c>
      <c r="T121" s="101">
        <v>2</v>
      </c>
      <c r="U121" s="101">
        <v>5</v>
      </c>
      <c r="V121" s="35">
        <f t="shared" si="28"/>
        <v>18</v>
      </c>
      <c r="W121" s="61">
        <f t="shared" si="31"/>
        <v>100</v>
      </c>
      <c r="X121" s="14">
        <v>1</v>
      </c>
      <c r="Y121" s="14">
        <v>0</v>
      </c>
      <c r="Z121" s="14">
        <v>0</v>
      </c>
      <c r="AA121" s="14">
        <v>0</v>
      </c>
      <c r="AB121" s="106">
        <f t="shared" si="22"/>
        <v>0</v>
      </c>
      <c r="AC121" s="60">
        <f t="shared" si="23"/>
        <v>0</v>
      </c>
      <c r="AD121" s="12">
        <f t="shared" si="24"/>
        <v>18</v>
      </c>
    </row>
    <row r="122" spans="1:30" ht="18" hidden="1" customHeight="1" x14ac:dyDescent="0.2">
      <c r="A122" s="1" t="s">
        <v>241</v>
      </c>
      <c r="B122" t="s">
        <v>103</v>
      </c>
      <c r="C122" s="17">
        <v>98041</v>
      </c>
      <c r="D122" s="12" t="s">
        <v>101</v>
      </c>
      <c r="E122" s="32">
        <v>1024551</v>
      </c>
      <c r="F122" s="32">
        <v>3301774</v>
      </c>
      <c r="G122" s="32">
        <v>0</v>
      </c>
      <c r="H122" s="32">
        <v>0</v>
      </c>
      <c r="I122" s="59">
        <f t="shared" si="32"/>
        <v>4326325</v>
      </c>
      <c r="J122" s="60">
        <f t="shared" si="18"/>
        <v>100</v>
      </c>
      <c r="K122" s="32">
        <v>0</v>
      </c>
      <c r="L122" s="32">
        <v>0</v>
      </c>
      <c r="M122" s="32">
        <v>0</v>
      </c>
      <c r="N122" s="32">
        <v>0</v>
      </c>
      <c r="O122" s="32">
        <v>0</v>
      </c>
      <c r="P122" s="39">
        <f t="shared" si="33"/>
        <v>0</v>
      </c>
      <c r="Q122" s="60">
        <f t="shared" si="19"/>
        <v>0</v>
      </c>
      <c r="R122" s="37">
        <f t="shared" si="25"/>
        <v>4326325</v>
      </c>
      <c r="S122" s="101">
        <v>11</v>
      </c>
      <c r="T122" s="101">
        <v>2</v>
      </c>
      <c r="U122" s="101">
        <v>5</v>
      </c>
      <c r="V122" s="35">
        <f t="shared" si="28"/>
        <v>18</v>
      </c>
      <c r="W122" s="61">
        <f t="shared" si="31"/>
        <v>100</v>
      </c>
      <c r="X122" s="14">
        <v>1</v>
      </c>
      <c r="Y122" s="14">
        <v>0</v>
      </c>
      <c r="Z122" s="14">
        <v>0</v>
      </c>
      <c r="AA122" s="14">
        <v>0</v>
      </c>
      <c r="AB122" s="106">
        <f t="shared" si="22"/>
        <v>0</v>
      </c>
      <c r="AC122" s="60">
        <f t="shared" si="23"/>
        <v>0</v>
      </c>
      <c r="AD122" s="12">
        <f t="shared" si="24"/>
        <v>18</v>
      </c>
    </row>
    <row r="123" spans="1:30" ht="18" hidden="1" customHeight="1" x14ac:dyDescent="0.2">
      <c r="A123" s="1" t="s">
        <v>241</v>
      </c>
      <c r="B123" t="s">
        <v>125</v>
      </c>
      <c r="C123" s="17">
        <v>6021</v>
      </c>
      <c r="D123" s="14" t="s">
        <v>114</v>
      </c>
      <c r="E123" s="32">
        <v>1024551</v>
      </c>
      <c r="F123" s="32">
        <v>3301774</v>
      </c>
      <c r="G123" s="32">
        <v>0</v>
      </c>
      <c r="H123" s="32">
        <v>0</v>
      </c>
      <c r="I123" s="59">
        <f t="shared" si="32"/>
        <v>4326325</v>
      </c>
      <c r="J123" s="60">
        <f t="shared" si="18"/>
        <v>100</v>
      </c>
      <c r="K123" s="32">
        <v>0</v>
      </c>
      <c r="L123" s="32">
        <v>0</v>
      </c>
      <c r="M123" s="32">
        <v>0</v>
      </c>
      <c r="N123" s="32">
        <v>0</v>
      </c>
      <c r="O123" s="32">
        <v>0</v>
      </c>
      <c r="P123" s="39">
        <f t="shared" si="33"/>
        <v>0</v>
      </c>
      <c r="Q123" s="60">
        <f t="shared" si="19"/>
        <v>0</v>
      </c>
      <c r="R123" s="37">
        <f t="shared" si="25"/>
        <v>4326325</v>
      </c>
      <c r="S123" s="101">
        <v>11</v>
      </c>
      <c r="T123" s="101">
        <v>2</v>
      </c>
      <c r="U123" s="101">
        <v>5</v>
      </c>
      <c r="V123" s="35">
        <f t="shared" si="28"/>
        <v>18</v>
      </c>
      <c r="W123" s="61">
        <f t="shared" si="31"/>
        <v>100</v>
      </c>
      <c r="X123" s="14">
        <v>1</v>
      </c>
      <c r="Y123" s="14">
        <v>0</v>
      </c>
      <c r="Z123" s="14">
        <v>0</v>
      </c>
      <c r="AA123" s="14">
        <v>0</v>
      </c>
      <c r="AB123" s="106">
        <f t="shared" si="22"/>
        <v>0</v>
      </c>
      <c r="AC123" s="60">
        <f t="shared" si="23"/>
        <v>0</v>
      </c>
      <c r="AD123" s="12">
        <f t="shared" si="24"/>
        <v>18</v>
      </c>
    </row>
    <row r="124" spans="1:30" ht="18" hidden="1" customHeight="1" x14ac:dyDescent="0.2">
      <c r="A124" s="1" t="s">
        <v>8</v>
      </c>
      <c r="B124" t="s">
        <v>137</v>
      </c>
      <c r="C124" s="17">
        <v>1330575</v>
      </c>
      <c r="D124" s="12" t="s">
        <v>89</v>
      </c>
      <c r="E124" s="32">
        <v>586308</v>
      </c>
      <c r="F124" s="32">
        <v>7485641</v>
      </c>
      <c r="G124" s="32">
        <v>200000</v>
      </c>
      <c r="H124" s="32">
        <v>0</v>
      </c>
      <c r="I124" s="59">
        <f>SUM(E124:H124)</f>
        <v>8271949</v>
      </c>
      <c r="J124" s="60">
        <f t="shared" si="18"/>
        <v>9.9505400258248908</v>
      </c>
      <c r="K124" s="32">
        <f>35674728+35193346</f>
        <v>70868074</v>
      </c>
      <c r="L124" s="32">
        <v>3343516</v>
      </c>
      <c r="M124" s="32">
        <v>315089</v>
      </c>
      <c r="N124" s="32">
        <v>132496</v>
      </c>
      <c r="O124" s="32">
        <v>199530</v>
      </c>
      <c r="P124" s="39">
        <f t="shared" si="33"/>
        <v>74858705</v>
      </c>
      <c r="Q124" s="60">
        <f t="shared" si="19"/>
        <v>90.049459974175107</v>
      </c>
      <c r="R124" s="37">
        <f t="shared" si="25"/>
        <v>83130654</v>
      </c>
      <c r="S124" s="101">
        <v>107</v>
      </c>
      <c r="T124" s="101">
        <v>27</v>
      </c>
      <c r="U124" s="101">
        <v>1</v>
      </c>
      <c r="V124" s="35">
        <f t="shared" si="28"/>
        <v>135</v>
      </c>
      <c r="W124" s="61">
        <f t="shared" si="31"/>
        <v>100</v>
      </c>
      <c r="X124" s="14">
        <v>352</v>
      </c>
      <c r="Y124" s="14">
        <v>0</v>
      </c>
      <c r="Z124" s="14">
        <v>0</v>
      </c>
      <c r="AA124" s="14">
        <v>0</v>
      </c>
      <c r="AB124" s="106">
        <f t="shared" si="22"/>
        <v>0</v>
      </c>
      <c r="AC124" s="60">
        <f t="shared" si="23"/>
        <v>0</v>
      </c>
      <c r="AD124" s="12">
        <f t="shared" si="24"/>
        <v>135</v>
      </c>
    </row>
    <row r="125" spans="1:30" ht="18" hidden="1" customHeight="1" x14ac:dyDescent="0.2">
      <c r="A125" s="1" t="s">
        <v>8</v>
      </c>
      <c r="B125" t="s">
        <v>151</v>
      </c>
      <c r="C125" s="17">
        <v>495404</v>
      </c>
      <c r="D125" s="12" t="s">
        <v>89</v>
      </c>
      <c r="E125" s="32">
        <v>586308</v>
      </c>
      <c r="F125" s="32">
        <v>7485641</v>
      </c>
      <c r="G125" s="32">
        <v>200000</v>
      </c>
      <c r="H125" s="32">
        <v>0</v>
      </c>
      <c r="I125" s="59">
        <f t="shared" ref="I125:I144" si="34">SUM(E125:H125)</f>
        <v>8271949</v>
      </c>
      <c r="J125" s="60">
        <f t="shared" si="18"/>
        <v>9.9505400258248908</v>
      </c>
      <c r="K125" s="32">
        <f t="shared" ref="K125:K144" si="35">35674728+35193346</f>
        <v>70868074</v>
      </c>
      <c r="L125" s="32">
        <v>3343516</v>
      </c>
      <c r="M125" s="32">
        <v>315089</v>
      </c>
      <c r="N125" s="32">
        <v>132496</v>
      </c>
      <c r="O125" s="32">
        <v>199530</v>
      </c>
      <c r="P125" s="39">
        <f>SUM(K125:O125)</f>
        <v>74858705</v>
      </c>
      <c r="Q125" s="60">
        <f t="shared" si="19"/>
        <v>90.049459974175107</v>
      </c>
      <c r="R125" s="37">
        <f t="shared" si="25"/>
        <v>83130654</v>
      </c>
      <c r="S125" s="101">
        <v>107</v>
      </c>
      <c r="T125" s="101">
        <v>27</v>
      </c>
      <c r="U125" s="101">
        <v>1</v>
      </c>
      <c r="V125" s="35">
        <f t="shared" si="28"/>
        <v>135</v>
      </c>
      <c r="W125" s="61">
        <f t="shared" si="31"/>
        <v>100</v>
      </c>
      <c r="X125" s="14">
        <v>352</v>
      </c>
      <c r="Y125" s="14">
        <v>0</v>
      </c>
      <c r="Z125" s="14">
        <v>0</v>
      </c>
      <c r="AA125" s="14">
        <v>0</v>
      </c>
      <c r="AB125" s="106">
        <f t="shared" si="22"/>
        <v>0</v>
      </c>
      <c r="AC125" s="60">
        <f t="shared" si="23"/>
        <v>0</v>
      </c>
      <c r="AD125" s="12">
        <f t="shared" si="24"/>
        <v>135</v>
      </c>
    </row>
    <row r="126" spans="1:30" ht="18" hidden="1" customHeight="1" x14ac:dyDescent="0.2">
      <c r="A126" s="1" t="s">
        <v>8</v>
      </c>
      <c r="B126" t="s">
        <v>118</v>
      </c>
      <c r="C126" s="17">
        <v>1208827</v>
      </c>
      <c r="D126" s="12" t="s">
        <v>89</v>
      </c>
      <c r="E126" s="32">
        <v>586308</v>
      </c>
      <c r="F126" s="32">
        <v>7485641</v>
      </c>
      <c r="G126" s="32">
        <v>200000</v>
      </c>
      <c r="H126" s="32">
        <v>0</v>
      </c>
      <c r="I126" s="59">
        <f t="shared" si="34"/>
        <v>8271949</v>
      </c>
      <c r="J126" s="60">
        <f t="shared" si="18"/>
        <v>9.9505400258248908</v>
      </c>
      <c r="K126" s="32">
        <f t="shared" si="35"/>
        <v>70868074</v>
      </c>
      <c r="L126" s="32">
        <v>3343516</v>
      </c>
      <c r="M126" s="32">
        <v>315089</v>
      </c>
      <c r="N126" s="32">
        <v>132496</v>
      </c>
      <c r="O126" s="32">
        <v>199530</v>
      </c>
      <c r="P126" s="39">
        <f t="shared" si="33"/>
        <v>74858705</v>
      </c>
      <c r="Q126" s="60">
        <f t="shared" si="19"/>
        <v>90.049459974175107</v>
      </c>
      <c r="R126" s="37">
        <f t="shared" si="25"/>
        <v>83130654</v>
      </c>
      <c r="S126" s="101">
        <v>107</v>
      </c>
      <c r="T126" s="101">
        <v>27</v>
      </c>
      <c r="U126" s="101">
        <v>1</v>
      </c>
      <c r="V126" s="35">
        <f t="shared" si="28"/>
        <v>135</v>
      </c>
      <c r="W126" s="61">
        <f t="shared" si="31"/>
        <v>100</v>
      </c>
      <c r="X126" s="14">
        <v>352</v>
      </c>
      <c r="Y126" s="14">
        <v>0</v>
      </c>
      <c r="Z126" s="14">
        <v>0</v>
      </c>
      <c r="AA126" s="14">
        <v>0</v>
      </c>
      <c r="AB126" s="106">
        <f t="shared" si="22"/>
        <v>0</v>
      </c>
      <c r="AC126" s="60">
        <f t="shared" si="23"/>
        <v>0</v>
      </c>
      <c r="AD126" s="12">
        <f t="shared" si="24"/>
        <v>135</v>
      </c>
    </row>
    <row r="127" spans="1:30" ht="18" hidden="1" customHeight="1" x14ac:dyDescent="0.2">
      <c r="A127" s="1" t="s">
        <v>8</v>
      </c>
      <c r="B127" t="s">
        <v>92</v>
      </c>
      <c r="C127" s="17">
        <v>1180929</v>
      </c>
      <c r="D127" s="12" t="s">
        <v>89</v>
      </c>
      <c r="E127" s="32">
        <v>586308</v>
      </c>
      <c r="F127" s="32">
        <v>7485641</v>
      </c>
      <c r="G127" s="32">
        <v>200000</v>
      </c>
      <c r="H127" s="32">
        <v>0</v>
      </c>
      <c r="I127" s="59">
        <f t="shared" si="34"/>
        <v>8271949</v>
      </c>
      <c r="J127" s="60">
        <f t="shared" si="18"/>
        <v>9.9505400258248908</v>
      </c>
      <c r="K127" s="32">
        <f t="shared" si="35"/>
        <v>70868074</v>
      </c>
      <c r="L127" s="32">
        <v>3343516</v>
      </c>
      <c r="M127" s="32">
        <v>315089</v>
      </c>
      <c r="N127" s="32">
        <v>132496</v>
      </c>
      <c r="O127" s="32">
        <v>199530</v>
      </c>
      <c r="P127" s="39">
        <f t="shared" si="33"/>
        <v>74858705</v>
      </c>
      <c r="Q127" s="60">
        <f t="shared" si="19"/>
        <v>90.049459974175107</v>
      </c>
      <c r="R127" s="37">
        <f t="shared" si="25"/>
        <v>83130654</v>
      </c>
      <c r="S127" s="101">
        <v>107</v>
      </c>
      <c r="T127" s="101">
        <v>27</v>
      </c>
      <c r="U127" s="101">
        <v>1</v>
      </c>
      <c r="V127" s="35">
        <f>SUM(S127:U127)</f>
        <v>135</v>
      </c>
      <c r="W127" s="61">
        <f t="shared" si="31"/>
        <v>100</v>
      </c>
      <c r="X127" s="14">
        <v>352</v>
      </c>
      <c r="Y127" s="14">
        <v>0</v>
      </c>
      <c r="Z127" s="14">
        <v>0</v>
      </c>
      <c r="AA127" s="14">
        <v>0</v>
      </c>
      <c r="AB127" s="106">
        <f t="shared" si="22"/>
        <v>0</v>
      </c>
      <c r="AC127" s="60">
        <f t="shared" si="23"/>
        <v>0</v>
      </c>
      <c r="AD127" s="12">
        <f t="shared" si="24"/>
        <v>135</v>
      </c>
    </row>
    <row r="128" spans="1:30" ht="18" hidden="1" customHeight="1" x14ac:dyDescent="0.2">
      <c r="A128" s="1" t="s">
        <v>8</v>
      </c>
      <c r="B128" t="s">
        <v>145</v>
      </c>
      <c r="C128" s="17">
        <v>2156773</v>
      </c>
      <c r="D128" s="12" t="s">
        <v>89</v>
      </c>
      <c r="E128" s="32">
        <v>586308</v>
      </c>
      <c r="F128" s="32">
        <v>7485641</v>
      </c>
      <c r="G128" s="32">
        <v>200000</v>
      </c>
      <c r="H128" s="32">
        <v>0</v>
      </c>
      <c r="I128" s="59">
        <f t="shared" si="34"/>
        <v>8271949</v>
      </c>
      <c r="J128" s="60">
        <f t="shared" si="18"/>
        <v>9.9505400258248908</v>
      </c>
      <c r="K128" s="32">
        <f t="shared" si="35"/>
        <v>70868074</v>
      </c>
      <c r="L128" s="32">
        <v>3343516</v>
      </c>
      <c r="M128" s="32">
        <v>315089</v>
      </c>
      <c r="N128" s="32">
        <v>132496</v>
      </c>
      <c r="O128" s="32">
        <v>199530</v>
      </c>
      <c r="P128" s="39">
        <f t="shared" si="33"/>
        <v>74858705</v>
      </c>
      <c r="Q128" s="60">
        <f t="shared" si="19"/>
        <v>90.049459974175107</v>
      </c>
      <c r="R128" s="37">
        <f t="shared" si="25"/>
        <v>83130654</v>
      </c>
      <c r="S128" s="101">
        <v>107</v>
      </c>
      <c r="T128" s="101">
        <v>27</v>
      </c>
      <c r="U128" s="101">
        <v>1</v>
      </c>
      <c r="V128" s="35">
        <f t="shared" ref="V128:V169" si="36">SUM(S128:U128)</f>
        <v>135</v>
      </c>
      <c r="W128" s="61">
        <f t="shared" si="31"/>
        <v>100</v>
      </c>
      <c r="X128" s="14">
        <v>352</v>
      </c>
      <c r="Y128" s="14">
        <v>0</v>
      </c>
      <c r="Z128" s="14">
        <v>0</v>
      </c>
      <c r="AA128" s="14">
        <v>0</v>
      </c>
      <c r="AB128" s="106">
        <f t="shared" si="22"/>
        <v>0</v>
      </c>
      <c r="AC128" s="60">
        <f t="shared" si="23"/>
        <v>0</v>
      </c>
      <c r="AD128" s="12">
        <f t="shared" si="24"/>
        <v>135</v>
      </c>
    </row>
    <row r="129" spans="1:30" ht="18" hidden="1" customHeight="1" x14ac:dyDescent="0.2">
      <c r="A129" s="1" t="s">
        <v>8</v>
      </c>
      <c r="B129" t="s">
        <v>141</v>
      </c>
      <c r="C129" s="17">
        <v>637400</v>
      </c>
      <c r="D129" s="12" t="s">
        <v>89</v>
      </c>
      <c r="E129" s="32">
        <v>586308</v>
      </c>
      <c r="F129" s="32">
        <v>7485641</v>
      </c>
      <c r="G129" s="32">
        <v>200000</v>
      </c>
      <c r="H129" s="32">
        <v>0</v>
      </c>
      <c r="I129" s="59">
        <f t="shared" si="34"/>
        <v>8271949</v>
      </c>
      <c r="J129" s="60">
        <f t="shared" si="18"/>
        <v>9.9505400258248908</v>
      </c>
      <c r="K129" s="32">
        <f t="shared" si="35"/>
        <v>70868074</v>
      </c>
      <c r="L129" s="32">
        <v>3343516</v>
      </c>
      <c r="M129" s="32">
        <v>315089</v>
      </c>
      <c r="N129" s="32">
        <v>132496</v>
      </c>
      <c r="O129" s="32">
        <v>199530</v>
      </c>
      <c r="P129" s="39">
        <f t="shared" si="33"/>
        <v>74858705</v>
      </c>
      <c r="Q129" s="60">
        <f t="shared" si="19"/>
        <v>90.049459974175107</v>
      </c>
      <c r="R129" s="37">
        <f t="shared" si="25"/>
        <v>83130654</v>
      </c>
      <c r="S129" s="101">
        <v>107</v>
      </c>
      <c r="T129" s="101">
        <v>27</v>
      </c>
      <c r="U129" s="101">
        <v>1</v>
      </c>
      <c r="V129" s="35">
        <f t="shared" si="36"/>
        <v>135</v>
      </c>
      <c r="W129" s="61">
        <f t="shared" si="31"/>
        <v>100</v>
      </c>
      <c r="X129" s="14">
        <v>352</v>
      </c>
      <c r="Y129" s="14">
        <v>0</v>
      </c>
      <c r="Z129" s="14">
        <v>0</v>
      </c>
      <c r="AA129" s="14">
        <v>0</v>
      </c>
      <c r="AB129" s="106">
        <f t="shared" si="22"/>
        <v>0</v>
      </c>
      <c r="AC129" s="60">
        <f t="shared" si="23"/>
        <v>0</v>
      </c>
      <c r="AD129" s="12">
        <f t="shared" si="24"/>
        <v>135</v>
      </c>
    </row>
    <row r="130" spans="1:30" ht="18" hidden="1" customHeight="1" x14ac:dyDescent="0.2">
      <c r="A130" s="1" t="s">
        <v>8</v>
      </c>
      <c r="B130" t="s">
        <v>119</v>
      </c>
      <c r="C130" s="40">
        <v>3502202</v>
      </c>
      <c r="D130" s="12" t="s">
        <v>98</v>
      </c>
      <c r="E130" s="32">
        <v>586308</v>
      </c>
      <c r="F130" s="32">
        <v>7485641</v>
      </c>
      <c r="G130" s="32">
        <v>200000</v>
      </c>
      <c r="H130" s="32">
        <v>0</v>
      </c>
      <c r="I130" s="59">
        <f t="shared" si="34"/>
        <v>8271949</v>
      </c>
      <c r="J130" s="60">
        <f t="shared" si="18"/>
        <v>9.9505400258248908</v>
      </c>
      <c r="K130" s="32">
        <f t="shared" si="35"/>
        <v>70868074</v>
      </c>
      <c r="L130" s="32">
        <v>3343516</v>
      </c>
      <c r="M130" s="32">
        <v>315089</v>
      </c>
      <c r="N130" s="32">
        <v>132496</v>
      </c>
      <c r="O130" s="32">
        <v>199530</v>
      </c>
      <c r="P130" s="39">
        <f t="shared" si="33"/>
        <v>74858705</v>
      </c>
      <c r="Q130" s="60">
        <f t="shared" si="19"/>
        <v>90.049459974175107</v>
      </c>
      <c r="R130" s="37">
        <f t="shared" si="25"/>
        <v>83130654</v>
      </c>
      <c r="S130" s="101">
        <v>107</v>
      </c>
      <c r="T130" s="101">
        <v>27</v>
      </c>
      <c r="U130" s="101">
        <v>1</v>
      </c>
      <c r="V130" s="35">
        <f t="shared" si="36"/>
        <v>135</v>
      </c>
      <c r="W130" s="61">
        <f t="shared" si="31"/>
        <v>100</v>
      </c>
      <c r="X130" s="14">
        <v>352</v>
      </c>
      <c r="Y130" s="14">
        <v>0</v>
      </c>
      <c r="Z130" s="14">
        <v>0</v>
      </c>
      <c r="AA130" s="14">
        <v>0</v>
      </c>
      <c r="AB130" s="106">
        <f t="shared" si="22"/>
        <v>0</v>
      </c>
      <c r="AC130" s="60">
        <f t="shared" si="23"/>
        <v>0</v>
      </c>
      <c r="AD130" s="12">
        <f t="shared" si="24"/>
        <v>135</v>
      </c>
    </row>
    <row r="131" spans="1:30" ht="18" hidden="1" customHeight="1" x14ac:dyDescent="0.2">
      <c r="A131" s="1" t="s">
        <v>8</v>
      </c>
      <c r="B131" t="s">
        <v>99</v>
      </c>
      <c r="C131" s="17">
        <v>432022</v>
      </c>
      <c r="D131" s="12" t="s">
        <v>98</v>
      </c>
      <c r="E131" s="32">
        <v>586308</v>
      </c>
      <c r="F131" s="32">
        <v>7485641</v>
      </c>
      <c r="G131" s="32">
        <v>200000</v>
      </c>
      <c r="H131" s="32">
        <v>0</v>
      </c>
      <c r="I131" s="59">
        <f t="shared" si="34"/>
        <v>8271949</v>
      </c>
      <c r="J131" s="60">
        <f t="shared" si="18"/>
        <v>9.9505400258248908</v>
      </c>
      <c r="K131" s="32">
        <f t="shared" si="35"/>
        <v>70868074</v>
      </c>
      <c r="L131" s="32">
        <v>3343516</v>
      </c>
      <c r="M131" s="32">
        <v>315089</v>
      </c>
      <c r="N131" s="32">
        <v>132496</v>
      </c>
      <c r="O131" s="32">
        <v>199530</v>
      </c>
      <c r="P131" s="39">
        <f t="shared" si="33"/>
        <v>74858705</v>
      </c>
      <c r="Q131" s="60">
        <f t="shared" si="19"/>
        <v>90.049459974175107</v>
      </c>
      <c r="R131" s="37">
        <f t="shared" si="25"/>
        <v>83130654</v>
      </c>
      <c r="S131" s="101">
        <v>107</v>
      </c>
      <c r="T131" s="101">
        <v>27</v>
      </c>
      <c r="U131" s="101">
        <v>1</v>
      </c>
      <c r="V131" s="35">
        <f t="shared" si="36"/>
        <v>135</v>
      </c>
      <c r="W131" s="61">
        <f t="shared" si="31"/>
        <v>100</v>
      </c>
      <c r="X131" s="14">
        <v>352</v>
      </c>
      <c r="Y131" s="14">
        <v>0</v>
      </c>
      <c r="Z131" s="14">
        <v>0</v>
      </c>
      <c r="AA131" s="14">
        <v>0</v>
      </c>
      <c r="AB131" s="106">
        <f t="shared" si="22"/>
        <v>0</v>
      </c>
      <c r="AC131" s="60">
        <f t="shared" si="23"/>
        <v>0</v>
      </c>
      <c r="AD131" s="12">
        <f t="shared" si="24"/>
        <v>135</v>
      </c>
    </row>
    <row r="132" spans="1:30" ht="18" hidden="1" customHeight="1" x14ac:dyDescent="0.2">
      <c r="A132" s="1" t="s">
        <v>8</v>
      </c>
      <c r="B132" t="s">
        <v>121</v>
      </c>
      <c r="C132" s="40">
        <v>3353266</v>
      </c>
      <c r="D132" s="12" t="s">
        <v>98</v>
      </c>
      <c r="E132" s="32">
        <v>586308</v>
      </c>
      <c r="F132" s="32">
        <v>7485641</v>
      </c>
      <c r="G132" s="32">
        <v>200000</v>
      </c>
      <c r="H132" s="32">
        <v>0</v>
      </c>
      <c r="I132" s="59">
        <f t="shared" si="34"/>
        <v>8271949</v>
      </c>
      <c r="J132" s="60">
        <f t="shared" si="18"/>
        <v>9.9505400258248908</v>
      </c>
      <c r="K132" s="32">
        <f t="shared" si="35"/>
        <v>70868074</v>
      </c>
      <c r="L132" s="32">
        <v>3343516</v>
      </c>
      <c r="M132" s="32">
        <v>315089</v>
      </c>
      <c r="N132" s="32">
        <v>132496</v>
      </c>
      <c r="O132" s="32">
        <v>199530</v>
      </c>
      <c r="P132" s="39">
        <f>SUM(K132:O132)</f>
        <v>74858705</v>
      </c>
      <c r="Q132" s="60">
        <f t="shared" si="19"/>
        <v>90.049459974175107</v>
      </c>
      <c r="R132" s="37">
        <f t="shared" si="25"/>
        <v>83130654</v>
      </c>
      <c r="S132" s="101">
        <v>107</v>
      </c>
      <c r="T132" s="101">
        <v>27</v>
      </c>
      <c r="U132" s="101">
        <v>1</v>
      </c>
      <c r="V132" s="35">
        <f t="shared" si="36"/>
        <v>135</v>
      </c>
      <c r="W132" s="61">
        <f t="shared" si="31"/>
        <v>100</v>
      </c>
      <c r="X132" s="14">
        <v>352</v>
      </c>
      <c r="Y132" s="14">
        <v>0</v>
      </c>
      <c r="Z132" s="14">
        <v>0</v>
      </c>
      <c r="AA132" s="14">
        <v>0</v>
      </c>
      <c r="AB132" s="106">
        <f t="shared" si="22"/>
        <v>0</v>
      </c>
      <c r="AC132" s="60">
        <f t="shared" si="23"/>
        <v>0</v>
      </c>
      <c r="AD132" s="12">
        <f t="shared" si="24"/>
        <v>135</v>
      </c>
    </row>
    <row r="133" spans="1:30" ht="18" hidden="1" customHeight="1" x14ac:dyDescent="0.2">
      <c r="A133" s="1" t="s">
        <v>8</v>
      </c>
      <c r="B133" t="s">
        <v>153</v>
      </c>
      <c r="C133" s="40">
        <v>1782349</v>
      </c>
      <c r="D133" s="12" t="s">
        <v>98</v>
      </c>
      <c r="E133" s="32">
        <v>586308</v>
      </c>
      <c r="F133" s="32">
        <v>7485641</v>
      </c>
      <c r="G133" s="32">
        <v>200000</v>
      </c>
      <c r="H133" s="32">
        <v>0</v>
      </c>
      <c r="I133" s="59">
        <f t="shared" si="34"/>
        <v>8271949</v>
      </c>
      <c r="J133" s="60">
        <f t="shared" ref="J133:J196" si="37">(100*I133)/R133</f>
        <v>9.9505400258248908</v>
      </c>
      <c r="K133" s="32">
        <f t="shared" si="35"/>
        <v>70868074</v>
      </c>
      <c r="L133" s="32">
        <v>3343516</v>
      </c>
      <c r="M133" s="32">
        <v>315089</v>
      </c>
      <c r="N133" s="32">
        <v>132496</v>
      </c>
      <c r="O133" s="32">
        <v>199530</v>
      </c>
      <c r="P133" s="39">
        <f t="shared" si="33"/>
        <v>74858705</v>
      </c>
      <c r="Q133" s="60">
        <f t="shared" ref="Q133:Q196" si="38">(100*P133)/R133</f>
        <v>90.049459974175107</v>
      </c>
      <c r="R133" s="37">
        <f t="shared" si="25"/>
        <v>83130654</v>
      </c>
      <c r="S133" s="101">
        <v>107</v>
      </c>
      <c r="T133" s="101">
        <v>27</v>
      </c>
      <c r="U133" s="101">
        <v>1</v>
      </c>
      <c r="V133" s="35">
        <f t="shared" si="36"/>
        <v>135</v>
      </c>
      <c r="W133" s="61">
        <f t="shared" si="31"/>
        <v>100</v>
      </c>
      <c r="X133" s="14">
        <v>352</v>
      </c>
      <c r="Y133" s="14">
        <v>0</v>
      </c>
      <c r="Z133" s="14">
        <v>0</v>
      </c>
      <c r="AA133" s="14">
        <v>0</v>
      </c>
      <c r="AB133" s="106">
        <f t="shared" ref="AB133:AB196" si="39">SUM(Y133:AA133)</f>
        <v>0</v>
      </c>
      <c r="AC133" s="60">
        <f t="shared" ref="AC133:AC196" si="40">(100*AB133)/AD133</f>
        <v>0</v>
      </c>
      <c r="AD133" s="12">
        <f t="shared" ref="AD133:AD196" si="41">V133+AB133</f>
        <v>135</v>
      </c>
    </row>
    <row r="134" spans="1:30" ht="18" hidden="1" customHeight="1" x14ac:dyDescent="0.2">
      <c r="A134" s="1" t="s">
        <v>8</v>
      </c>
      <c r="B134" t="s">
        <v>100</v>
      </c>
      <c r="C134" s="17">
        <v>2724811</v>
      </c>
      <c r="D134" s="12" t="s">
        <v>98</v>
      </c>
      <c r="E134" s="32">
        <v>586308</v>
      </c>
      <c r="F134" s="32">
        <v>7485641</v>
      </c>
      <c r="G134" s="32">
        <v>200000</v>
      </c>
      <c r="H134" s="32">
        <v>0</v>
      </c>
      <c r="I134" s="59">
        <f t="shared" si="34"/>
        <v>8271949</v>
      </c>
      <c r="J134" s="60">
        <f t="shared" si="37"/>
        <v>9.9505400258248908</v>
      </c>
      <c r="K134" s="32">
        <f t="shared" si="35"/>
        <v>70868074</v>
      </c>
      <c r="L134" s="32">
        <v>3343516</v>
      </c>
      <c r="M134" s="32">
        <v>315089</v>
      </c>
      <c r="N134" s="32">
        <v>132496</v>
      </c>
      <c r="O134" s="32">
        <v>199530</v>
      </c>
      <c r="P134" s="39">
        <f t="shared" si="33"/>
        <v>74858705</v>
      </c>
      <c r="Q134" s="60">
        <f t="shared" si="38"/>
        <v>90.049459974175107</v>
      </c>
      <c r="R134" s="37">
        <f t="shared" ref="R134:R197" si="42">I134+P134</f>
        <v>83130654</v>
      </c>
      <c r="S134" s="101">
        <v>107</v>
      </c>
      <c r="T134" s="101">
        <v>27</v>
      </c>
      <c r="U134" s="101">
        <v>1</v>
      </c>
      <c r="V134" s="35">
        <f t="shared" si="36"/>
        <v>135</v>
      </c>
      <c r="W134" s="61">
        <f t="shared" si="31"/>
        <v>100</v>
      </c>
      <c r="X134" s="14">
        <v>352</v>
      </c>
      <c r="Y134" s="14">
        <v>0</v>
      </c>
      <c r="Z134" s="14">
        <v>0</v>
      </c>
      <c r="AA134" s="14">
        <v>0</v>
      </c>
      <c r="AB134" s="106">
        <f t="shared" si="39"/>
        <v>0</v>
      </c>
      <c r="AC134" s="60">
        <f t="shared" si="40"/>
        <v>0</v>
      </c>
      <c r="AD134" s="12">
        <f t="shared" si="41"/>
        <v>135</v>
      </c>
    </row>
    <row r="135" spans="1:30" ht="18" hidden="1" customHeight="1" x14ac:dyDescent="0.2">
      <c r="A135" s="1" t="s">
        <v>8</v>
      </c>
      <c r="B135" t="s">
        <v>102</v>
      </c>
      <c r="C135" s="17">
        <v>4611990</v>
      </c>
      <c r="D135" s="12" t="s">
        <v>101</v>
      </c>
      <c r="E135" s="32">
        <v>586308</v>
      </c>
      <c r="F135" s="32">
        <v>7485641</v>
      </c>
      <c r="G135" s="32">
        <v>200000</v>
      </c>
      <c r="H135" s="32">
        <v>0</v>
      </c>
      <c r="I135" s="59">
        <f t="shared" si="34"/>
        <v>8271949</v>
      </c>
      <c r="J135" s="60">
        <f t="shared" si="37"/>
        <v>9.9505400258248908</v>
      </c>
      <c r="K135" s="32">
        <f t="shared" si="35"/>
        <v>70868074</v>
      </c>
      <c r="L135" s="32">
        <v>3343516</v>
      </c>
      <c r="M135" s="32">
        <v>315089</v>
      </c>
      <c r="N135" s="32">
        <v>132496</v>
      </c>
      <c r="O135" s="32">
        <v>199530</v>
      </c>
      <c r="P135" s="39">
        <f t="shared" si="33"/>
        <v>74858705</v>
      </c>
      <c r="Q135" s="60">
        <f t="shared" si="38"/>
        <v>90.049459974175107</v>
      </c>
      <c r="R135" s="37">
        <f t="shared" si="42"/>
        <v>83130654</v>
      </c>
      <c r="S135" s="101">
        <v>107</v>
      </c>
      <c r="T135" s="101">
        <v>27</v>
      </c>
      <c r="U135" s="101">
        <v>1</v>
      </c>
      <c r="V135" s="35">
        <f t="shared" si="36"/>
        <v>135</v>
      </c>
      <c r="W135" s="61">
        <f t="shared" si="31"/>
        <v>100</v>
      </c>
      <c r="X135" s="14">
        <v>352</v>
      </c>
      <c r="Y135" s="14">
        <v>0</v>
      </c>
      <c r="Z135" s="14">
        <v>0</v>
      </c>
      <c r="AA135" s="14">
        <v>0</v>
      </c>
      <c r="AB135" s="106">
        <f t="shared" si="39"/>
        <v>0</v>
      </c>
      <c r="AC135" s="60">
        <f t="shared" si="40"/>
        <v>0</v>
      </c>
      <c r="AD135" s="12">
        <f t="shared" si="41"/>
        <v>135</v>
      </c>
    </row>
    <row r="136" spans="1:30" ht="18" hidden="1" customHeight="1" x14ac:dyDescent="0.2">
      <c r="A136" s="1" t="s">
        <v>8</v>
      </c>
      <c r="B136" t="s">
        <v>103</v>
      </c>
      <c r="C136" s="17">
        <v>655046</v>
      </c>
      <c r="D136" s="12" t="s">
        <v>101</v>
      </c>
      <c r="E136" s="32">
        <v>586308</v>
      </c>
      <c r="F136" s="32">
        <v>7485641</v>
      </c>
      <c r="G136" s="32">
        <v>200000</v>
      </c>
      <c r="H136" s="32">
        <v>0</v>
      </c>
      <c r="I136" s="59">
        <f t="shared" si="34"/>
        <v>8271949</v>
      </c>
      <c r="J136" s="60">
        <f t="shared" si="37"/>
        <v>9.9505400258248908</v>
      </c>
      <c r="K136" s="32">
        <f t="shared" si="35"/>
        <v>70868074</v>
      </c>
      <c r="L136" s="32">
        <v>3343516</v>
      </c>
      <c r="M136" s="32">
        <v>315089</v>
      </c>
      <c r="N136" s="32">
        <v>132496</v>
      </c>
      <c r="O136" s="32">
        <v>199530</v>
      </c>
      <c r="P136" s="39">
        <f t="shared" si="33"/>
        <v>74858705</v>
      </c>
      <c r="Q136" s="60">
        <f t="shared" si="38"/>
        <v>90.049459974175107</v>
      </c>
      <c r="R136" s="37">
        <f t="shared" si="42"/>
        <v>83130654</v>
      </c>
      <c r="S136" s="101">
        <v>107</v>
      </c>
      <c r="T136" s="101">
        <v>27</v>
      </c>
      <c r="U136" s="101">
        <v>1</v>
      </c>
      <c r="V136" s="35">
        <f t="shared" si="36"/>
        <v>135</v>
      </c>
      <c r="W136" s="61">
        <f t="shared" si="31"/>
        <v>100</v>
      </c>
      <c r="X136" s="14">
        <v>352</v>
      </c>
      <c r="Y136" s="14">
        <v>0</v>
      </c>
      <c r="Z136" s="14">
        <v>0</v>
      </c>
      <c r="AA136" s="14">
        <v>0</v>
      </c>
      <c r="AB136" s="106">
        <f t="shared" si="39"/>
        <v>0</v>
      </c>
      <c r="AC136" s="60">
        <f t="shared" si="40"/>
        <v>0</v>
      </c>
      <c r="AD136" s="12">
        <f t="shared" si="41"/>
        <v>135</v>
      </c>
    </row>
    <row r="137" spans="1:30" ht="18" hidden="1" customHeight="1" x14ac:dyDescent="0.2">
      <c r="A137" s="1" t="s">
        <v>8</v>
      </c>
      <c r="B137" t="s">
        <v>104</v>
      </c>
      <c r="C137" s="17">
        <v>6404690</v>
      </c>
      <c r="D137" s="12" t="s">
        <v>101</v>
      </c>
      <c r="E137" s="32">
        <v>586308</v>
      </c>
      <c r="F137" s="32">
        <v>7485641</v>
      </c>
      <c r="G137" s="32">
        <v>200000</v>
      </c>
      <c r="H137" s="32">
        <v>0</v>
      </c>
      <c r="I137" s="59">
        <f t="shared" si="34"/>
        <v>8271949</v>
      </c>
      <c r="J137" s="60">
        <f t="shared" si="37"/>
        <v>9.9505400258248908</v>
      </c>
      <c r="K137" s="32">
        <f t="shared" si="35"/>
        <v>70868074</v>
      </c>
      <c r="L137" s="32">
        <v>3343516</v>
      </c>
      <c r="M137" s="32">
        <v>315089</v>
      </c>
      <c r="N137" s="32">
        <v>132496</v>
      </c>
      <c r="O137" s="32">
        <v>199530</v>
      </c>
      <c r="P137" s="39">
        <f t="shared" si="33"/>
        <v>74858705</v>
      </c>
      <c r="Q137" s="60">
        <f t="shared" si="38"/>
        <v>90.049459974175107</v>
      </c>
      <c r="R137" s="37">
        <f t="shared" si="42"/>
        <v>83130654</v>
      </c>
      <c r="S137" s="101">
        <v>107</v>
      </c>
      <c r="T137" s="101">
        <v>27</v>
      </c>
      <c r="U137" s="101">
        <v>1</v>
      </c>
      <c r="V137" s="35">
        <f t="shared" si="36"/>
        <v>135</v>
      </c>
      <c r="W137" s="61">
        <f t="shared" si="31"/>
        <v>100</v>
      </c>
      <c r="X137" s="14">
        <v>352</v>
      </c>
      <c r="Y137" s="14">
        <v>0</v>
      </c>
      <c r="Z137" s="14">
        <v>0</v>
      </c>
      <c r="AA137" s="14">
        <v>0</v>
      </c>
      <c r="AB137" s="106">
        <f t="shared" si="39"/>
        <v>0</v>
      </c>
      <c r="AC137" s="60">
        <f t="shared" si="40"/>
        <v>0</v>
      </c>
      <c r="AD137" s="12">
        <f t="shared" si="41"/>
        <v>135</v>
      </c>
    </row>
    <row r="138" spans="1:30" hidden="1" x14ac:dyDescent="0.2">
      <c r="A138" s="1" t="s">
        <v>8</v>
      </c>
      <c r="B138" t="s">
        <v>105</v>
      </c>
      <c r="C138" s="17">
        <v>770641</v>
      </c>
      <c r="D138" s="12" t="s">
        <v>101</v>
      </c>
      <c r="E138" s="32">
        <v>586308</v>
      </c>
      <c r="F138" s="32">
        <v>7485641</v>
      </c>
      <c r="G138" s="32">
        <v>200000</v>
      </c>
      <c r="H138" s="32">
        <v>0</v>
      </c>
      <c r="I138" s="59">
        <f t="shared" si="34"/>
        <v>8271949</v>
      </c>
      <c r="J138" s="60">
        <f t="shared" si="37"/>
        <v>9.9505400258248908</v>
      </c>
      <c r="K138" s="32">
        <f t="shared" si="35"/>
        <v>70868074</v>
      </c>
      <c r="L138" s="32">
        <v>3343516</v>
      </c>
      <c r="M138" s="32">
        <v>315089</v>
      </c>
      <c r="N138" s="32">
        <v>132496</v>
      </c>
      <c r="O138" s="32">
        <v>199530</v>
      </c>
      <c r="P138" s="39">
        <f t="shared" si="33"/>
        <v>74858705</v>
      </c>
      <c r="Q138" s="60">
        <f t="shared" si="38"/>
        <v>90.049459974175107</v>
      </c>
      <c r="R138" s="37">
        <f t="shared" si="42"/>
        <v>83130654</v>
      </c>
      <c r="S138" s="101">
        <v>107</v>
      </c>
      <c r="T138" s="101">
        <v>27</v>
      </c>
      <c r="U138" s="101">
        <v>1</v>
      </c>
      <c r="V138" s="35">
        <f t="shared" si="36"/>
        <v>135</v>
      </c>
      <c r="W138" s="61">
        <f t="shared" si="31"/>
        <v>100</v>
      </c>
      <c r="X138" s="14">
        <v>352</v>
      </c>
      <c r="Y138" s="14">
        <v>0</v>
      </c>
      <c r="Z138" s="14">
        <v>0</v>
      </c>
      <c r="AA138" s="14">
        <v>0</v>
      </c>
      <c r="AB138" s="106">
        <f t="shared" si="39"/>
        <v>0</v>
      </c>
      <c r="AC138" s="60">
        <f t="shared" si="40"/>
        <v>0</v>
      </c>
      <c r="AD138" s="12">
        <f t="shared" si="41"/>
        <v>135</v>
      </c>
    </row>
    <row r="139" spans="1:30" hidden="1" x14ac:dyDescent="0.2">
      <c r="A139" s="1" t="s">
        <v>8</v>
      </c>
      <c r="B139" t="s">
        <v>106</v>
      </c>
      <c r="C139" s="17">
        <v>8134777</v>
      </c>
      <c r="D139" s="12" t="s">
        <v>101</v>
      </c>
      <c r="E139" s="32">
        <v>586308</v>
      </c>
      <c r="F139" s="32">
        <v>7485641</v>
      </c>
      <c r="G139" s="32">
        <v>200000</v>
      </c>
      <c r="H139" s="32">
        <v>0</v>
      </c>
      <c r="I139" s="59">
        <f t="shared" si="34"/>
        <v>8271949</v>
      </c>
      <c r="J139" s="60">
        <f t="shared" si="37"/>
        <v>9.9505400258248908</v>
      </c>
      <c r="K139" s="32">
        <f t="shared" si="35"/>
        <v>70868074</v>
      </c>
      <c r="L139" s="32">
        <v>3343516</v>
      </c>
      <c r="M139" s="32">
        <v>315089</v>
      </c>
      <c r="N139" s="32">
        <v>132496</v>
      </c>
      <c r="O139" s="32">
        <v>199530</v>
      </c>
      <c r="P139" s="39">
        <f t="shared" si="33"/>
        <v>74858705</v>
      </c>
      <c r="Q139" s="60">
        <f t="shared" si="38"/>
        <v>90.049459974175107</v>
      </c>
      <c r="R139" s="37">
        <f t="shared" si="42"/>
        <v>83130654</v>
      </c>
      <c r="S139" s="101">
        <v>107</v>
      </c>
      <c r="T139" s="101">
        <v>27</v>
      </c>
      <c r="U139" s="101">
        <v>1</v>
      </c>
      <c r="V139" s="35">
        <f t="shared" si="36"/>
        <v>135</v>
      </c>
      <c r="W139" s="61">
        <f t="shared" si="31"/>
        <v>100</v>
      </c>
      <c r="X139" s="14">
        <v>352</v>
      </c>
      <c r="Y139" s="14">
        <v>0</v>
      </c>
      <c r="Z139" s="14">
        <v>0</v>
      </c>
      <c r="AA139" s="14">
        <v>0</v>
      </c>
      <c r="AB139" s="106">
        <f t="shared" si="39"/>
        <v>0</v>
      </c>
      <c r="AC139" s="60">
        <f t="shared" si="40"/>
        <v>0</v>
      </c>
      <c r="AD139" s="12">
        <f t="shared" si="41"/>
        <v>135</v>
      </c>
    </row>
    <row r="140" spans="1:30" ht="18" hidden="1" customHeight="1" x14ac:dyDescent="0.2">
      <c r="A140" s="1" t="s">
        <v>8</v>
      </c>
      <c r="B140" t="s">
        <v>154</v>
      </c>
      <c r="C140" s="17">
        <v>171792</v>
      </c>
      <c r="D140" s="12" t="s">
        <v>114</v>
      </c>
      <c r="E140" s="32">
        <v>586308</v>
      </c>
      <c r="F140" s="32">
        <v>7485641</v>
      </c>
      <c r="G140" s="32">
        <v>200000</v>
      </c>
      <c r="H140" s="32">
        <v>0</v>
      </c>
      <c r="I140" s="59">
        <f t="shared" si="34"/>
        <v>8271949</v>
      </c>
      <c r="J140" s="60">
        <f t="shared" si="37"/>
        <v>9.9505400258248908</v>
      </c>
      <c r="K140" s="32">
        <f t="shared" si="35"/>
        <v>70868074</v>
      </c>
      <c r="L140" s="32">
        <v>3343516</v>
      </c>
      <c r="M140" s="32">
        <v>315089</v>
      </c>
      <c r="N140" s="32">
        <v>132496</v>
      </c>
      <c r="O140" s="32">
        <v>199530</v>
      </c>
      <c r="P140" s="39">
        <f t="shared" si="33"/>
        <v>74858705</v>
      </c>
      <c r="Q140" s="60">
        <f t="shared" si="38"/>
        <v>90.049459974175107</v>
      </c>
      <c r="R140" s="37">
        <f t="shared" si="42"/>
        <v>83130654</v>
      </c>
      <c r="S140" s="101">
        <v>107</v>
      </c>
      <c r="T140" s="101">
        <v>27</v>
      </c>
      <c r="U140" s="101">
        <v>1</v>
      </c>
      <c r="V140" s="35">
        <f t="shared" si="36"/>
        <v>135</v>
      </c>
      <c r="W140" s="61">
        <f t="shared" si="31"/>
        <v>100</v>
      </c>
      <c r="X140" s="14">
        <v>352</v>
      </c>
      <c r="Y140" s="14">
        <v>0</v>
      </c>
      <c r="Z140" s="14">
        <v>0</v>
      </c>
      <c r="AA140" s="14">
        <v>0</v>
      </c>
      <c r="AB140" s="106">
        <f t="shared" si="39"/>
        <v>0</v>
      </c>
      <c r="AC140" s="60">
        <f t="shared" si="40"/>
        <v>0</v>
      </c>
      <c r="AD140" s="12">
        <f t="shared" si="41"/>
        <v>135</v>
      </c>
    </row>
    <row r="141" spans="1:30" hidden="1" x14ac:dyDescent="0.2">
      <c r="A141" s="1" t="s">
        <v>8</v>
      </c>
      <c r="B141" t="s">
        <v>125</v>
      </c>
      <c r="C141" s="17">
        <v>1275649</v>
      </c>
      <c r="D141" s="12" t="s">
        <v>114</v>
      </c>
      <c r="E141" s="32">
        <v>586308</v>
      </c>
      <c r="F141" s="32">
        <v>7485641</v>
      </c>
      <c r="G141" s="32">
        <v>200000</v>
      </c>
      <c r="H141" s="32">
        <v>0</v>
      </c>
      <c r="I141" s="59">
        <f t="shared" si="34"/>
        <v>8271949</v>
      </c>
      <c r="J141" s="60">
        <f t="shared" si="37"/>
        <v>9.9505400258248908</v>
      </c>
      <c r="K141" s="32">
        <f t="shared" si="35"/>
        <v>70868074</v>
      </c>
      <c r="L141" s="32">
        <v>3343516</v>
      </c>
      <c r="M141" s="32">
        <v>315089</v>
      </c>
      <c r="N141" s="32">
        <v>132496</v>
      </c>
      <c r="O141" s="32">
        <v>199530</v>
      </c>
      <c r="P141" s="39">
        <f t="shared" si="33"/>
        <v>74858705</v>
      </c>
      <c r="Q141" s="60">
        <f t="shared" si="38"/>
        <v>90.049459974175107</v>
      </c>
      <c r="R141" s="37">
        <f t="shared" si="42"/>
        <v>83130654</v>
      </c>
      <c r="S141" s="101">
        <v>107</v>
      </c>
      <c r="T141" s="101">
        <v>27</v>
      </c>
      <c r="U141" s="101">
        <v>1</v>
      </c>
      <c r="V141" s="35">
        <f t="shared" si="36"/>
        <v>135</v>
      </c>
      <c r="W141" s="61">
        <f t="shared" si="31"/>
        <v>100</v>
      </c>
      <c r="X141" s="14">
        <v>352</v>
      </c>
      <c r="Y141" s="14">
        <v>0</v>
      </c>
      <c r="Z141" s="14">
        <v>0</v>
      </c>
      <c r="AA141" s="14">
        <v>0</v>
      </c>
      <c r="AB141" s="106">
        <f t="shared" si="39"/>
        <v>0</v>
      </c>
      <c r="AC141" s="60">
        <f t="shared" si="40"/>
        <v>0</v>
      </c>
      <c r="AD141" s="12">
        <f t="shared" si="41"/>
        <v>135</v>
      </c>
    </row>
    <row r="142" spans="1:30" hidden="1" x14ac:dyDescent="0.2">
      <c r="A142" s="1" t="s">
        <v>8</v>
      </c>
      <c r="B142" t="s">
        <v>155</v>
      </c>
      <c r="C142" s="17">
        <v>561558</v>
      </c>
      <c r="D142" s="12" t="s">
        <v>114</v>
      </c>
      <c r="E142" s="32">
        <v>586308</v>
      </c>
      <c r="F142" s="32">
        <v>7485641</v>
      </c>
      <c r="G142" s="32">
        <v>200000</v>
      </c>
      <c r="H142" s="32">
        <v>0</v>
      </c>
      <c r="I142" s="59">
        <f t="shared" si="34"/>
        <v>8271949</v>
      </c>
      <c r="J142" s="60">
        <f t="shared" si="37"/>
        <v>9.9505400258248908</v>
      </c>
      <c r="K142" s="32">
        <f t="shared" si="35"/>
        <v>70868074</v>
      </c>
      <c r="L142" s="32">
        <v>3343516</v>
      </c>
      <c r="M142" s="32">
        <v>315089</v>
      </c>
      <c r="N142" s="32">
        <v>132496</v>
      </c>
      <c r="O142" s="32">
        <v>199530</v>
      </c>
      <c r="P142" s="39">
        <f t="shared" si="33"/>
        <v>74858705</v>
      </c>
      <c r="Q142" s="60">
        <f t="shared" si="38"/>
        <v>90.049459974175107</v>
      </c>
      <c r="R142" s="37">
        <f t="shared" si="42"/>
        <v>83130654</v>
      </c>
      <c r="S142" s="101">
        <v>107</v>
      </c>
      <c r="T142" s="101">
        <v>27</v>
      </c>
      <c r="U142" s="101">
        <v>1</v>
      </c>
      <c r="V142" s="35">
        <f t="shared" si="36"/>
        <v>135</v>
      </c>
      <c r="W142" s="61">
        <f t="shared" si="31"/>
        <v>100</v>
      </c>
      <c r="X142" s="14">
        <v>352</v>
      </c>
      <c r="Y142" s="14">
        <v>0</v>
      </c>
      <c r="Z142" s="14">
        <v>0</v>
      </c>
      <c r="AA142" s="14">
        <v>0</v>
      </c>
      <c r="AB142" s="106">
        <f t="shared" si="39"/>
        <v>0</v>
      </c>
      <c r="AC142" s="60">
        <f t="shared" si="40"/>
        <v>0</v>
      </c>
      <c r="AD142" s="12">
        <f t="shared" si="41"/>
        <v>135</v>
      </c>
    </row>
    <row r="143" spans="1:30" hidden="1" x14ac:dyDescent="0.2">
      <c r="A143" s="1" t="s">
        <v>8</v>
      </c>
      <c r="B143" t="s">
        <v>156</v>
      </c>
      <c r="C143" s="17">
        <v>639702</v>
      </c>
      <c r="D143" s="12" t="s">
        <v>114</v>
      </c>
      <c r="E143" s="32">
        <v>586308</v>
      </c>
      <c r="F143" s="32">
        <v>7485641</v>
      </c>
      <c r="G143" s="32">
        <v>200000</v>
      </c>
      <c r="H143" s="32">
        <v>0</v>
      </c>
      <c r="I143" s="59">
        <f t="shared" si="34"/>
        <v>8271949</v>
      </c>
      <c r="J143" s="60">
        <f t="shared" si="37"/>
        <v>9.9505400258248908</v>
      </c>
      <c r="K143" s="32">
        <f t="shared" si="35"/>
        <v>70868074</v>
      </c>
      <c r="L143" s="32">
        <v>3343516</v>
      </c>
      <c r="M143" s="32">
        <v>315089</v>
      </c>
      <c r="N143" s="32">
        <v>132496</v>
      </c>
      <c r="O143" s="32">
        <v>199530</v>
      </c>
      <c r="P143" s="39">
        <f t="shared" si="33"/>
        <v>74858705</v>
      </c>
      <c r="Q143" s="60">
        <f t="shared" si="38"/>
        <v>90.049459974175107</v>
      </c>
      <c r="R143" s="37">
        <f t="shared" si="42"/>
        <v>83130654</v>
      </c>
      <c r="S143" s="101">
        <v>107</v>
      </c>
      <c r="T143" s="101">
        <v>27</v>
      </c>
      <c r="U143" s="101">
        <v>1</v>
      </c>
      <c r="V143" s="35">
        <f t="shared" si="36"/>
        <v>135</v>
      </c>
      <c r="W143" s="61">
        <f t="shared" si="31"/>
        <v>100</v>
      </c>
      <c r="X143" s="14">
        <v>352</v>
      </c>
      <c r="Y143" s="14">
        <v>0</v>
      </c>
      <c r="Z143" s="14">
        <v>0</v>
      </c>
      <c r="AA143" s="14">
        <v>0</v>
      </c>
      <c r="AB143" s="106">
        <f t="shared" si="39"/>
        <v>0</v>
      </c>
      <c r="AC143" s="60">
        <f t="shared" si="40"/>
        <v>0</v>
      </c>
      <c r="AD143" s="12">
        <f t="shared" si="41"/>
        <v>135</v>
      </c>
    </row>
    <row r="144" spans="1:30" hidden="1" x14ac:dyDescent="0.2">
      <c r="A144" s="1" t="s">
        <v>8</v>
      </c>
      <c r="B144" t="s">
        <v>157</v>
      </c>
      <c r="C144" s="17">
        <v>563978</v>
      </c>
      <c r="D144" s="12" t="s">
        <v>114</v>
      </c>
      <c r="E144" s="32">
        <v>586308</v>
      </c>
      <c r="F144" s="32">
        <v>7485641</v>
      </c>
      <c r="G144" s="32">
        <v>200000</v>
      </c>
      <c r="H144" s="32">
        <v>0</v>
      </c>
      <c r="I144" s="59">
        <f t="shared" si="34"/>
        <v>8271949</v>
      </c>
      <c r="J144" s="60">
        <f t="shared" si="37"/>
        <v>9.9505400258248908</v>
      </c>
      <c r="K144" s="32">
        <f t="shared" si="35"/>
        <v>70868074</v>
      </c>
      <c r="L144" s="32">
        <v>3343516</v>
      </c>
      <c r="M144" s="32">
        <v>315089</v>
      </c>
      <c r="N144" s="32">
        <v>132496</v>
      </c>
      <c r="O144" s="32">
        <v>199530</v>
      </c>
      <c r="P144" s="39">
        <f t="shared" si="33"/>
        <v>74858705</v>
      </c>
      <c r="Q144" s="60">
        <f t="shared" si="38"/>
        <v>90.049459974175107</v>
      </c>
      <c r="R144" s="37">
        <f t="shared" si="42"/>
        <v>83130654</v>
      </c>
      <c r="S144" s="101">
        <v>107</v>
      </c>
      <c r="T144" s="101">
        <v>27</v>
      </c>
      <c r="U144" s="101">
        <v>1</v>
      </c>
      <c r="V144" s="35">
        <f t="shared" si="36"/>
        <v>135</v>
      </c>
      <c r="W144" s="61">
        <f t="shared" si="31"/>
        <v>100</v>
      </c>
      <c r="X144" s="14">
        <v>352</v>
      </c>
      <c r="Y144" s="14">
        <v>0</v>
      </c>
      <c r="Z144" s="14">
        <v>0</v>
      </c>
      <c r="AA144" s="14">
        <v>0</v>
      </c>
      <c r="AB144" s="106">
        <f t="shared" si="39"/>
        <v>0</v>
      </c>
      <c r="AC144" s="60">
        <f t="shared" si="40"/>
        <v>0</v>
      </c>
      <c r="AD144" s="12">
        <f t="shared" si="41"/>
        <v>135</v>
      </c>
    </row>
    <row r="145" spans="1:30" hidden="1" x14ac:dyDescent="0.2">
      <c r="A145" s="1" t="s">
        <v>9</v>
      </c>
      <c r="B145" t="s">
        <v>158</v>
      </c>
      <c r="C145" s="17">
        <v>39296</v>
      </c>
      <c r="D145" s="14" t="s">
        <v>128</v>
      </c>
      <c r="E145" s="32">
        <v>5022095</v>
      </c>
      <c r="F145" s="32">
        <v>3492482</v>
      </c>
      <c r="G145" s="32">
        <v>183123</v>
      </c>
      <c r="H145" s="32">
        <v>0</v>
      </c>
      <c r="I145" s="59">
        <f>SUM(E145:H145)</f>
        <v>8697700</v>
      </c>
      <c r="J145" s="60">
        <f t="shared" si="37"/>
        <v>35.928642874073326</v>
      </c>
      <c r="K145" s="32">
        <v>0</v>
      </c>
      <c r="L145" s="32">
        <v>13715081</v>
      </c>
      <c r="M145" s="32">
        <v>0</v>
      </c>
      <c r="N145" s="32">
        <v>339696</v>
      </c>
      <c r="O145" s="32">
        <v>1455785</v>
      </c>
      <c r="P145" s="39">
        <f t="shared" si="33"/>
        <v>15510562</v>
      </c>
      <c r="Q145" s="60">
        <f t="shared" si="38"/>
        <v>64.071357125926681</v>
      </c>
      <c r="R145" s="37">
        <f t="shared" si="42"/>
        <v>24208262</v>
      </c>
      <c r="S145" s="101">
        <v>27</v>
      </c>
      <c r="T145" s="101">
        <v>32</v>
      </c>
      <c r="U145" s="101">
        <v>3</v>
      </c>
      <c r="V145" s="35">
        <f t="shared" si="36"/>
        <v>62</v>
      </c>
      <c r="W145" s="61">
        <f t="shared" si="31"/>
        <v>7.3809523809523814</v>
      </c>
      <c r="X145" s="14">
        <v>0</v>
      </c>
      <c r="Y145" s="14">
        <v>5</v>
      </c>
      <c r="Z145" s="14">
        <v>773</v>
      </c>
      <c r="AA145" s="14">
        <v>0</v>
      </c>
      <c r="AB145" s="106">
        <f t="shared" si="39"/>
        <v>778</v>
      </c>
      <c r="AC145" s="60">
        <f t="shared" si="40"/>
        <v>92.61904761904762</v>
      </c>
      <c r="AD145" s="12">
        <f t="shared" si="41"/>
        <v>840</v>
      </c>
    </row>
    <row r="146" spans="1:30" ht="15" hidden="1" customHeight="1" x14ac:dyDescent="0.2">
      <c r="A146" s="1" t="s">
        <v>9</v>
      </c>
      <c r="B146" t="s">
        <v>148</v>
      </c>
      <c r="C146" s="17">
        <v>104411</v>
      </c>
      <c r="D146" s="12" t="s">
        <v>89</v>
      </c>
      <c r="E146" s="32">
        <v>5022095</v>
      </c>
      <c r="F146" s="32">
        <v>3492482</v>
      </c>
      <c r="G146" s="32">
        <v>183123</v>
      </c>
      <c r="H146" s="32">
        <v>0</v>
      </c>
      <c r="I146" s="59">
        <f t="shared" ref="I146:I209" si="43">SUM(E146:H146)</f>
        <v>8697700</v>
      </c>
      <c r="J146" s="60">
        <f t="shared" si="37"/>
        <v>35.928642874073326</v>
      </c>
      <c r="K146" s="32">
        <v>0</v>
      </c>
      <c r="L146" s="32">
        <v>13715081</v>
      </c>
      <c r="M146" s="32">
        <v>0</v>
      </c>
      <c r="N146" s="32">
        <v>339696</v>
      </c>
      <c r="O146" s="32">
        <v>1455785</v>
      </c>
      <c r="P146" s="39">
        <f t="shared" si="33"/>
        <v>15510562</v>
      </c>
      <c r="Q146" s="60">
        <f t="shared" si="38"/>
        <v>64.071357125926681</v>
      </c>
      <c r="R146" s="37">
        <f t="shared" si="42"/>
        <v>24208262</v>
      </c>
      <c r="S146" s="101">
        <v>27</v>
      </c>
      <c r="T146" s="101">
        <v>32</v>
      </c>
      <c r="U146" s="101">
        <v>3</v>
      </c>
      <c r="V146" s="35">
        <f t="shared" si="36"/>
        <v>62</v>
      </c>
      <c r="W146" s="61">
        <f t="shared" si="31"/>
        <v>7.3809523809523814</v>
      </c>
      <c r="X146" s="14">
        <v>0</v>
      </c>
      <c r="Y146" s="14">
        <v>5</v>
      </c>
      <c r="Z146" s="14">
        <v>773</v>
      </c>
      <c r="AA146" s="14">
        <v>0</v>
      </c>
      <c r="AB146" s="106">
        <f t="shared" si="39"/>
        <v>778</v>
      </c>
      <c r="AC146" s="60">
        <f t="shared" si="40"/>
        <v>92.61904761904762</v>
      </c>
      <c r="AD146" s="12">
        <f t="shared" si="41"/>
        <v>840</v>
      </c>
    </row>
    <row r="147" spans="1:30" ht="16.5" hidden="1" customHeight="1" x14ac:dyDescent="0.2">
      <c r="A147" s="1" t="s">
        <v>9</v>
      </c>
      <c r="B147" t="s">
        <v>127</v>
      </c>
      <c r="C147" s="17">
        <v>62621</v>
      </c>
      <c r="D147" s="12" t="s">
        <v>89</v>
      </c>
      <c r="E147" s="32">
        <v>5022095</v>
      </c>
      <c r="F147" s="32">
        <v>3492482</v>
      </c>
      <c r="G147" s="32">
        <v>183123</v>
      </c>
      <c r="H147" s="32">
        <v>0</v>
      </c>
      <c r="I147" s="59">
        <f t="shared" si="43"/>
        <v>8697700</v>
      </c>
      <c r="J147" s="60">
        <f t="shared" si="37"/>
        <v>35.928642874073326</v>
      </c>
      <c r="K147" s="32">
        <v>0</v>
      </c>
      <c r="L147" s="32">
        <v>13715081</v>
      </c>
      <c r="M147" s="32">
        <v>0</v>
      </c>
      <c r="N147" s="32">
        <v>339696</v>
      </c>
      <c r="O147" s="32">
        <v>1455785</v>
      </c>
      <c r="P147" s="39">
        <f>SUM(K147:O147)</f>
        <v>15510562</v>
      </c>
      <c r="Q147" s="60">
        <f t="shared" si="38"/>
        <v>64.071357125926681</v>
      </c>
      <c r="R147" s="37">
        <f t="shared" si="42"/>
        <v>24208262</v>
      </c>
      <c r="S147" s="101">
        <v>27</v>
      </c>
      <c r="T147" s="101">
        <v>32</v>
      </c>
      <c r="U147" s="101">
        <v>3</v>
      </c>
      <c r="V147" s="35">
        <f t="shared" si="36"/>
        <v>62</v>
      </c>
      <c r="W147" s="61">
        <f t="shared" si="31"/>
        <v>7.3809523809523814</v>
      </c>
      <c r="X147" s="14">
        <v>0</v>
      </c>
      <c r="Y147" s="14">
        <v>5</v>
      </c>
      <c r="Z147" s="14">
        <v>773</v>
      </c>
      <c r="AA147" s="14">
        <v>0</v>
      </c>
      <c r="AB147" s="106">
        <f t="shared" si="39"/>
        <v>778</v>
      </c>
      <c r="AC147" s="60">
        <f t="shared" si="40"/>
        <v>92.61904761904762</v>
      </c>
      <c r="AD147" s="12">
        <f t="shared" si="41"/>
        <v>840</v>
      </c>
    </row>
    <row r="148" spans="1:30" ht="18" hidden="1" customHeight="1" x14ac:dyDescent="0.2">
      <c r="A148" s="1" t="s">
        <v>9</v>
      </c>
      <c r="B148" t="s">
        <v>90</v>
      </c>
      <c r="C148" s="17">
        <v>107097</v>
      </c>
      <c r="D148" s="12" t="s">
        <v>89</v>
      </c>
      <c r="E148" s="32">
        <v>5022095</v>
      </c>
      <c r="F148" s="32">
        <v>3492482</v>
      </c>
      <c r="G148" s="32">
        <v>183123</v>
      </c>
      <c r="H148" s="32">
        <v>0</v>
      </c>
      <c r="I148" s="59">
        <f t="shared" si="43"/>
        <v>8697700</v>
      </c>
      <c r="J148" s="60">
        <f t="shared" si="37"/>
        <v>35.928642874073326</v>
      </c>
      <c r="K148" s="32">
        <v>0</v>
      </c>
      <c r="L148" s="32">
        <v>13715081</v>
      </c>
      <c r="M148" s="32">
        <v>0</v>
      </c>
      <c r="N148" s="32">
        <v>339696</v>
      </c>
      <c r="O148" s="32">
        <v>1455785</v>
      </c>
      <c r="P148" s="39">
        <f t="shared" si="33"/>
        <v>15510562</v>
      </c>
      <c r="Q148" s="60">
        <f t="shared" si="38"/>
        <v>64.071357125926681</v>
      </c>
      <c r="R148" s="37">
        <f t="shared" si="42"/>
        <v>24208262</v>
      </c>
      <c r="S148" s="101">
        <v>27</v>
      </c>
      <c r="T148" s="101">
        <v>32</v>
      </c>
      <c r="U148" s="101">
        <v>3</v>
      </c>
      <c r="V148" s="35">
        <f t="shared" si="36"/>
        <v>62</v>
      </c>
      <c r="W148" s="61">
        <f>(100*V148)/AD148</f>
        <v>7.3809523809523814</v>
      </c>
      <c r="X148" s="14">
        <v>0</v>
      </c>
      <c r="Y148" s="14">
        <v>5</v>
      </c>
      <c r="Z148" s="14">
        <v>773</v>
      </c>
      <c r="AA148" s="14">
        <v>0</v>
      </c>
      <c r="AB148" s="106">
        <f t="shared" si="39"/>
        <v>778</v>
      </c>
      <c r="AC148" s="60">
        <f t="shared" si="40"/>
        <v>92.61904761904762</v>
      </c>
      <c r="AD148" s="12">
        <f t="shared" si="41"/>
        <v>840</v>
      </c>
    </row>
    <row r="149" spans="1:30" hidden="1" x14ac:dyDescent="0.2">
      <c r="A149" s="1" t="s">
        <v>9</v>
      </c>
      <c r="B149" t="s">
        <v>116</v>
      </c>
      <c r="C149" s="17">
        <v>13000</v>
      </c>
      <c r="D149" s="12" t="s">
        <v>89</v>
      </c>
      <c r="E149" s="32">
        <v>5022095</v>
      </c>
      <c r="F149" s="32">
        <v>3492482</v>
      </c>
      <c r="G149" s="32">
        <v>183123</v>
      </c>
      <c r="H149" s="32">
        <v>0</v>
      </c>
      <c r="I149" s="59">
        <f t="shared" si="43"/>
        <v>8697700</v>
      </c>
      <c r="J149" s="60">
        <f t="shared" si="37"/>
        <v>35.928642874073326</v>
      </c>
      <c r="K149" s="32">
        <v>0</v>
      </c>
      <c r="L149" s="32">
        <v>13715081</v>
      </c>
      <c r="M149" s="32">
        <v>0</v>
      </c>
      <c r="N149" s="32">
        <v>339696</v>
      </c>
      <c r="O149" s="32">
        <v>1455785</v>
      </c>
      <c r="P149" s="39">
        <f t="shared" si="33"/>
        <v>15510562</v>
      </c>
      <c r="Q149" s="60">
        <f t="shared" si="38"/>
        <v>64.071357125926681</v>
      </c>
      <c r="R149" s="37">
        <f t="shared" si="42"/>
        <v>24208262</v>
      </c>
      <c r="S149" s="101">
        <v>27</v>
      </c>
      <c r="T149" s="101">
        <v>32</v>
      </c>
      <c r="U149" s="101">
        <v>3</v>
      </c>
      <c r="V149" s="35">
        <f>SUM(S149:U149)</f>
        <v>62</v>
      </c>
      <c r="W149" s="61">
        <f t="shared" si="31"/>
        <v>7.3809523809523814</v>
      </c>
      <c r="X149" s="14">
        <v>0</v>
      </c>
      <c r="Y149" s="14">
        <v>5</v>
      </c>
      <c r="Z149" s="14">
        <v>773</v>
      </c>
      <c r="AA149" s="14">
        <v>0</v>
      </c>
      <c r="AB149" s="106">
        <f t="shared" si="39"/>
        <v>778</v>
      </c>
      <c r="AC149" s="60">
        <f t="shared" si="40"/>
        <v>92.61904761904762</v>
      </c>
      <c r="AD149" s="12">
        <f t="shared" si="41"/>
        <v>840</v>
      </c>
    </row>
    <row r="150" spans="1:30" ht="16.5" hidden="1" customHeight="1" x14ac:dyDescent="0.2">
      <c r="A150" s="1" t="s">
        <v>9</v>
      </c>
      <c r="B150" t="s">
        <v>142</v>
      </c>
      <c r="C150" s="17">
        <v>115716</v>
      </c>
      <c r="D150" s="12" t="s">
        <v>89</v>
      </c>
      <c r="E150" s="32">
        <v>5022095</v>
      </c>
      <c r="F150" s="32">
        <v>3492482</v>
      </c>
      <c r="G150" s="32">
        <v>183123</v>
      </c>
      <c r="H150" s="32">
        <v>0</v>
      </c>
      <c r="I150" s="59">
        <f t="shared" si="43"/>
        <v>8697700</v>
      </c>
      <c r="J150" s="60">
        <f t="shared" si="37"/>
        <v>35.928642874073326</v>
      </c>
      <c r="K150" s="32">
        <v>0</v>
      </c>
      <c r="L150" s="32">
        <v>13715081</v>
      </c>
      <c r="M150" s="32">
        <v>0</v>
      </c>
      <c r="N150" s="32">
        <v>339696</v>
      </c>
      <c r="O150" s="32">
        <v>1455785</v>
      </c>
      <c r="P150" s="39">
        <f t="shared" si="33"/>
        <v>15510562</v>
      </c>
      <c r="Q150" s="60">
        <f t="shared" si="38"/>
        <v>64.071357125926681</v>
      </c>
      <c r="R150" s="37">
        <f t="shared" si="42"/>
        <v>24208262</v>
      </c>
      <c r="S150" s="101">
        <v>27</v>
      </c>
      <c r="T150" s="101">
        <v>32</v>
      </c>
      <c r="U150" s="101">
        <v>3</v>
      </c>
      <c r="V150" s="35">
        <f t="shared" si="36"/>
        <v>62</v>
      </c>
      <c r="W150" s="61">
        <f t="shared" si="31"/>
        <v>7.3809523809523814</v>
      </c>
      <c r="X150" s="14">
        <v>0</v>
      </c>
      <c r="Y150" s="14">
        <v>5</v>
      </c>
      <c r="Z150" s="14">
        <v>773</v>
      </c>
      <c r="AA150" s="14">
        <v>0</v>
      </c>
      <c r="AB150" s="106">
        <f t="shared" si="39"/>
        <v>778</v>
      </c>
      <c r="AC150" s="60">
        <f t="shared" si="40"/>
        <v>92.61904761904762</v>
      </c>
      <c r="AD150" s="12">
        <f t="shared" si="41"/>
        <v>840</v>
      </c>
    </row>
    <row r="151" spans="1:30" ht="27" hidden="1" customHeight="1" x14ac:dyDescent="0.2">
      <c r="A151" s="1" t="s">
        <v>9</v>
      </c>
      <c r="B151" t="s">
        <v>132</v>
      </c>
      <c r="C151" s="17">
        <v>15000</v>
      </c>
      <c r="D151" s="12" t="s">
        <v>89</v>
      </c>
      <c r="E151" s="32">
        <v>5022095</v>
      </c>
      <c r="F151" s="32">
        <v>3492482</v>
      </c>
      <c r="G151" s="32">
        <v>183123</v>
      </c>
      <c r="H151" s="32">
        <v>0</v>
      </c>
      <c r="I151" s="59">
        <f t="shared" si="43"/>
        <v>8697700</v>
      </c>
      <c r="J151" s="60">
        <f t="shared" si="37"/>
        <v>35.928642874073326</v>
      </c>
      <c r="K151" s="32">
        <v>0</v>
      </c>
      <c r="L151" s="32">
        <v>13715081</v>
      </c>
      <c r="M151" s="32">
        <v>0</v>
      </c>
      <c r="N151" s="32">
        <v>339696</v>
      </c>
      <c r="O151" s="32">
        <v>1455785</v>
      </c>
      <c r="P151" s="39">
        <f t="shared" si="33"/>
        <v>15510562</v>
      </c>
      <c r="Q151" s="60">
        <f t="shared" si="38"/>
        <v>64.071357125926681</v>
      </c>
      <c r="R151" s="37">
        <f t="shared" si="42"/>
        <v>24208262</v>
      </c>
      <c r="S151" s="101">
        <v>27</v>
      </c>
      <c r="T151" s="101">
        <v>32</v>
      </c>
      <c r="U151" s="101">
        <v>3</v>
      </c>
      <c r="V151" s="35">
        <f t="shared" si="36"/>
        <v>62</v>
      </c>
      <c r="W151" s="61">
        <f t="shared" si="31"/>
        <v>7.3809523809523814</v>
      </c>
      <c r="X151" s="14">
        <v>0</v>
      </c>
      <c r="Y151" s="14">
        <v>5</v>
      </c>
      <c r="Z151" s="14">
        <v>773</v>
      </c>
      <c r="AA151" s="14">
        <v>0</v>
      </c>
      <c r="AB151" s="106">
        <f t="shared" si="39"/>
        <v>778</v>
      </c>
      <c r="AC151" s="60">
        <f t="shared" si="40"/>
        <v>92.61904761904762</v>
      </c>
      <c r="AD151" s="12">
        <f t="shared" si="41"/>
        <v>840</v>
      </c>
    </row>
    <row r="152" spans="1:30" hidden="1" x14ac:dyDescent="0.2">
      <c r="A152" s="1" t="s">
        <v>9</v>
      </c>
      <c r="B152" t="s">
        <v>117</v>
      </c>
      <c r="C152" s="17">
        <v>174519</v>
      </c>
      <c r="D152" s="12" t="s">
        <v>89</v>
      </c>
      <c r="E152" s="32">
        <v>5022095</v>
      </c>
      <c r="F152" s="32">
        <v>3492482</v>
      </c>
      <c r="G152" s="32">
        <v>183123</v>
      </c>
      <c r="H152" s="32">
        <v>0</v>
      </c>
      <c r="I152" s="59">
        <f t="shared" si="43"/>
        <v>8697700</v>
      </c>
      <c r="J152" s="60">
        <f t="shared" si="37"/>
        <v>35.928642874073326</v>
      </c>
      <c r="K152" s="32">
        <v>0</v>
      </c>
      <c r="L152" s="32">
        <v>13715081</v>
      </c>
      <c r="M152" s="32">
        <v>0</v>
      </c>
      <c r="N152" s="32">
        <v>339696</v>
      </c>
      <c r="O152" s="32">
        <v>1455785</v>
      </c>
      <c r="P152" s="39">
        <f>SUM(K152:O152)</f>
        <v>15510562</v>
      </c>
      <c r="Q152" s="60">
        <f t="shared" si="38"/>
        <v>64.071357125926681</v>
      </c>
      <c r="R152" s="37">
        <f t="shared" si="42"/>
        <v>24208262</v>
      </c>
      <c r="S152" s="101">
        <v>27</v>
      </c>
      <c r="T152" s="101">
        <v>32</v>
      </c>
      <c r="U152" s="101">
        <v>3</v>
      </c>
      <c r="V152" s="35">
        <f t="shared" si="36"/>
        <v>62</v>
      </c>
      <c r="W152" s="61">
        <f t="shared" si="31"/>
        <v>7.3809523809523814</v>
      </c>
      <c r="X152" s="14">
        <v>0</v>
      </c>
      <c r="Y152" s="14">
        <v>5</v>
      </c>
      <c r="Z152" s="14">
        <v>773</v>
      </c>
      <c r="AA152" s="14">
        <v>0</v>
      </c>
      <c r="AB152" s="106">
        <f t="shared" si="39"/>
        <v>778</v>
      </c>
      <c r="AC152" s="60">
        <f t="shared" si="40"/>
        <v>92.61904761904762</v>
      </c>
      <c r="AD152" s="12">
        <f t="shared" si="41"/>
        <v>840</v>
      </c>
    </row>
    <row r="153" spans="1:30" hidden="1" x14ac:dyDescent="0.2">
      <c r="A153" s="1" t="s">
        <v>9</v>
      </c>
      <c r="B153" t="s">
        <v>133</v>
      </c>
      <c r="C153" s="17">
        <v>212542</v>
      </c>
      <c r="D153" s="12" t="s">
        <v>89</v>
      </c>
      <c r="E153" s="32">
        <v>5022095</v>
      </c>
      <c r="F153" s="32">
        <v>3492482</v>
      </c>
      <c r="G153" s="32">
        <v>183123</v>
      </c>
      <c r="H153" s="32">
        <v>0</v>
      </c>
      <c r="I153" s="59">
        <f t="shared" si="43"/>
        <v>8697700</v>
      </c>
      <c r="J153" s="60">
        <f t="shared" si="37"/>
        <v>35.928642874073326</v>
      </c>
      <c r="K153" s="32">
        <v>0</v>
      </c>
      <c r="L153" s="32">
        <v>13715081</v>
      </c>
      <c r="M153" s="32">
        <v>0</v>
      </c>
      <c r="N153" s="32">
        <v>339696</v>
      </c>
      <c r="O153" s="32">
        <v>1455785</v>
      </c>
      <c r="P153" s="39">
        <f t="shared" si="33"/>
        <v>15510562</v>
      </c>
      <c r="Q153" s="60">
        <f t="shared" si="38"/>
        <v>64.071357125926681</v>
      </c>
      <c r="R153" s="37">
        <f t="shared" si="42"/>
        <v>24208262</v>
      </c>
      <c r="S153" s="101">
        <v>27</v>
      </c>
      <c r="T153" s="101">
        <v>32</v>
      </c>
      <c r="U153" s="101">
        <v>3</v>
      </c>
      <c r="V153" s="35">
        <f t="shared" si="36"/>
        <v>62</v>
      </c>
      <c r="W153" s="61">
        <f t="shared" si="31"/>
        <v>7.3809523809523814</v>
      </c>
      <c r="X153" s="14">
        <v>0</v>
      </c>
      <c r="Y153" s="14">
        <v>5</v>
      </c>
      <c r="Z153" s="14">
        <v>773</v>
      </c>
      <c r="AA153" s="14">
        <v>0</v>
      </c>
      <c r="AB153" s="106">
        <f t="shared" si="39"/>
        <v>778</v>
      </c>
      <c r="AC153" s="60">
        <f t="shared" si="40"/>
        <v>92.61904761904762</v>
      </c>
      <c r="AD153" s="12">
        <f t="shared" si="41"/>
        <v>840</v>
      </c>
    </row>
    <row r="154" spans="1:30" hidden="1" x14ac:dyDescent="0.2">
      <c r="A154" s="1" t="s">
        <v>9</v>
      </c>
      <c r="B154" t="s">
        <v>227</v>
      </c>
      <c r="C154" s="17">
        <v>792420</v>
      </c>
      <c r="D154" s="12" t="s">
        <v>89</v>
      </c>
      <c r="E154" s="32">
        <v>5022095</v>
      </c>
      <c r="F154" s="32">
        <v>3492482</v>
      </c>
      <c r="G154" s="32">
        <v>183123</v>
      </c>
      <c r="H154" s="32">
        <v>0</v>
      </c>
      <c r="I154" s="59">
        <f t="shared" si="43"/>
        <v>8697700</v>
      </c>
      <c r="J154" s="60">
        <f t="shared" si="37"/>
        <v>35.928642874073326</v>
      </c>
      <c r="K154" s="32">
        <v>0</v>
      </c>
      <c r="L154" s="32">
        <v>13715081</v>
      </c>
      <c r="M154" s="32">
        <v>0</v>
      </c>
      <c r="N154" s="32">
        <v>339696</v>
      </c>
      <c r="O154" s="32">
        <v>1455785</v>
      </c>
      <c r="P154" s="39">
        <f t="shared" si="33"/>
        <v>15510562</v>
      </c>
      <c r="Q154" s="60">
        <f t="shared" si="38"/>
        <v>64.071357125926681</v>
      </c>
      <c r="R154" s="37">
        <f t="shared" si="42"/>
        <v>24208262</v>
      </c>
      <c r="S154" s="101">
        <v>27</v>
      </c>
      <c r="T154" s="101">
        <v>32</v>
      </c>
      <c r="U154" s="101">
        <v>3</v>
      </c>
      <c r="V154" s="35">
        <f t="shared" si="36"/>
        <v>62</v>
      </c>
      <c r="W154" s="61">
        <f t="shared" si="31"/>
        <v>7.3809523809523814</v>
      </c>
      <c r="X154" s="14">
        <v>0</v>
      </c>
      <c r="Y154" s="14">
        <v>5</v>
      </c>
      <c r="Z154" s="14">
        <v>773</v>
      </c>
      <c r="AA154" s="14">
        <v>0</v>
      </c>
      <c r="AB154" s="106">
        <f t="shared" si="39"/>
        <v>778</v>
      </c>
      <c r="AC154" s="60">
        <f t="shared" si="40"/>
        <v>92.61904761904762</v>
      </c>
      <c r="AD154" s="12">
        <f t="shared" si="41"/>
        <v>840</v>
      </c>
    </row>
    <row r="155" spans="1:30" ht="27" hidden="1" customHeight="1" x14ac:dyDescent="0.2">
      <c r="A155" s="1" t="s">
        <v>9</v>
      </c>
      <c r="B155" t="s">
        <v>159</v>
      </c>
      <c r="C155" s="17">
        <v>197954</v>
      </c>
      <c r="D155" s="12" t="s">
        <v>89</v>
      </c>
      <c r="E155" s="32">
        <v>5022095</v>
      </c>
      <c r="F155" s="32">
        <v>3492482</v>
      </c>
      <c r="G155" s="32">
        <v>183123</v>
      </c>
      <c r="H155" s="32">
        <v>0</v>
      </c>
      <c r="I155" s="59">
        <f t="shared" si="43"/>
        <v>8697700</v>
      </c>
      <c r="J155" s="60">
        <f t="shared" si="37"/>
        <v>35.928642874073326</v>
      </c>
      <c r="K155" s="32">
        <v>0</v>
      </c>
      <c r="L155" s="32">
        <v>13715081</v>
      </c>
      <c r="M155" s="32">
        <v>0</v>
      </c>
      <c r="N155" s="32">
        <v>339696</v>
      </c>
      <c r="O155" s="32">
        <v>1455785</v>
      </c>
      <c r="P155" s="39">
        <f t="shared" si="33"/>
        <v>15510562</v>
      </c>
      <c r="Q155" s="60">
        <f t="shared" si="38"/>
        <v>64.071357125926681</v>
      </c>
      <c r="R155" s="37">
        <f t="shared" si="42"/>
        <v>24208262</v>
      </c>
      <c r="S155" s="101">
        <v>27</v>
      </c>
      <c r="T155" s="101">
        <v>32</v>
      </c>
      <c r="U155" s="101">
        <v>3</v>
      </c>
      <c r="V155" s="35">
        <f t="shared" si="36"/>
        <v>62</v>
      </c>
      <c r="W155" s="61">
        <f t="shared" si="31"/>
        <v>7.3809523809523814</v>
      </c>
      <c r="X155" s="14">
        <v>0</v>
      </c>
      <c r="Y155" s="14">
        <v>5</v>
      </c>
      <c r="Z155" s="14">
        <v>773</v>
      </c>
      <c r="AA155" s="14">
        <v>0</v>
      </c>
      <c r="AB155" s="106">
        <f t="shared" si="39"/>
        <v>778</v>
      </c>
      <c r="AC155" s="60">
        <f t="shared" si="40"/>
        <v>92.61904761904762</v>
      </c>
      <c r="AD155" s="12">
        <f t="shared" si="41"/>
        <v>840</v>
      </c>
    </row>
    <row r="156" spans="1:30" hidden="1" x14ac:dyDescent="0.2">
      <c r="A156" s="1" t="s">
        <v>9</v>
      </c>
      <c r="B156" t="s">
        <v>137</v>
      </c>
      <c r="C156" s="17">
        <v>414607</v>
      </c>
      <c r="D156" s="12" t="s">
        <v>89</v>
      </c>
      <c r="E156" s="32">
        <v>5022095</v>
      </c>
      <c r="F156" s="32">
        <v>3492482</v>
      </c>
      <c r="G156" s="32">
        <v>183123</v>
      </c>
      <c r="H156" s="32">
        <v>0</v>
      </c>
      <c r="I156" s="59">
        <f t="shared" si="43"/>
        <v>8697700</v>
      </c>
      <c r="J156" s="60">
        <f t="shared" si="37"/>
        <v>35.928642874073326</v>
      </c>
      <c r="K156" s="32">
        <v>0</v>
      </c>
      <c r="L156" s="32">
        <v>13715081</v>
      </c>
      <c r="M156" s="32">
        <v>0</v>
      </c>
      <c r="N156" s="32">
        <v>339696</v>
      </c>
      <c r="O156" s="32">
        <v>1455785</v>
      </c>
      <c r="P156" s="39">
        <f t="shared" si="33"/>
        <v>15510562</v>
      </c>
      <c r="Q156" s="60">
        <f t="shared" si="38"/>
        <v>64.071357125926681</v>
      </c>
      <c r="R156" s="37">
        <f t="shared" si="42"/>
        <v>24208262</v>
      </c>
      <c r="S156" s="101">
        <v>27</v>
      </c>
      <c r="T156" s="101">
        <v>32</v>
      </c>
      <c r="U156" s="101">
        <v>3</v>
      </c>
      <c r="V156" s="35">
        <f t="shared" si="36"/>
        <v>62</v>
      </c>
      <c r="W156" s="61">
        <f t="shared" si="31"/>
        <v>7.3809523809523814</v>
      </c>
      <c r="X156" s="14">
        <v>0</v>
      </c>
      <c r="Y156" s="14">
        <v>5</v>
      </c>
      <c r="Z156" s="14">
        <v>773</v>
      </c>
      <c r="AA156" s="14">
        <v>0</v>
      </c>
      <c r="AB156" s="106">
        <f t="shared" si="39"/>
        <v>778</v>
      </c>
      <c r="AC156" s="60">
        <f t="shared" si="40"/>
        <v>92.61904761904762</v>
      </c>
      <c r="AD156" s="12">
        <f t="shared" si="41"/>
        <v>840</v>
      </c>
    </row>
    <row r="157" spans="1:30" hidden="1" x14ac:dyDescent="0.2">
      <c r="A157" s="1" t="s">
        <v>9</v>
      </c>
      <c r="B157" t="s">
        <v>118</v>
      </c>
      <c r="C157" s="17">
        <v>10475</v>
      </c>
      <c r="D157" s="12" t="s">
        <v>89</v>
      </c>
      <c r="E157" s="32">
        <v>5022095</v>
      </c>
      <c r="F157" s="32">
        <v>3492482</v>
      </c>
      <c r="G157" s="32">
        <v>183123</v>
      </c>
      <c r="H157" s="32">
        <v>0</v>
      </c>
      <c r="I157" s="59">
        <f t="shared" si="43"/>
        <v>8697700</v>
      </c>
      <c r="J157" s="60">
        <f t="shared" si="37"/>
        <v>35.928642874073326</v>
      </c>
      <c r="K157" s="32">
        <v>0</v>
      </c>
      <c r="L157" s="32">
        <v>13715081</v>
      </c>
      <c r="M157" s="32">
        <v>0</v>
      </c>
      <c r="N157" s="32">
        <v>339696</v>
      </c>
      <c r="O157" s="32">
        <v>1455785</v>
      </c>
      <c r="P157" s="39">
        <f>SUM(K157:O157)</f>
        <v>15510562</v>
      </c>
      <c r="Q157" s="60">
        <f t="shared" si="38"/>
        <v>64.071357125926681</v>
      </c>
      <c r="R157" s="37">
        <f t="shared" si="42"/>
        <v>24208262</v>
      </c>
      <c r="S157" s="101">
        <v>27</v>
      </c>
      <c r="T157" s="101">
        <v>32</v>
      </c>
      <c r="U157" s="101">
        <v>3</v>
      </c>
      <c r="V157" s="35">
        <f t="shared" si="36"/>
        <v>62</v>
      </c>
      <c r="W157" s="61">
        <f t="shared" si="31"/>
        <v>7.3809523809523814</v>
      </c>
      <c r="X157" s="14">
        <v>0</v>
      </c>
      <c r="Y157" s="14">
        <v>5</v>
      </c>
      <c r="Z157" s="14">
        <v>773</v>
      </c>
      <c r="AA157" s="14">
        <v>0</v>
      </c>
      <c r="AB157" s="106">
        <f t="shared" si="39"/>
        <v>778</v>
      </c>
      <c r="AC157" s="60">
        <f t="shared" si="40"/>
        <v>92.61904761904762</v>
      </c>
      <c r="AD157" s="12">
        <f t="shared" si="41"/>
        <v>840</v>
      </c>
    </row>
    <row r="158" spans="1:30" hidden="1" x14ac:dyDescent="0.2">
      <c r="A158" s="1" t="s">
        <v>9</v>
      </c>
      <c r="B158" t="s">
        <v>93</v>
      </c>
      <c r="C158" s="17">
        <v>260208</v>
      </c>
      <c r="D158" s="12" t="s">
        <v>89</v>
      </c>
      <c r="E158" s="32">
        <v>5022095</v>
      </c>
      <c r="F158" s="32">
        <v>3492482</v>
      </c>
      <c r="G158" s="32">
        <v>183123</v>
      </c>
      <c r="H158" s="32">
        <v>0</v>
      </c>
      <c r="I158" s="59">
        <f t="shared" si="43"/>
        <v>8697700</v>
      </c>
      <c r="J158" s="60">
        <f t="shared" si="37"/>
        <v>35.928642874073326</v>
      </c>
      <c r="K158" s="32">
        <v>0</v>
      </c>
      <c r="L158" s="32">
        <v>13715081</v>
      </c>
      <c r="M158" s="32">
        <v>0</v>
      </c>
      <c r="N158" s="32">
        <v>339696</v>
      </c>
      <c r="O158" s="32">
        <v>1455785</v>
      </c>
      <c r="P158" s="39">
        <f t="shared" ref="P158:P193" si="44">SUM(K158:O158)</f>
        <v>15510562</v>
      </c>
      <c r="Q158" s="60">
        <f t="shared" si="38"/>
        <v>64.071357125926681</v>
      </c>
      <c r="R158" s="37">
        <f t="shared" si="42"/>
        <v>24208262</v>
      </c>
      <c r="S158" s="101">
        <v>27</v>
      </c>
      <c r="T158" s="101">
        <v>32</v>
      </c>
      <c r="U158" s="101">
        <v>3</v>
      </c>
      <c r="V158" s="35">
        <f t="shared" si="36"/>
        <v>62</v>
      </c>
      <c r="W158" s="61">
        <f t="shared" si="31"/>
        <v>7.3809523809523814</v>
      </c>
      <c r="X158" s="14">
        <v>0</v>
      </c>
      <c r="Y158" s="14">
        <v>5</v>
      </c>
      <c r="Z158" s="14">
        <v>773</v>
      </c>
      <c r="AA158" s="14">
        <v>0</v>
      </c>
      <c r="AB158" s="106">
        <f t="shared" si="39"/>
        <v>778</v>
      </c>
      <c r="AC158" s="60">
        <f t="shared" si="40"/>
        <v>92.61904761904762</v>
      </c>
      <c r="AD158" s="12">
        <f t="shared" si="41"/>
        <v>840</v>
      </c>
    </row>
    <row r="159" spans="1:30" ht="16.5" hidden="1" customHeight="1" x14ac:dyDescent="0.2">
      <c r="A159" s="1" t="s">
        <v>9</v>
      </c>
      <c r="B159" t="s">
        <v>95</v>
      </c>
      <c r="C159" s="17">
        <v>113959</v>
      </c>
      <c r="D159" s="12" t="s">
        <v>89</v>
      </c>
      <c r="E159" s="32">
        <v>5022095</v>
      </c>
      <c r="F159" s="32">
        <v>3492482</v>
      </c>
      <c r="G159" s="32">
        <v>183123</v>
      </c>
      <c r="H159" s="32">
        <v>0</v>
      </c>
      <c r="I159" s="59">
        <f t="shared" si="43"/>
        <v>8697700</v>
      </c>
      <c r="J159" s="60">
        <f t="shared" si="37"/>
        <v>35.928642874073326</v>
      </c>
      <c r="K159" s="32">
        <v>0</v>
      </c>
      <c r="L159" s="32">
        <v>13715081</v>
      </c>
      <c r="M159" s="32">
        <v>0</v>
      </c>
      <c r="N159" s="32">
        <v>339696</v>
      </c>
      <c r="O159" s="32">
        <v>1455785</v>
      </c>
      <c r="P159" s="39">
        <f t="shared" si="44"/>
        <v>15510562</v>
      </c>
      <c r="Q159" s="60">
        <f t="shared" si="38"/>
        <v>64.071357125926681</v>
      </c>
      <c r="R159" s="37">
        <f t="shared" si="42"/>
        <v>24208262</v>
      </c>
      <c r="S159" s="101">
        <v>27</v>
      </c>
      <c r="T159" s="101">
        <v>32</v>
      </c>
      <c r="U159" s="101">
        <v>3</v>
      </c>
      <c r="V159" s="35">
        <f t="shared" si="36"/>
        <v>62</v>
      </c>
      <c r="W159" s="61">
        <f t="shared" si="31"/>
        <v>7.3809523809523814</v>
      </c>
      <c r="X159" s="14">
        <v>0</v>
      </c>
      <c r="Y159" s="14">
        <v>5</v>
      </c>
      <c r="Z159" s="14">
        <v>773</v>
      </c>
      <c r="AA159" s="14">
        <v>0</v>
      </c>
      <c r="AB159" s="106">
        <f t="shared" si="39"/>
        <v>778</v>
      </c>
      <c r="AC159" s="60">
        <f t="shared" si="40"/>
        <v>92.61904761904762</v>
      </c>
      <c r="AD159" s="12">
        <f t="shared" si="41"/>
        <v>840</v>
      </c>
    </row>
    <row r="160" spans="1:30" hidden="1" x14ac:dyDescent="0.2">
      <c r="A160" s="1" t="s">
        <v>9</v>
      </c>
      <c r="B160" t="s">
        <v>145</v>
      </c>
      <c r="C160" s="17">
        <v>1036458</v>
      </c>
      <c r="D160" s="12" t="s">
        <v>89</v>
      </c>
      <c r="E160" s="32">
        <v>5022095</v>
      </c>
      <c r="F160" s="32">
        <v>3492482</v>
      </c>
      <c r="G160" s="32">
        <v>183123</v>
      </c>
      <c r="H160" s="32">
        <v>0</v>
      </c>
      <c r="I160" s="59">
        <f t="shared" si="43"/>
        <v>8697700</v>
      </c>
      <c r="J160" s="60">
        <f t="shared" si="37"/>
        <v>35.928642874073326</v>
      </c>
      <c r="K160" s="32">
        <v>0</v>
      </c>
      <c r="L160" s="32">
        <v>13715081</v>
      </c>
      <c r="M160" s="32">
        <v>0</v>
      </c>
      <c r="N160" s="32">
        <v>339696</v>
      </c>
      <c r="O160" s="32">
        <v>1455785</v>
      </c>
      <c r="P160" s="39">
        <f t="shared" si="44"/>
        <v>15510562</v>
      </c>
      <c r="Q160" s="60">
        <f t="shared" si="38"/>
        <v>64.071357125926681</v>
      </c>
      <c r="R160" s="37">
        <f t="shared" si="42"/>
        <v>24208262</v>
      </c>
      <c r="S160" s="101">
        <v>27</v>
      </c>
      <c r="T160" s="101">
        <v>32</v>
      </c>
      <c r="U160" s="101">
        <v>3</v>
      </c>
      <c r="V160" s="35">
        <f t="shared" si="36"/>
        <v>62</v>
      </c>
      <c r="W160" s="61">
        <f t="shared" si="31"/>
        <v>7.3809523809523814</v>
      </c>
      <c r="X160" s="14">
        <v>0</v>
      </c>
      <c r="Y160" s="14">
        <v>5</v>
      </c>
      <c r="Z160" s="14">
        <v>773</v>
      </c>
      <c r="AA160" s="14">
        <v>0</v>
      </c>
      <c r="AB160" s="106">
        <f t="shared" si="39"/>
        <v>778</v>
      </c>
      <c r="AC160" s="60">
        <f t="shared" si="40"/>
        <v>92.61904761904762</v>
      </c>
      <c r="AD160" s="12">
        <f t="shared" si="41"/>
        <v>840</v>
      </c>
    </row>
    <row r="161" spans="1:30" hidden="1" x14ac:dyDescent="0.2">
      <c r="A161" s="1" t="s">
        <v>9</v>
      </c>
      <c r="C161" s="17">
        <v>22000</v>
      </c>
      <c r="D161" s="12" t="s">
        <v>89</v>
      </c>
      <c r="E161" s="32">
        <v>5022095</v>
      </c>
      <c r="F161" s="32">
        <v>3492482</v>
      </c>
      <c r="G161" s="32">
        <v>183123</v>
      </c>
      <c r="H161" s="32">
        <v>0</v>
      </c>
      <c r="I161" s="59">
        <f t="shared" si="43"/>
        <v>8697700</v>
      </c>
      <c r="J161" s="60">
        <f t="shared" si="37"/>
        <v>35.928642874073326</v>
      </c>
      <c r="K161" s="32">
        <v>0</v>
      </c>
      <c r="L161" s="32">
        <v>13715081</v>
      </c>
      <c r="M161" s="32">
        <v>0</v>
      </c>
      <c r="N161" s="32">
        <v>339696</v>
      </c>
      <c r="O161" s="32">
        <v>1455785</v>
      </c>
      <c r="P161" s="39">
        <f t="shared" si="44"/>
        <v>15510562</v>
      </c>
      <c r="Q161" s="60">
        <f t="shared" si="38"/>
        <v>64.071357125926681</v>
      </c>
      <c r="R161" s="37">
        <f t="shared" si="42"/>
        <v>24208262</v>
      </c>
      <c r="S161" s="101">
        <v>27</v>
      </c>
      <c r="T161" s="101">
        <v>32</v>
      </c>
      <c r="U161" s="101">
        <v>3</v>
      </c>
      <c r="V161" s="35">
        <f t="shared" si="36"/>
        <v>62</v>
      </c>
      <c r="W161" s="61">
        <f t="shared" si="31"/>
        <v>7.3809523809523814</v>
      </c>
      <c r="X161" s="14">
        <v>0</v>
      </c>
      <c r="Y161" s="14">
        <v>5</v>
      </c>
      <c r="Z161" s="14">
        <v>773</v>
      </c>
      <c r="AA161" s="14">
        <v>0</v>
      </c>
      <c r="AB161" s="106">
        <f t="shared" si="39"/>
        <v>778</v>
      </c>
      <c r="AC161" s="60">
        <f t="shared" si="40"/>
        <v>92.61904761904762</v>
      </c>
      <c r="AD161" s="12">
        <f t="shared" si="41"/>
        <v>840</v>
      </c>
    </row>
    <row r="162" spans="1:30" ht="18" hidden="1" customHeight="1" x14ac:dyDescent="0.2">
      <c r="A162" s="1" t="s">
        <v>9</v>
      </c>
      <c r="B162" t="s">
        <v>96</v>
      </c>
      <c r="C162" s="17">
        <v>145831</v>
      </c>
      <c r="D162" s="12" t="s">
        <v>89</v>
      </c>
      <c r="E162" s="32">
        <v>5022095</v>
      </c>
      <c r="F162" s="32">
        <v>3492482</v>
      </c>
      <c r="G162" s="32">
        <v>183123</v>
      </c>
      <c r="H162" s="32">
        <v>0</v>
      </c>
      <c r="I162" s="59">
        <f t="shared" si="43"/>
        <v>8697700</v>
      </c>
      <c r="J162" s="60">
        <f t="shared" si="37"/>
        <v>35.928642874073326</v>
      </c>
      <c r="K162" s="32">
        <v>0</v>
      </c>
      <c r="L162" s="32">
        <v>13715081</v>
      </c>
      <c r="M162" s="32">
        <v>0</v>
      </c>
      <c r="N162" s="32">
        <v>339696</v>
      </c>
      <c r="O162" s="32">
        <v>1455785</v>
      </c>
      <c r="P162" s="39">
        <f t="shared" si="44"/>
        <v>15510562</v>
      </c>
      <c r="Q162" s="60">
        <f t="shared" si="38"/>
        <v>64.071357125926681</v>
      </c>
      <c r="R162" s="37">
        <f t="shared" si="42"/>
        <v>24208262</v>
      </c>
      <c r="S162" s="101">
        <v>27</v>
      </c>
      <c r="T162" s="101">
        <v>32</v>
      </c>
      <c r="U162" s="101">
        <v>3</v>
      </c>
      <c r="V162" s="35">
        <f t="shared" si="36"/>
        <v>62</v>
      </c>
      <c r="W162" s="61">
        <f t="shared" si="31"/>
        <v>7.3809523809523814</v>
      </c>
      <c r="X162" s="14">
        <v>0</v>
      </c>
      <c r="Y162" s="14">
        <v>5</v>
      </c>
      <c r="Z162" s="14">
        <v>773</v>
      </c>
      <c r="AA162" s="14">
        <v>0</v>
      </c>
      <c r="AB162" s="106">
        <f t="shared" si="39"/>
        <v>778</v>
      </c>
      <c r="AC162" s="60">
        <f t="shared" si="40"/>
        <v>92.61904761904762</v>
      </c>
      <c r="AD162" s="12">
        <f t="shared" si="41"/>
        <v>840</v>
      </c>
    </row>
    <row r="163" spans="1:30" hidden="1" x14ac:dyDescent="0.2">
      <c r="A163" s="1" t="s">
        <v>9</v>
      </c>
      <c r="B163" t="s">
        <v>135</v>
      </c>
      <c r="C163" s="17">
        <v>319028</v>
      </c>
      <c r="D163" s="12" t="s">
        <v>89</v>
      </c>
      <c r="E163" s="32">
        <v>5022095</v>
      </c>
      <c r="F163" s="32">
        <v>3492482</v>
      </c>
      <c r="G163" s="32">
        <v>183123</v>
      </c>
      <c r="H163" s="32">
        <v>0</v>
      </c>
      <c r="I163" s="59">
        <f t="shared" si="43"/>
        <v>8697700</v>
      </c>
      <c r="J163" s="60">
        <f t="shared" si="37"/>
        <v>35.928642874073326</v>
      </c>
      <c r="K163" s="32">
        <v>0</v>
      </c>
      <c r="L163" s="32">
        <v>13715081</v>
      </c>
      <c r="M163" s="32">
        <v>0</v>
      </c>
      <c r="N163" s="32">
        <v>339696</v>
      </c>
      <c r="O163" s="32">
        <v>1455785</v>
      </c>
      <c r="P163" s="39">
        <f t="shared" si="44"/>
        <v>15510562</v>
      </c>
      <c r="Q163" s="60">
        <f t="shared" si="38"/>
        <v>64.071357125926681</v>
      </c>
      <c r="R163" s="37">
        <f t="shared" si="42"/>
        <v>24208262</v>
      </c>
      <c r="S163" s="101">
        <v>27</v>
      </c>
      <c r="T163" s="101">
        <v>32</v>
      </c>
      <c r="U163" s="101">
        <v>3</v>
      </c>
      <c r="V163" s="35">
        <f t="shared" si="36"/>
        <v>62</v>
      </c>
      <c r="W163" s="61">
        <f t="shared" si="31"/>
        <v>7.3809523809523814</v>
      </c>
      <c r="X163" s="14">
        <v>0</v>
      </c>
      <c r="Y163" s="14">
        <v>5</v>
      </c>
      <c r="Z163" s="14">
        <v>773</v>
      </c>
      <c r="AA163" s="14">
        <v>0</v>
      </c>
      <c r="AB163" s="106">
        <f t="shared" si="39"/>
        <v>778</v>
      </c>
      <c r="AC163" s="60">
        <f t="shared" si="40"/>
        <v>92.61904761904762</v>
      </c>
      <c r="AD163" s="12">
        <f t="shared" si="41"/>
        <v>840</v>
      </c>
    </row>
    <row r="164" spans="1:30" hidden="1" x14ac:dyDescent="0.2">
      <c r="A164" s="1" t="s">
        <v>9</v>
      </c>
      <c r="B164" t="s">
        <v>129</v>
      </c>
      <c r="C164" s="17">
        <v>65000</v>
      </c>
      <c r="D164" s="12" t="s">
        <v>89</v>
      </c>
      <c r="E164" s="32">
        <v>5022095</v>
      </c>
      <c r="F164" s="32">
        <v>3492482</v>
      </c>
      <c r="G164" s="32">
        <v>183123</v>
      </c>
      <c r="H164" s="32">
        <v>0</v>
      </c>
      <c r="I164" s="59">
        <f t="shared" si="43"/>
        <v>8697700</v>
      </c>
      <c r="J164" s="60">
        <f t="shared" si="37"/>
        <v>35.928642874073326</v>
      </c>
      <c r="K164" s="32">
        <v>0</v>
      </c>
      <c r="L164" s="32">
        <v>13715081</v>
      </c>
      <c r="M164" s="32">
        <v>0</v>
      </c>
      <c r="N164" s="32">
        <v>339696</v>
      </c>
      <c r="O164" s="32">
        <v>1455785</v>
      </c>
      <c r="P164" s="39">
        <f t="shared" si="44"/>
        <v>15510562</v>
      </c>
      <c r="Q164" s="60">
        <f t="shared" si="38"/>
        <v>64.071357125926681</v>
      </c>
      <c r="R164" s="37">
        <f t="shared" si="42"/>
        <v>24208262</v>
      </c>
      <c r="S164" s="101">
        <v>27</v>
      </c>
      <c r="T164" s="101">
        <v>32</v>
      </c>
      <c r="U164" s="101">
        <v>3</v>
      </c>
      <c r="V164" s="35">
        <f t="shared" si="36"/>
        <v>62</v>
      </c>
      <c r="W164" s="61">
        <f t="shared" si="31"/>
        <v>7.3809523809523814</v>
      </c>
      <c r="X164" s="14">
        <v>0</v>
      </c>
      <c r="Y164" s="14">
        <v>5</v>
      </c>
      <c r="Z164" s="14">
        <v>773</v>
      </c>
      <c r="AA164" s="14">
        <v>0</v>
      </c>
      <c r="AB164" s="106">
        <f t="shared" si="39"/>
        <v>778</v>
      </c>
      <c r="AC164" s="60">
        <f t="shared" si="40"/>
        <v>92.61904761904762</v>
      </c>
      <c r="AD164" s="12">
        <f t="shared" si="41"/>
        <v>840</v>
      </c>
    </row>
    <row r="165" spans="1:30" x14ac:dyDescent="0.2">
      <c r="A165" s="1" t="s">
        <v>9</v>
      </c>
      <c r="B165" t="s">
        <v>139</v>
      </c>
      <c r="C165" s="17">
        <v>128001</v>
      </c>
      <c r="D165" s="12" t="s">
        <v>89</v>
      </c>
      <c r="E165" s="32">
        <v>5022095</v>
      </c>
      <c r="F165" s="32">
        <v>3492482</v>
      </c>
      <c r="G165" s="32">
        <v>183123</v>
      </c>
      <c r="H165" s="32">
        <v>0</v>
      </c>
      <c r="I165" s="59">
        <f t="shared" si="43"/>
        <v>8697700</v>
      </c>
      <c r="J165" s="60">
        <f t="shared" si="37"/>
        <v>35.928642874073326</v>
      </c>
      <c r="K165" s="32">
        <v>0</v>
      </c>
      <c r="L165" s="32">
        <v>13715081</v>
      </c>
      <c r="M165" s="32">
        <v>0</v>
      </c>
      <c r="N165" s="32">
        <v>339696</v>
      </c>
      <c r="O165" s="32">
        <v>1455785</v>
      </c>
      <c r="P165" s="39">
        <f t="shared" si="44"/>
        <v>15510562</v>
      </c>
      <c r="Q165" s="60">
        <f t="shared" si="38"/>
        <v>64.071357125926681</v>
      </c>
      <c r="R165" s="37">
        <f t="shared" si="42"/>
        <v>24208262</v>
      </c>
      <c r="S165" s="101">
        <v>27</v>
      </c>
      <c r="T165" s="101">
        <v>32</v>
      </c>
      <c r="U165" s="101">
        <v>3</v>
      </c>
      <c r="V165" s="35">
        <f t="shared" si="36"/>
        <v>62</v>
      </c>
      <c r="W165" s="61">
        <f t="shared" ref="W165:W193" si="45">(100*V165)/AD165</f>
        <v>7.3809523809523814</v>
      </c>
      <c r="X165" s="14">
        <v>0</v>
      </c>
      <c r="Y165" s="14">
        <v>5</v>
      </c>
      <c r="Z165" s="14">
        <v>773</v>
      </c>
      <c r="AA165" s="14">
        <v>0</v>
      </c>
      <c r="AB165" s="106">
        <f t="shared" si="39"/>
        <v>778</v>
      </c>
      <c r="AC165" s="60">
        <f t="shared" si="40"/>
        <v>92.61904761904762</v>
      </c>
      <c r="AD165" s="12">
        <f t="shared" si="41"/>
        <v>840</v>
      </c>
    </row>
    <row r="166" spans="1:30" x14ac:dyDescent="0.2">
      <c r="A166" s="1" t="s">
        <v>9</v>
      </c>
      <c r="B166" t="s">
        <v>140</v>
      </c>
      <c r="C166" s="17">
        <v>3500</v>
      </c>
      <c r="D166" s="12" t="s">
        <v>89</v>
      </c>
      <c r="E166" s="32">
        <v>5022095</v>
      </c>
      <c r="F166" s="32">
        <v>3492482</v>
      </c>
      <c r="G166" s="32">
        <v>183123</v>
      </c>
      <c r="H166" s="32">
        <v>0</v>
      </c>
      <c r="I166" s="59">
        <f t="shared" si="43"/>
        <v>8697700</v>
      </c>
      <c r="J166" s="60">
        <f t="shared" si="37"/>
        <v>35.928642874073326</v>
      </c>
      <c r="K166" s="32">
        <v>0</v>
      </c>
      <c r="L166" s="32">
        <v>13715081</v>
      </c>
      <c r="M166" s="32">
        <v>0</v>
      </c>
      <c r="N166" s="32">
        <v>339696</v>
      </c>
      <c r="O166" s="32">
        <v>1455785</v>
      </c>
      <c r="P166" s="39">
        <f t="shared" si="44"/>
        <v>15510562</v>
      </c>
      <c r="Q166" s="60">
        <f t="shared" si="38"/>
        <v>64.071357125926681</v>
      </c>
      <c r="R166" s="37">
        <f t="shared" si="42"/>
        <v>24208262</v>
      </c>
      <c r="S166" s="101">
        <v>27</v>
      </c>
      <c r="T166" s="101">
        <v>32</v>
      </c>
      <c r="U166" s="101">
        <v>3</v>
      </c>
      <c r="V166" s="35">
        <f t="shared" si="36"/>
        <v>62</v>
      </c>
      <c r="W166" s="61">
        <f t="shared" si="45"/>
        <v>7.3809523809523814</v>
      </c>
      <c r="X166" s="14">
        <v>0</v>
      </c>
      <c r="Y166" s="14">
        <v>5</v>
      </c>
      <c r="Z166" s="14">
        <v>773</v>
      </c>
      <c r="AA166" s="14">
        <v>0</v>
      </c>
      <c r="AB166" s="106">
        <f t="shared" si="39"/>
        <v>778</v>
      </c>
      <c r="AC166" s="60">
        <f t="shared" si="40"/>
        <v>92.61904761904762</v>
      </c>
      <c r="AD166" s="12">
        <f t="shared" si="41"/>
        <v>840</v>
      </c>
    </row>
    <row r="167" spans="1:30" hidden="1" x14ac:dyDescent="0.2">
      <c r="A167" s="1" t="s">
        <v>9</v>
      </c>
      <c r="B167" t="s">
        <v>141</v>
      </c>
      <c r="C167" s="17">
        <v>3500</v>
      </c>
      <c r="D167" s="12" t="s">
        <v>89</v>
      </c>
      <c r="E167" s="32">
        <v>5022095</v>
      </c>
      <c r="F167" s="32">
        <v>3492482</v>
      </c>
      <c r="G167" s="32">
        <v>183123</v>
      </c>
      <c r="H167" s="32">
        <v>0</v>
      </c>
      <c r="I167" s="59">
        <f t="shared" si="43"/>
        <v>8697700</v>
      </c>
      <c r="J167" s="60">
        <f t="shared" si="37"/>
        <v>35.928642874073326</v>
      </c>
      <c r="K167" s="32">
        <v>0</v>
      </c>
      <c r="L167" s="32">
        <v>13715081</v>
      </c>
      <c r="M167" s="32">
        <v>0</v>
      </c>
      <c r="N167" s="32">
        <v>339696</v>
      </c>
      <c r="O167" s="32">
        <v>1455785</v>
      </c>
      <c r="P167" s="39">
        <f t="shared" si="44"/>
        <v>15510562</v>
      </c>
      <c r="Q167" s="60">
        <f t="shared" si="38"/>
        <v>64.071357125926681</v>
      </c>
      <c r="R167" s="37">
        <f t="shared" si="42"/>
        <v>24208262</v>
      </c>
      <c r="S167" s="101">
        <v>27</v>
      </c>
      <c r="T167" s="101">
        <v>32</v>
      </c>
      <c r="U167" s="101">
        <v>3</v>
      </c>
      <c r="V167" s="35">
        <f t="shared" si="36"/>
        <v>62</v>
      </c>
      <c r="W167" s="61">
        <f t="shared" si="45"/>
        <v>7.3809523809523814</v>
      </c>
      <c r="X167" s="14">
        <v>0</v>
      </c>
      <c r="Y167" s="14">
        <v>5</v>
      </c>
      <c r="Z167" s="14">
        <v>773</v>
      </c>
      <c r="AA167" s="14">
        <v>0</v>
      </c>
      <c r="AB167" s="106">
        <f t="shared" si="39"/>
        <v>778</v>
      </c>
      <c r="AC167" s="60">
        <f t="shared" si="40"/>
        <v>92.61904761904762</v>
      </c>
      <c r="AD167" s="12">
        <f t="shared" si="41"/>
        <v>840</v>
      </c>
    </row>
    <row r="168" spans="1:30" hidden="1" x14ac:dyDescent="0.2">
      <c r="A168" s="1" t="s">
        <v>9</v>
      </c>
      <c r="B168" t="s">
        <v>160</v>
      </c>
      <c r="C168" s="17">
        <v>67275</v>
      </c>
      <c r="D168" s="12" t="s">
        <v>89</v>
      </c>
      <c r="E168" s="32">
        <v>5022095</v>
      </c>
      <c r="F168" s="32">
        <v>3492482</v>
      </c>
      <c r="G168" s="32">
        <v>183123</v>
      </c>
      <c r="H168" s="32">
        <v>0</v>
      </c>
      <c r="I168" s="59">
        <f t="shared" si="43"/>
        <v>8697700</v>
      </c>
      <c r="J168" s="60">
        <f t="shared" si="37"/>
        <v>35.928642874073326</v>
      </c>
      <c r="K168" s="32">
        <v>0</v>
      </c>
      <c r="L168" s="32">
        <v>13715081</v>
      </c>
      <c r="M168" s="32">
        <v>0</v>
      </c>
      <c r="N168" s="32">
        <v>339696</v>
      </c>
      <c r="O168" s="32">
        <v>1455785</v>
      </c>
      <c r="P168" s="39">
        <f t="shared" si="44"/>
        <v>15510562</v>
      </c>
      <c r="Q168" s="60">
        <f t="shared" si="38"/>
        <v>64.071357125926681</v>
      </c>
      <c r="R168" s="37">
        <f t="shared" si="42"/>
        <v>24208262</v>
      </c>
      <c r="S168" s="101">
        <v>27</v>
      </c>
      <c r="T168" s="101">
        <v>32</v>
      </c>
      <c r="U168" s="101">
        <v>3</v>
      </c>
      <c r="V168" s="35">
        <f t="shared" si="36"/>
        <v>62</v>
      </c>
      <c r="W168" s="61">
        <f t="shared" si="45"/>
        <v>7.3809523809523814</v>
      </c>
      <c r="X168" s="14">
        <v>0</v>
      </c>
      <c r="Y168" s="14">
        <v>5</v>
      </c>
      <c r="Z168" s="14">
        <v>773</v>
      </c>
      <c r="AA168" s="14">
        <v>0</v>
      </c>
      <c r="AB168" s="106">
        <f t="shared" si="39"/>
        <v>778</v>
      </c>
      <c r="AC168" s="60">
        <f t="shared" si="40"/>
        <v>92.61904761904762</v>
      </c>
      <c r="AD168" s="12">
        <f t="shared" si="41"/>
        <v>840</v>
      </c>
    </row>
    <row r="169" spans="1:30" hidden="1" x14ac:dyDescent="0.2">
      <c r="A169" s="1" t="s">
        <v>9</v>
      </c>
      <c r="B169" t="s">
        <v>161</v>
      </c>
      <c r="C169" s="17">
        <v>64683</v>
      </c>
      <c r="D169" s="12" t="s">
        <v>98</v>
      </c>
      <c r="E169" s="32">
        <v>5022095</v>
      </c>
      <c r="F169" s="32">
        <v>3492482</v>
      </c>
      <c r="G169" s="32">
        <v>183123</v>
      </c>
      <c r="H169" s="32">
        <v>0</v>
      </c>
      <c r="I169" s="59">
        <f t="shared" si="43"/>
        <v>8697700</v>
      </c>
      <c r="J169" s="60">
        <f t="shared" si="37"/>
        <v>35.928642874073326</v>
      </c>
      <c r="K169" s="32">
        <v>0</v>
      </c>
      <c r="L169" s="32">
        <v>13715081</v>
      </c>
      <c r="M169" s="32">
        <v>0</v>
      </c>
      <c r="N169" s="32">
        <v>339696</v>
      </c>
      <c r="O169" s="32">
        <v>1455785</v>
      </c>
      <c r="P169" s="39">
        <f t="shared" si="44"/>
        <v>15510562</v>
      </c>
      <c r="Q169" s="60">
        <f t="shared" si="38"/>
        <v>64.071357125926681</v>
      </c>
      <c r="R169" s="37">
        <f t="shared" si="42"/>
        <v>24208262</v>
      </c>
      <c r="S169" s="101">
        <v>27</v>
      </c>
      <c r="T169" s="101">
        <v>32</v>
      </c>
      <c r="U169" s="101">
        <v>3</v>
      </c>
      <c r="V169" s="35">
        <f t="shared" si="36"/>
        <v>62</v>
      </c>
      <c r="W169" s="61">
        <f t="shared" si="45"/>
        <v>7.3809523809523814</v>
      </c>
      <c r="X169" s="14">
        <v>0</v>
      </c>
      <c r="Y169" s="14">
        <v>5</v>
      </c>
      <c r="Z169" s="14">
        <v>773</v>
      </c>
      <c r="AA169" s="14">
        <v>0</v>
      </c>
      <c r="AB169" s="106">
        <f t="shared" si="39"/>
        <v>778</v>
      </c>
      <c r="AC169" s="60">
        <f t="shared" si="40"/>
        <v>92.61904761904762</v>
      </c>
      <c r="AD169" s="12">
        <f t="shared" si="41"/>
        <v>840</v>
      </c>
    </row>
    <row r="170" spans="1:30" ht="15" hidden="1" customHeight="1" x14ac:dyDescent="0.2">
      <c r="A170" s="1" t="s">
        <v>9</v>
      </c>
      <c r="B170" t="s">
        <v>130</v>
      </c>
      <c r="C170" s="17">
        <v>169400</v>
      </c>
      <c r="D170" s="12" t="s">
        <v>98</v>
      </c>
      <c r="E170" s="32">
        <v>5022095</v>
      </c>
      <c r="F170" s="32">
        <v>3492482</v>
      </c>
      <c r="G170" s="32">
        <v>183123</v>
      </c>
      <c r="H170" s="32">
        <v>0</v>
      </c>
      <c r="I170" s="59">
        <f t="shared" si="43"/>
        <v>8697700</v>
      </c>
      <c r="J170" s="60">
        <f t="shared" si="37"/>
        <v>35.928642874073326</v>
      </c>
      <c r="K170" s="32">
        <v>0</v>
      </c>
      <c r="L170" s="32">
        <v>13715081</v>
      </c>
      <c r="M170" s="32">
        <v>0</v>
      </c>
      <c r="N170" s="32">
        <v>339696</v>
      </c>
      <c r="O170" s="32">
        <v>1455785</v>
      </c>
      <c r="P170" s="39">
        <f t="shared" si="44"/>
        <v>15510562</v>
      </c>
      <c r="Q170" s="60">
        <f t="shared" si="38"/>
        <v>64.071357125926681</v>
      </c>
      <c r="R170" s="37">
        <f t="shared" si="42"/>
        <v>24208262</v>
      </c>
      <c r="S170" s="101">
        <v>27</v>
      </c>
      <c r="T170" s="101">
        <v>32</v>
      </c>
      <c r="U170" s="101">
        <v>3</v>
      </c>
      <c r="V170" s="35">
        <f>SUM(S170:U170)</f>
        <v>62</v>
      </c>
      <c r="W170" s="61">
        <f t="shared" si="45"/>
        <v>7.3809523809523814</v>
      </c>
      <c r="X170" s="14">
        <v>0</v>
      </c>
      <c r="Y170" s="14">
        <v>5</v>
      </c>
      <c r="Z170" s="14">
        <v>773</v>
      </c>
      <c r="AA170" s="14">
        <v>0</v>
      </c>
      <c r="AB170" s="106">
        <f t="shared" si="39"/>
        <v>778</v>
      </c>
      <c r="AC170" s="60">
        <f t="shared" si="40"/>
        <v>92.61904761904762</v>
      </c>
      <c r="AD170" s="12">
        <f t="shared" si="41"/>
        <v>840</v>
      </c>
    </row>
    <row r="171" spans="1:30" hidden="1" x14ac:dyDescent="0.2">
      <c r="A171" s="1" t="s">
        <v>9</v>
      </c>
      <c r="B171" t="s">
        <v>119</v>
      </c>
      <c r="C171" s="17">
        <v>1323808</v>
      </c>
      <c r="D171" s="12" t="s">
        <v>98</v>
      </c>
      <c r="E171" s="32">
        <v>5022095</v>
      </c>
      <c r="F171" s="32">
        <v>3492482</v>
      </c>
      <c r="G171" s="32">
        <v>183123</v>
      </c>
      <c r="H171" s="32">
        <v>0</v>
      </c>
      <c r="I171" s="59">
        <f t="shared" si="43"/>
        <v>8697700</v>
      </c>
      <c r="J171" s="60">
        <f t="shared" si="37"/>
        <v>35.928642874073326</v>
      </c>
      <c r="K171" s="32">
        <v>0</v>
      </c>
      <c r="L171" s="32">
        <v>13715081</v>
      </c>
      <c r="M171" s="32">
        <v>0</v>
      </c>
      <c r="N171" s="32">
        <v>339696</v>
      </c>
      <c r="O171" s="32">
        <v>1455785</v>
      </c>
      <c r="P171" s="39">
        <f t="shared" si="44"/>
        <v>15510562</v>
      </c>
      <c r="Q171" s="60">
        <f t="shared" si="38"/>
        <v>64.071357125926681</v>
      </c>
      <c r="R171" s="37">
        <f t="shared" si="42"/>
        <v>24208262</v>
      </c>
      <c r="S171" s="101">
        <v>27</v>
      </c>
      <c r="T171" s="101">
        <v>32</v>
      </c>
      <c r="U171" s="101">
        <v>3</v>
      </c>
      <c r="V171" s="35">
        <f t="shared" ref="V171:V231" si="46">SUM(S171:U171)</f>
        <v>62</v>
      </c>
      <c r="W171" s="61">
        <f t="shared" si="45"/>
        <v>7.3809523809523814</v>
      </c>
      <c r="X171" s="14">
        <v>0</v>
      </c>
      <c r="Y171" s="14">
        <v>5</v>
      </c>
      <c r="Z171" s="14">
        <v>773</v>
      </c>
      <c r="AA171" s="14">
        <v>0</v>
      </c>
      <c r="AB171" s="106">
        <f t="shared" si="39"/>
        <v>778</v>
      </c>
      <c r="AC171" s="60">
        <f t="shared" si="40"/>
        <v>92.61904761904762</v>
      </c>
      <c r="AD171" s="12">
        <f t="shared" si="41"/>
        <v>840</v>
      </c>
    </row>
    <row r="172" spans="1:30" ht="27" hidden="1" customHeight="1" x14ac:dyDescent="0.2">
      <c r="A172" s="1" t="s">
        <v>9</v>
      </c>
      <c r="B172" t="s">
        <v>99</v>
      </c>
      <c r="C172" s="17">
        <v>365417</v>
      </c>
      <c r="D172" s="12" t="s">
        <v>98</v>
      </c>
      <c r="E172" s="32">
        <v>5022095</v>
      </c>
      <c r="F172" s="32">
        <v>3492482</v>
      </c>
      <c r="G172" s="32">
        <v>183123</v>
      </c>
      <c r="H172" s="32">
        <v>0</v>
      </c>
      <c r="I172" s="59">
        <f t="shared" si="43"/>
        <v>8697700</v>
      </c>
      <c r="J172" s="60">
        <f t="shared" si="37"/>
        <v>35.928642874073326</v>
      </c>
      <c r="K172" s="32">
        <v>0</v>
      </c>
      <c r="L172" s="32">
        <v>13715081</v>
      </c>
      <c r="M172" s="32">
        <v>0</v>
      </c>
      <c r="N172" s="32">
        <v>339696</v>
      </c>
      <c r="O172" s="32">
        <v>1455785</v>
      </c>
      <c r="P172" s="39">
        <f>SUM(K172:O172)</f>
        <v>15510562</v>
      </c>
      <c r="Q172" s="60">
        <f t="shared" si="38"/>
        <v>64.071357125926681</v>
      </c>
      <c r="R172" s="37">
        <f t="shared" si="42"/>
        <v>24208262</v>
      </c>
      <c r="S172" s="101">
        <v>27</v>
      </c>
      <c r="T172" s="101">
        <v>32</v>
      </c>
      <c r="U172" s="101">
        <v>3</v>
      </c>
      <c r="V172" s="35">
        <f t="shared" si="46"/>
        <v>62</v>
      </c>
      <c r="W172" s="61">
        <f t="shared" si="45"/>
        <v>7.3809523809523814</v>
      </c>
      <c r="X172" s="14">
        <v>0</v>
      </c>
      <c r="Y172" s="14">
        <v>5</v>
      </c>
      <c r="Z172" s="14">
        <v>773</v>
      </c>
      <c r="AA172" s="14">
        <v>0</v>
      </c>
      <c r="AB172" s="106">
        <f t="shared" si="39"/>
        <v>778</v>
      </c>
      <c r="AC172" s="60">
        <f t="shared" si="40"/>
        <v>92.61904761904762</v>
      </c>
      <c r="AD172" s="12">
        <f t="shared" si="41"/>
        <v>840</v>
      </c>
    </row>
    <row r="173" spans="1:30" hidden="1" x14ac:dyDescent="0.2">
      <c r="A173" s="1" t="s">
        <v>9</v>
      </c>
      <c r="B173" t="s">
        <v>120</v>
      </c>
      <c r="C173" s="17">
        <v>339251</v>
      </c>
      <c r="D173" s="12" t="s">
        <v>98</v>
      </c>
      <c r="E173" s="32">
        <v>5022095</v>
      </c>
      <c r="F173" s="32">
        <v>3492482</v>
      </c>
      <c r="G173" s="32">
        <v>183123</v>
      </c>
      <c r="H173" s="32">
        <v>0</v>
      </c>
      <c r="I173" s="59">
        <f t="shared" si="43"/>
        <v>8697700</v>
      </c>
      <c r="J173" s="60">
        <f t="shared" si="37"/>
        <v>35.928642874073326</v>
      </c>
      <c r="K173" s="32">
        <v>0</v>
      </c>
      <c r="L173" s="32">
        <v>13715081</v>
      </c>
      <c r="M173" s="32">
        <v>0</v>
      </c>
      <c r="N173" s="32">
        <v>339696</v>
      </c>
      <c r="O173" s="32">
        <v>1455785</v>
      </c>
      <c r="P173" s="39">
        <f t="shared" si="44"/>
        <v>15510562</v>
      </c>
      <c r="Q173" s="60">
        <f t="shared" si="38"/>
        <v>64.071357125926681</v>
      </c>
      <c r="R173" s="37">
        <f t="shared" si="42"/>
        <v>24208262</v>
      </c>
      <c r="S173" s="101">
        <v>27</v>
      </c>
      <c r="T173" s="101">
        <v>32</v>
      </c>
      <c r="U173" s="101">
        <v>3</v>
      </c>
      <c r="V173" s="35">
        <f t="shared" si="46"/>
        <v>62</v>
      </c>
      <c r="W173" s="61">
        <f t="shared" si="45"/>
        <v>7.3809523809523814</v>
      </c>
      <c r="X173" s="14">
        <v>0</v>
      </c>
      <c r="Y173" s="14">
        <v>5</v>
      </c>
      <c r="Z173" s="14">
        <v>773</v>
      </c>
      <c r="AA173" s="14">
        <v>0</v>
      </c>
      <c r="AB173" s="106">
        <f t="shared" si="39"/>
        <v>778</v>
      </c>
      <c r="AC173" s="60">
        <f t="shared" si="40"/>
        <v>92.61904761904762</v>
      </c>
      <c r="AD173" s="12">
        <f t="shared" si="41"/>
        <v>840</v>
      </c>
    </row>
    <row r="174" spans="1:30" hidden="1" x14ac:dyDescent="0.2">
      <c r="A174" s="1" t="s">
        <v>9</v>
      </c>
      <c r="B174" t="s">
        <v>121</v>
      </c>
      <c r="C174" s="17">
        <v>440351</v>
      </c>
      <c r="D174" s="12" t="s">
        <v>98</v>
      </c>
      <c r="E174" s="32">
        <v>5022095</v>
      </c>
      <c r="F174" s="32">
        <v>3492482</v>
      </c>
      <c r="G174" s="32">
        <v>183123</v>
      </c>
      <c r="H174" s="32">
        <v>0</v>
      </c>
      <c r="I174" s="59">
        <f t="shared" si="43"/>
        <v>8697700</v>
      </c>
      <c r="J174" s="60">
        <f t="shared" si="37"/>
        <v>35.928642874073326</v>
      </c>
      <c r="K174" s="32">
        <v>0</v>
      </c>
      <c r="L174" s="32">
        <v>13715081</v>
      </c>
      <c r="M174" s="32">
        <v>0</v>
      </c>
      <c r="N174" s="32">
        <v>339696</v>
      </c>
      <c r="O174" s="32">
        <v>1455785</v>
      </c>
      <c r="P174" s="39">
        <f t="shared" si="44"/>
        <v>15510562</v>
      </c>
      <c r="Q174" s="60">
        <f t="shared" si="38"/>
        <v>64.071357125926681</v>
      </c>
      <c r="R174" s="37">
        <f t="shared" si="42"/>
        <v>24208262</v>
      </c>
      <c r="S174" s="101">
        <v>27</v>
      </c>
      <c r="T174" s="101">
        <v>32</v>
      </c>
      <c r="U174" s="101">
        <v>3</v>
      </c>
      <c r="V174" s="35">
        <f t="shared" si="46"/>
        <v>62</v>
      </c>
      <c r="W174" s="61">
        <f t="shared" si="45"/>
        <v>7.3809523809523814</v>
      </c>
      <c r="X174" s="14">
        <v>0</v>
      </c>
      <c r="Y174" s="14">
        <v>5</v>
      </c>
      <c r="Z174" s="14">
        <v>773</v>
      </c>
      <c r="AA174" s="14">
        <v>0</v>
      </c>
      <c r="AB174" s="106">
        <f t="shared" si="39"/>
        <v>778</v>
      </c>
      <c r="AC174" s="60">
        <f t="shared" si="40"/>
        <v>92.61904761904762</v>
      </c>
      <c r="AD174" s="12">
        <f t="shared" si="41"/>
        <v>840</v>
      </c>
    </row>
    <row r="175" spans="1:30" ht="27" hidden="1" customHeight="1" x14ac:dyDescent="0.2">
      <c r="A175" s="1" t="s">
        <v>9</v>
      </c>
      <c r="B175" t="s">
        <v>162</v>
      </c>
      <c r="C175" s="17">
        <v>352814</v>
      </c>
      <c r="D175" s="12" t="s">
        <v>98</v>
      </c>
      <c r="E175" s="32">
        <v>5022095</v>
      </c>
      <c r="F175" s="32">
        <v>3492482</v>
      </c>
      <c r="G175" s="32">
        <v>183123</v>
      </c>
      <c r="H175" s="32">
        <v>0</v>
      </c>
      <c r="I175" s="59">
        <f t="shared" si="43"/>
        <v>8697700</v>
      </c>
      <c r="J175" s="60">
        <f t="shared" si="37"/>
        <v>35.928642874073326</v>
      </c>
      <c r="K175" s="32">
        <v>0</v>
      </c>
      <c r="L175" s="32">
        <v>13715081</v>
      </c>
      <c r="M175" s="32">
        <v>0</v>
      </c>
      <c r="N175" s="32">
        <v>339696</v>
      </c>
      <c r="O175" s="32">
        <v>1455785</v>
      </c>
      <c r="P175" s="39">
        <f t="shared" si="44"/>
        <v>15510562</v>
      </c>
      <c r="Q175" s="60">
        <f t="shared" si="38"/>
        <v>64.071357125926681</v>
      </c>
      <c r="R175" s="37">
        <f t="shared" si="42"/>
        <v>24208262</v>
      </c>
      <c r="S175" s="101">
        <v>27</v>
      </c>
      <c r="T175" s="101">
        <v>32</v>
      </c>
      <c r="U175" s="101">
        <v>3</v>
      </c>
      <c r="V175" s="35">
        <f t="shared" si="46"/>
        <v>62</v>
      </c>
      <c r="W175" s="61">
        <f t="shared" si="45"/>
        <v>7.3809523809523814</v>
      </c>
      <c r="X175" s="14">
        <v>0</v>
      </c>
      <c r="Y175" s="14">
        <v>5</v>
      </c>
      <c r="Z175" s="14">
        <v>773</v>
      </c>
      <c r="AA175" s="14">
        <v>0</v>
      </c>
      <c r="AB175" s="106">
        <f t="shared" si="39"/>
        <v>778</v>
      </c>
      <c r="AC175" s="60">
        <f t="shared" si="40"/>
        <v>92.61904761904762</v>
      </c>
      <c r="AD175" s="12">
        <f t="shared" si="41"/>
        <v>840</v>
      </c>
    </row>
    <row r="176" spans="1:30" hidden="1" x14ac:dyDescent="0.2">
      <c r="A176" s="1" t="s">
        <v>9</v>
      </c>
      <c r="B176" t="s">
        <v>100</v>
      </c>
      <c r="C176" s="17">
        <v>370902</v>
      </c>
      <c r="D176" s="12" t="s">
        <v>98</v>
      </c>
      <c r="E176" s="32">
        <v>5022095</v>
      </c>
      <c r="F176" s="32">
        <v>3492482</v>
      </c>
      <c r="G176" s="32">
        <v>183123</v>
      </c>
      <c r="H176" s="32">
        <v>0</v>
      </c>
      <c r="I176" s="59">
        <f t="shared" si="43"/>
        <v>8697700</v>
      </c>
      <c r="J176" s="60">
        <f t="shared" si="37"/>
        <v>35.928642874073326</v>
      </c>
      <c r="K176" s="32">
        <v>0</v>
      </c>
      <c r="L176" s="32">
        <v>13715081</v>
      </c>
      <c r="M176" s="32">
        <v>0</v>
      </c>
      <c r="N176" s="32">
        <v>339696</v>
      </c>
      <c r="O176" s="32">
        <v>1455785</v>
      </c>
      <c r="P176" s="39">
        <f t="shared" si="44"/>
        <v>15510562</v>
      </c>
      <c r="Q176" s="60">
        <f t="shared" si="38"/>
        <v>64.071357125926681</v>
      </c>
      <c r="R176" s="37">
        <f t="shared" si="42"/>
        <v>24208262</v>
      </c>
      <c r="S176" s="101">
        <v>27</v>
      </c>
      <c r="T176" s="101">
        <v>32</v>
      </c>
      <c r="U176" s="101">
        <v>3</v>
      </c>
      <c r="V176" s="35">
        <f t="shared" si="46"/>
        <v>62</v>
      </c>
      <c r="W176" s="61">
        <f t="shared" si="45"/>
        <v>7.3809523809523814</v>
      </c>
      <c r="X176" s="14">
        <v>0</v>
      </c>
      <c r="Y176" s="14">
        <v>5</v>
      </c>
      <c r="Z176" s="14">
        <v>773</v>
      </c>
      <c r="AA176" s="14">
        <v>0</v>
      </c>
      <c r="AB176" s="106">
        <f t="shared" si="39"/>
        <v>778</v>
      </c>
      <c r="AC176" s="60">
        <f t="shared" si="40"/>
        <v>92.61904761904762</v>
      </c>
      <c r="AD176" s="12">
        <f t="shared" si="41"/>
        <v>840</v>
      </c>
    </row>
    <row r="177" spans="1:30" hidden="1" x14ac:dyDescent="0.2">
      <c r="A177" s="1" t="s">
        <v>9</v>
      </c>
      <c r="B177" t="s">
        <v>136</v>
      </c>
      <c r="C177" s="17">
        <v>63917</v>
      </c>
      <c r="D177" s="12" t="s">
        <v>98</v>
      </c>
      <c r="E177" s="32">
        <v>5022095</v>
      </c>
      <c r="F177" s="32">
        <v>3492482</v>
      </c>
      <c r="G177" s="32">
        <v>183123</v>
      </c>
      <c r="H177" s="32">
        <v>0</v>
      </c>
      <c r="I177" s="59">
        <f t="shared" si="43"/>
        <v>8697700</v>
      </c>
      <c r="J177" s="60">
        <f t="shared" si="37"/>
        <v>35.928642874073326</v>
      </c>
      <c r="K177" s="32">
        <v>0</v>
      </c>
      <c r="L177" s="32">
        <v>13715081</v>
      </c>
      <c r="M177" s="32">
        <v>0</v>
      </c>
      <c r="N177" s="32">
        <v>339696</v>
      </c>
      <c r="O177" s="32">
        <v>1455785</v>
      </c>
      <c r="P177" s="39">
        <f t="shared" si="44"/>
        <v>15510562</v>
      </c>
      <c r="Q177" s="60">
        <f t="shared" si="38"/>
        <v>64.071357125926681</v>
      </c>
      <c r="R177" s="37">
        <f t="shared" si="42"/>
        <v>24208262</v>
      </c>
      <c r="S177" s="101">
        <v>27</v>
      </c>
      <c r="T177" s="101">
        <v>32</v>
      </c>
      <c r="U177" s="101">
        <v>3</v>
      </c>
      <c r="V177" s="35">
        <f t="shared" si="46"/>
        <v>62</v>
      </c>
      <c r="W177" s="61">
        <f t="shared" si="45"/>
        <v>7.3809523809523814</v>
      </c>
      <c r="X177" s="14">
        <v>0</v>
      </c>
      <c r="Y177" s="14">
        <v>5</v>
      </c>
      <c r="Z177" s="14">
        <v>773</v>
      </c>
      <c r="AA177" s="14">
        <v>0</v>
      </c>
      <c r="AB177" s="106">
        <f t="shared" si="39"/>
        <v>778</v>
      </c>
      <c r="AC177" s="60">
        <f t="shared" si="40"/>
        <v>92.61904761904762</v>
      </c>
      <c r="AD177" s="12">
        <f t="shared" si="41"/>
        <v>840</v>
      </c>
    </row>
    <row r="178" spans="1:30" ht="16.5" hidden="1" customHeight="1" x14ac:dyDescent="0.2">
      <c r="A178" s="1" t="s">
        <v>9</v>
      </c>
      <c r="B178" t="s">
        <v>122</v>
      </c>
      <c r="C178" s="17">
        <v>536563</v>
      </c>
      <c r="D178" s="12" t="s">
        <v>98</v>
      </c>
      <c r="E178" s="32">
        <v>5022095</v>
      </c>
      <c r="F178" s="32">
        <v>3492482</v>
      </c>
      <c r="G178" s="32">
        <v>183123</v>
      </c>
      <c r="H178" s="32">
        <v>0</v>
      </c>
      <c r="I178" s="59">
        <f t="shared" si="43"/>
        <v>8697700</v>
      </c>
      <c r="J178" s="60">
        <f t="shared" si="37"/>
        <v>35.928642874073326</v>
      </c>
      <c r="K178" s="32">
        <v>0</v>
      </c>
      <c r="L178" s="32">
        <v>13715081</v>
      </c>
      <c r="M178" s="32">
        <v>0</v>
      </c>
      <c r="N178" s="32">
        <v>339696</v>
      </c>
      <c r="O178" s="32">
        <v>1455785</v>
      </c>
      <c r="P178" s="39">
        <f t="shared" si="44"/>
        <v>15510562</v>
      </c>
      <c r="Q178" s="60">
        <f t="shared" si="38"/>
        <v>64.071357125926681</v>
      </c>
      <c r="R178" s="37">
        <f t="shared" si="42"/>
        <v>24208262</v>
      </c>
      <c r="S178" s="101">
        <v>27</v>
      </c>
      <c r="T178" s="101">
        <v>32</v>
      </c>
      <c r="U178" s="101">
        <v>3</v>
      </c>
      <c r="V178" s="35">
        <f t="shared" si="46"/>
        <v>62</v>
      </c>
      <c r="W178" s="61">
        <f t="shared" si="45"/>
        <v>7.3809523809523814</v>
      </c>
      <c r="X178" s="14">
        <v>0</v>
      </c>
      <c r="Y178" s="14">
        <v>5</v>
      </c>
      <c r="Z178" s="14">
        <v>773</v>
      </c>
      <c r="AA178" s="14">
        <v>0</v>
      </c>
      <c r="AB178" s="106">
        <f t="shared" si="39"/>
        <v>778</v>
      </c>
      <c r="AC178" s="60">
        <f t="shared" si="40"/>
        <v>92.61904761904762</v>
      </c>
      <c r="AD178" s="12">
        <f t="shared" si="41"/>
        <v>840</v>
      </c>
    </row>
    <row r="179" spans="1:30" hidden="1" x14ac:dyDescent="0.2">
      <c r="A179" s="1" t="s">
        <v>9</v>
      </c>
      <c r="B179" t="s">
        <v>123</v>
      </c>
      <c r="C179" s="17">
        <v>45500</v>
      </c>
      <c r="D179" s="12" t="s">
        <v>101</v>
      </c>
      <c r="E179" s="32">
        <v>5022095</v>
      </c>
      <c r="F179" s="32">
        <v>3492482</v>
      </c>
      <c r="G179" s="32">
        <v>183123</v>
      </c>
      <c r="H179" s="32">
        <v>0</v>
      </c>
      <c r="I179" s="59">
        <f t="shared" si="43"/>
        <v>8697700</v>
      </c>
      <c r="J179" s="60">
        <f t="shared" si="37"/>
        <v>35.928642874073326</v>
      </c>
      <c r="K179" s="32">
        <v>0</v>
      </c>
      <c r="L179" s="32">
        <v>13715081</v>
      </c>
      <c r="M179" s="32">
        <v>0</v>
      </c>
      <c r="N179" s="32">
        <v>339696</v>
      </c>
      <c r="O179" s="32">
        <v>1455785</v>
      </c>
      <c r="P179" s="39">
        <f>SUM(K179:O179)</f>
        <v>15510562</v>
      </c>
      <c r="Q179" s="60">
        <f t="shared" si="38"/>
        <v>64.071357125926681</v>
      </c>
      <c r="R179" s="37">
        <f t="shared" si="42"/>
        <v>24208262</v>
      </c>
      <c r="S179" s="101">
        <v>27</v>
      </c>
      <c r="T179" s="101">
        <v>32</v>
      </c>
      <c r="U179" s="101">
        <v>3</v>
      </c>
      <c r="V179" s="35">
        <f t="shared" si="46"/>
        <v>62</v>
      </c>
      <c r="W179" s="61">
        <f t="shared" si="45"/>
        <v>7.3809523809523814</v>
      </c>
      <c r="X179" s="14">
        <v>0</v>
      </c>
      <c r="Y179" s="14">
        <v>5</v>
      </c>
      <c r="Z179" s="14">
        <v>773</v>
      </c>
      <c r="AA179" s="14">
        <v>0</v>
      </c>
      <c r="AB179" s="106">
        <f t="shared" si="39"/>
        <v>778</v>
      </c>
      <c r="AC179" s="60">
        <f t="shared" si="40"/>
        <v>92.61904761904762</v>
      </c>
      <c r="AD179" s="12">
        <f t="shared" si="41"/>
        <v>840</v>
      </c>
    </row>
    <row r="180" spans="1:30" hidden="1" x14ac:dyDescent="0.2">
      <c r="A180" s="1" t="s">
        <v>9</v>
      </c>
      <c r="B180" t="s">
        <v>102</v>
      </c>
      <c r="C180" s="17">
        <v>1003478</v>
      </c>
      <c r="D180" s="12" t="s">
        <v>101</v>
      </c>
      <c r="E180" s="32">
        <v>5022095</v>
      </c>
      <c r="F180" s="32">
        <v>3492482</v>
      </c>
      <c r="G180" s="32">
        <v>183123</v>
      </c>
      <c r="H180" s="32">
        <v>0</v>
      </c>
      <c r="I180" s="59">
        <f t="shared" si="43"/>
        <v>8697700</v>
      </c>
      <c r="J180" s="60">
        <f t="shared" si="37"/>
        <v>35.928642874073326</v>
      </c>
      <c r="K180" s="32">
        <v>0</v>
      </c>
      <c r="L180" s="32">
        <v>13715081</v>
      </c>
      <c r="M180" s="32">
        <v>0</v>
      </c>
      <c r="N180" s="32">
        <v>339696</v>
      </c>
      <c r="O180" s="32">
        <v>1455785</v>
      </c>
      <c r="P180" s="39">
        <f t="shared" si="44"/>
        <v>15510562</v>
      </c>
      <c r="Q180" s="60">
        <f t="shared" si="38"/>
        <v>64.071357125926681</v>
      </c>
      <c r="R180" s="37">
        <f t="shared" si="42"/>
        <v>24208262</v>
      </c>
      <c r="S180" s="101">
        <v>27</v>
      </c>
      <c r="T180" s="101">
        <v>32</v>
      </c>
      <c r="U180" s="101">
        <v>3</v>
      </c>
      <c r="V180" s="35">
        <f t="shared" si="46"/>
        <v>62</v>
      </c>
      <c r="W180" s="61">
        <f t="shared" si="45"/>
        <v>7.3809523809523814</v>
      </c>
      <c r="X180" s="14">
        <v>0</v>
      </c>
      <c r="Y180" s="14">
        <v>5</v>
      </c>
      <c r="Z180" s="14">
        <v>773</v>
      </c>
      <c r="AA180" s="14">
        <v>0</v>
      </c>
      <c r="AB180" s="106">
        <f t="shared" si="39"/>
        <v>778</v>
      </c>
      <c r="AC180" s="60">
        <f t="shared" si="40"/>
        <v>92.61904761904762</v>
      </c>
      <c r="AD180" s="12">
        <f t="shared" si="41"/>
        <v>840</v>
      </c>
    </row>
    <row r="181" spans="1:30" hidden="1" x14ac:dyDescent="0.2">
      <c r="A181" s="1" t="s">
        <v>9</v>
      </c>
      <c r="B181" t="s">
        <v>163</v>
      </c>
      <c r="C181" s="17">
        <v>191350</v>
      </c>
      <c r="D181" s="12" t="s">
        <v>101</v>
      </c>
      <c r="E181" s="32">
        <v>5022095</v>
      </c>
      <c r="F181" s="32">
        <v>3492482</v>
      </c>
      <c r="G181" s="32">
        <v>183123</v>
      </c>
      <c r="H181" s="32">
        <v>0</v>
      </c>
      <c r="I181" s="59">
        <f t="shared" si="43"/>
        <v>8697700</v>
      </c>
      <c r="J181" s="60">
        <f t="shared" si="37"/>
        <v>35.928642874073326</v>
      </c>
      <c r="K181" s="32">
        <v>0</v>
      </c>
      <c r="L181" s="32">
        <v>13715081</v>
      </c>
      <c r="M181" s="32">
        <v>0</v>
      </c>
      <c r="N181" s="32">
        <v>339696</v>
      </c>
      <c r="O181" s="32">
        <v>1455785</v>
      </c>
      <c r="P181" s="39">
        <f t="shared" si="44"/>
        <v>15510562</v>
      </c>
      <c r="Q181" s="60">
        <f t="shared" si="38"/>
        <v>64.071357125926681</v>
      </c>
      <c r="R181" s="37">
        <f t="shared" si="42"/>
        <v>24208262</v>
      </c>
      <c r="S181" s="101">
        <v>27</v>
      </c>
      <c r="T181" s="101">
        <v>32</v>
      </c>
      <c r="U181" s="101">
        <v>3</v>
      </c>
      <c r="V181" s="35">
        <f t="shared" si="46"/>
        <v>62</v>
      </c>
      <c r="W181" s="61">
        <f t="shared" si="45"/>
        <v>7.3809523809523814</v>
      </c>
      <c r="X181" s="14">
        <v>0</v>
      </c>
      <c r="Y181" s="14">
        <v>5</v>
      </c>
      <c r="Z181" s="14">
        <v>773</v>
      </c>
      <c r="AA181" s="14">
        <v>0</v>
      </c>
      <c r="AB181" s="106">
        <f t="shared" si="39"/>
        <v>778</v>
      </c>
      <c r="AC181" s="60">
        <f t="shared" si="40"/>
        <v>92.61904761904762</v>
      </c>
      <c r="AD181" s="12">
        <f t="shared" si="41"/>
        <v>840</v>
      </c>
    </row>
    <row r="182" spans="1:30" hidden="1" x14ac:dyDescent="0.2">
      <c r="A182" s="1" t="s">
        <v>9</v>
      </c>
      <c r="B182" t="s">
        <v>103</v>
      </c>
      <c r="C182" s="17">
        <v>793986</v>
      </c>
      <c r="D182" s="12" t="s">
        <v>101</v>
      </c>
      <c r="E182" s="32">
        <v>5022095</v>
      </c>
      <c r="F182" s="32">
        <v>3492482</v>
      </c>
      <c r="G182" s="32">
        <v>183123</v>
      </c>
      <c r="H182" s="32">
        <v>0</v>
      </c>
      <c r="I182" s="59">
        <f t="shared" si="43"/>
        <v>8697700</v>
      </c>
      <c r="J182" s="60">
        <f t="shared" si="37"/>
        <v>35.928642874073326</v>
      </c>
      <c r="K182" s="32">
        <v>0</v>
      </c>
      <c r="L182" s="32">
        <v>13715081</v>
      </c>
      <c r="M182" s="32">
        <v>0</v>
      </c>
      <c r="N182" s="32">
        <v>339696</v>
      </c>
      <c r="O182" s="32">
        <v>1455785</v>
      </c>
      <c r="P182" s="39">
        <f t="shared" si="44"/>
        <v>15510562</v>
      </c>
      <c r="Q182" s="60">
        <f t="shared" si="38"/>
        <v>64.071357125926681</v>
      </c>
      <c r="R182" s="37">
        <f t="shared" si="42"/>
        <v>24208262</v>
      </c>
      <c r="S182" s="101">
        <v>27</v>
      </c>
      <c r="T182" s="101">
        <v>32</v>
      </c>
      <c r="U182" s="101">
        <v>3</v>
      </c>
      <c r="V182" s="35">
        <f t="shared" si="46"/>
        <v>62</v>
      </c>
      <c r="W182" s="61">
        <f t="shared" si="45"/>
        <v>7.3809523809523814</v>
      </c>
      <c r="X182" s="14">
        <v>0</v>
      </c>
      <c r="Y182" s="14">
        <v>5</v>
      </c>
      <c r="Z182" s="14">
        <v>773</v>
      </c>
      <c r="AA182" s="14">
        <v>0</v>
      </c>
      <c r="AB182" s="106">
        <f t="shared" si="39"/>
        <v>778</v>
      </c>
      <c r="AC182" s="60">
        <f t="shared" si="40"/>
        <v>92.61904761904762</v>
      </c>
      <c r="AD182" s="12">
        <f t="shared" si="41"/>
        <v>840</v>
      </c>
    </row>
    <row r="183" spans="1:30" hidden="1" x14ac:dyDescent="0.2">
      <c r="A183" s="1" t="s">
        <v>9</v>
      </c>
      <c r="B183" t="s">
        <v>104</v>
      </c>
      <c r="C183" s="17">
        <v>1380045</v>
      </c>
      <c r="D183" s="12" t="s">
        <v>101</v>
      </c>
      <c r="E183" s="32">
        <v>5022095</v>
      </c>
      <c r="F183" s="32">
        <v>3492482</v>
      </c>
      <c r="G183" s="32">
        <v>183123</v>
      </c>
      <c r="H183" s="32">
        <v>0</v>
      </c>
      <c r="I183" s="59">
        <f t="shared" si="43"/>
        <v>8697700</v>
      </c>
      <c r="J183" s="60">
        <f t="shared" si="37"/>
        <v>35.928642874073326</v>
      </c>
      <c r="K183" s="32">
        <v>0</v>
      </c>
      <c r="L183" s="32">
        <v>13715081</v>
      </c>
      <c r="M183" s="32">
        <v>0</v>
      </c>
      <c r="N183" s="32">
        <v>339696</v>
      </c>
      <c r="O183" s="32">
        <v>1455785</v>
      </c>
      <c r="P183" s="39">
        <f t="shared" si="44"/>
        <v>15510562</v>
      </c>
      <c r="Q183" s="60">
        <f t="shared" si="38"/>
        <v>64.071357125926681</v>
      </c>
      <c r="R183" s="37">
        <f t="shared" si="42"/>
        <v>24208262</v>
      </c>
      <c r="S183" s="101">
        <v>27</v>
      </c>
      <c r="T183" s="101">
        <v>32</v>
      </c>
      <c r="U183" s="101">
        <v>3</v>
      </c>
      <c r="V183" s="35">
        <f t="shared" si="46"/>
        <v>62</v>
      </c>
      <c r="W183" s="61">
        <f t="shared" si="45"/>
        <v>7.3809523809523814</v>
      </c>
      <c r="X183" s="14">
        <v>0</v>
      </c>
      <c r="Y183" s="14">
        <v>5</v>
      </c>
      <c r="Z183" s="14">
        <v>773</v>
      </c>
      <c r="AA183" s="14">
        <v>0</v>
      </c>
      <c r="AB183" s="106">
        <f t="shared" si="39"/>
        <v>778</v>
      </c>
      <c r="AC183" s="60">
        <f t="shared" si="40"/>
        <v>92.61904761904762</v>
      </c>
      <c r="AD183" s="12">
        <f t="shared" si="41"/>
        <v>840</v>
      </c>
    </row>
    <row r="184" spans="1:30" hidden="1" x14ac:dyDescent="0.2">
      <c r="A184" s="1" t="s">
        <v>9</v>
      </c>
      <c r="B184" t="s">
        <v>105</v>
      </c>
      <c r="C184" s="17">
        <v>30263</v>
      </c>
      <c r="D184" s="12" t="s">
        <v>101</v>
      </c>
      <c r="E184" s="32">
        <v>5022095</v>
      </c>
      <c r="F184" s="32">
        <v>3492482</v>
      </c>
      <c r="G184" s="32">
        <v>183123</v>
      </c>
      <c r="H184" s="32">
        <v>0</v>
      </c>
      <c r="I184" s="59">
        <f t="shared" si="43"/>
        <v>8697700</v>
      </c>
      <c r="J184" s="60">
        <f t="shared" si="37"/>
        <v>35.928642874073326</v>
      </c>
      <c r="K184" s="32">
        <v>0</v>
      </c>
      <c r="L184" s="32">
        <v>13715081</v>
      </c>
      <c r="M184" s="32">
        <v>0</v>
      </c>
      <c r="N184" s="32">
        <v>339696</v>
      </c>
      <c r="O184" s="32">
        <v>1455785</v>
      </c>
      <c r="P184" s="39">
        <f t="shared" si="44"/>
        <v>15510562</v>
      </c>
      <c r="Q184" s="60">
        <f t="shared" si="38"/>
        <v>64.071357125926681</v>
      </c>
      <c r="R184" s="37">
        <f t="shared" si="42"/>
        <v>24208262</v>
      </c>
      <c r="S184" s="101">
        <v>27</v>
      </c>
      <c r="T184" s="101">
        <v>32</v>
      </c>
      <c r="U184" s="101">
        <v>3</v>
      </c>
      <c r="V184" s="35">
        <f t="shared" si="46"/>
        <v>62</v>
      </c>
      <c r="W184" s="61">
        <f t="shared" si="45"/>
        <v>7.3809523809523814</v>
      </c>
      <c r="X184" s="14">
        <v>0</v>
      </c>
      <c r="Y184" s="14">
        <v>5</v>
      </c>
      <c r="Z184" s="14">
        <v>773</v>
      </c>
      <c r="AA184" s="14">
        <v>0</v>
      </c>
      <c r="AB184" s="106">
        <f t="shared" si="39"/>
        <v>778</v>
      </c>
      <c r="AC184" s="60">
        <f t="shared" si="40"/>
        <v>92.61904761904762</v>
      </c>
      <c r="AD184" s="12">
        <f t="shared" si="41"/>
        <v>840</v>
      </c>
    </row>
    <row r="185" spans="1:30" hidden="1" x14ac:dyDescent="0.2">
      <c r="A185" s="1" t="s">
        <v>9</v>
      </c>
      <c r="B185" t="s">
        <v>106</v>
      </c>
      <c r="C185" s="17">
        <v>3379159</v>
      </c>
      <c r="D185" s="12" t="s">
        <v>101</v>
      </c>
      <c r="E185" s="32">
        <v>5022095</v>
      </c>
      <c r="F185" s="32">
        <v>3492482</v>
      </c>
      <c r="G185" s="32">
        <v>183123</v>
      </c>
      <c r="H185" s="32">
        <v>0</v>
      </c>
      <c r="I185" s="59">
        <f t="shared" si="43"/>
        <v>8697700</v>
      </c>
      <c r="J185" s="60">
        <f t="shared" si="37"/>
        <v>35.928642874073326</v>
      </c>
      <c r="K185" s="32">
        <v>0</v>
      </c>
      <c r="L185" s="32">
        <v>13715081</v>
      </c>
      <c r="M185" s="32">
        <v>0</v>
      </c>
      <c r="N185" s="32">
        <v>339696</v>
      </c>
      <c r="O185" s="32">
        <v>1455785</v>
      </c>
      <c r="P185" s="39">
        <f t="shared" si="44"/>
        <v>15510562</v>
      </c>
      <c r="Q185" s="60">
        <f t="shared" si="38"/>
        <v>64.071357125926681</v>
      </c>
      <c r="R185" s="37">
        <f t="shared" si="42"/>
        <v>24208262</v>
      </c>
      <c r="S185" s="101">
        <v>27</v>
      </c>
      <c r="T185" s="101">
        <v>32</v>
      </c>
      <c r="U185" s="101">
        <v>3</v>
      </c>
      <c r="V185" s="35">
        <f t="shared" si="46"/>
        <v>62</v>
      </c>
      <c r="W185" s="61">
        <f t="shared" si="45"/>
        <v>7.3809523809523814</v>
      </c>
      <c r="X185" s="14">
        <v>0</v>
      </c>
      <c r="Y185" s="14">
        <v>5</v>
      </c>
      <c r="Z185" s="14">
        <v>773</v>
      </c>
      <c r="AA185" s="14">
        <v>0</v>
      </c>
      <c r="AB185" s="106">
        <f t="shared" si="39"/>
        <v>778</v>
      </c>
      <c r="AC185" s="60">
        <f t="shared" si="40"/>
        <v>92.61904761904762</v>
      </c>
      <c r="AD185" s="12">
        <f t="shared" si="41"/>
        <v>840</v>
      </c>
    </row>
    <row r="186" spans="1:30" hidden="1" x14ac:dyDescent="0.2">
      <c r="A186" s="1" t="s">
        <v>9</v>
      </c>
      <c r="B186" t="s">
        <v>164</v>
      </c>
      <c r="C186" s="17">
        <v>150500</v>
      </c>
      <c r="D186" s="12" t="s">
        <v>101</v>
      </c>
      <c r="E186" s="32">
        <v>5022095</v>
      </c>
      <c r="F186" s="32">
        <v>3492482</v>
      </c>
      <c r="G186" s="32">
        <v>183123</v>
      </c>
      <c r="H186" s="32">
        <v>0</v>
      </c>
      <c r="I186" s="59">
        <f t="shared" si="43"/>
        <v>8697700</v>
      </c>
      <c r="J186" s="60">
        <f t="shared" si="37"/>
        <v>35.928642874073326</v>
      </c>
      <c r="K186" s="32">
        <v>0</v>
      </c>
      <c r="L186" s="32">
        <v>13715081</v>
      </c>
      <c r="M186" s="32">
        <v>0</v>
      </c>
      <c r="N186" s="32">
        <v>339696</v>
      </c>
      <c r="O186" s="32">
        <v>1455785</v>
      </c>
      <c r="P186" s="39">
        <f t="shared" si="44"/>
        <v>15510562</v>
      </c>
      <c r="Q186" s="60">
        <f t="shared" si="38"/>
        <v>64.071357125926681</v>
      </c>
      <c r="R186" s="37">
        <f t="shared" si="42"/>
        <v>24208262</v>
      </c>
      <c r="S186" s="101">
        <v>27</v>
      </c>
      <c r="T186" s="101">
        <v>32</v>
      </c>
      <c r="U186" s="101">
        <v>3</v>
      </c>
      <c r="V186" s="35">
        <f t="shared" si="46"/>
        <v>62</v>
      </c>
      <c r="W186" s="61">
        <f t="shared" si="45"/>
        <v>7.3809523809523814</v>
      </c>
      <c r="X186" s="14">
        <v>0</v>
      </c>
      <c r="Y186" s="14">
        <v>5</v>
      </c>
      <c r="Z186" s="14">
        <v>773</v>
      </c>
      <c r="AA186" s="14">
        <v>0</v>
      </c>
      <c r="AB186" s="106">
        <f t="shared" si="39"/>
        <v>778</v>
      </c>
      <c r="AC186" s="60">
        <f t="shared" si="40"/>
        <v>92.61904761904762</v>
      </c>
      <c r="AD186" s="12">
        <f t="shared" si="41"/>
        <v>840</v>
      </c>
    </row>
    <row r="187" spans="1:30" hidden="1" x14ac:dyDescent="0.2">
      <c r="A187" s="1" t="s">
        <v>9</v>
      </c>
      <c r="B187" t="s">
        <v>124</v>
      </c>
      <c r="C187" s="17">
        <v>8820</v>
      </c>
      <c r="D187" s="12" t="s">
        <v>101</v>
      </c>
      <c r="E187" s="32">
        <v>5022095</v>
      </c>
      <c r="F187" s="32">
        <v>3492482</v>
      </c>
      <c r="G187" s="32">
        <v>183123</v>
      </c>
      <c r="H187" s="32">
        <v>0</v>
      </c>
      <c r="I187" s="59">
        <f t="shared" si="43"/>
        <v>8697700</v>
      </c>
      <c r="J187" s="60">
        <f t="shared" si="37"/>
        <v>35.928642874073326</v>
      </c>
      <c r="K187" s="32">
        <v>0</v>
      </c>
      <c r="L187" s="32">
        <v>13715081</v>
      </c>
      <c r="M187" s="32">
        <v>0</v>
      </c>
      <c r="N187" s="32">
        <v>339696</v>
      </c>
      <c r="O187" s="32">
        <v>1455785</v>
      </c>
      <c r="P187" s="39">
        <f t="shared" si="44"/>
        <v>15510562</v>
      </c>
      <c r="Q187" s="60">
        <f t="shared" si="38"/>
        <v>64.071357125926681</v>
      </c>
      <c r="R187" s="37">
        <f t="shared" si="42"/>
        <v>24208262</v>
      </c>
      <c r="S187" s="101">
        <v>27</v>
      </c>
      <c r="T187" s="101">
        <v>32</v>
      </c>
      <c r="U187" s="101">
        <v>3</v>
      </c>
      <c r="V187" s="35">
        <f t="shared" si="46"/>
        <v>62</v>
      </c>
      <c r="W187" s="61">
        <f t="shared" si="45"/>
        <v>7.3809523809523814</v>
      </c>
      <c r="X187" s="14">
        <v>0</v>
      </c>
      <c r="Y187" s="14">
        <v>5</v>
      </c>
      <c r="Z187" s="14">
        <v>773</v>
      </c>
      <c r="AA187" s="14">
        <v>0</v>
      </c>
      <c r="AB187" s="106">
        <f t="shared" si="39"/>
        <v>778</v>
      </c>
      <c r="AC187" s="60">
        <f t="shared" si="40"/>
        <v>92.61904761904762</v>
      </c>
      <c r="AD187" s="12">
        <f t="shared" si="41"/>
        <v>840</v>
      </c>
    </row>
    <row r="188" spans="1:30" ht="27" hidden="1" customHeight="1" x14ac:dyDescent="0.2">
      <c r="A188" s="1" t="s">
        <v>9</v>
      </c>
      <c r="B188" t="s">
        <v>107</v>
      </c>
      <c r="C188" s="17">
        <v>171435</v>
      </c>
      <c r="D188" s="12" t="s">
        <v>114</v>
      </c>
      <c r="E188" s="32">
        <v>5022095</v>
      </c>
      <c r="F188" s="32">
        <v>3492482</v>
      </c>
      <c r="G188" s="32">
        <v>183123</v>
      </c>
      <c r="H188" s="32">
        <v>0</v>
      </c>
      <c r="I188" s="59">
        <f t="shared" si="43"/>
        <v>8697700</v>
      </c>
      <c r="J188" s="60">
        <f t="shared" si="37"/>
        <v>35.928642874073326</v>
      </c>
      <c r="K188" s="32">
        <v>0</v>
      </c>
      <c r="L188" s="32">
        <v>13715081</v>
      </c>
      <c r="M188" s="32">
        <v>0</v>
      </c>
      <c r="N188" s="32">
        <v>339696</v>
      </c>
      <c r="O188" s="32">
        <v>1455785</v>
      </c>
      <c r="P188" s="39">
        <f t="shared" si="44"/>
        <v>15510562</v>
      </c>
      <c r="Q188" s="60">
        <f t="shared" si="38"/>
        <v>64.071357125926681</v>
      </c>
      <c r="R188" s="37">
        <f t="shared" si="42"/>
        <v>24208262</v>
      </c>
      <c r="S188" s="101">
        <v>27</v>
      </c>
      <c r="T188" s="101">
        <v>32</v>
      </c>
      <c r="U188" s="101">
        <v>3</v>
      </c>
      <c r="V188" s="35">
        <f t="shared" si="46"/>
        <v>62</v>
      </c>
      <c r="W188" s="61">
        <f t="shared" si="45"/>
        <v>7.3809523809523814</v>
      </c>
      <c r="X188" s="14">
        <v>0</v>
      </c>
      <c r="Y188" s="14">
        <v>5</v>
      </c>
      <c r="Z188" s="14">
        <v>773</v>
      </c>
      <c r="AA188" s="14">
        <v>0</v>
      </c>
      <c r="AB188" s="106">
        <f t="shared" si="39"/>
        <v>778</v>
      </c>
      <c r="AC188" s="60">
        <f t="shared" si="40"/>
        <v>92.61904761904762</v>
      </c>
      <c r="AD188" s="12">
        <f t="shared" si="41"/>
        <v>840</v>
      </c>
    </row>
    <row r="189" spans="1:30" hidden="1" x14ac:dyDescent="0.2">
      <c r="A189" s="1" t="s">
        <v>9</v>
      </c>
      <c r="B189" t="s">
        <v>154</v>
      </c>
      <c r="C189" s="17">
        <v>200839</v>
      </c>
      <c r="D189" s="12" t="s">
        <v>114</v>
      </c>
      <c r="E189" s="32">
        <v>5022095</v>
      </c>
      <c r="F189" s="32">
        <v>3492482</v>
      </c>
      <c r="G189" s="32">
        <v>183123</v>
      </c>
      <c r="H189" s="32">
        <v>0</v>
      </c>
      <c r="I189" s="59">
        <f t="shared" si="43"/>
        <v>8697700</v>
      </c>
      <c r="J189" s="60">
        <f t="shared" si="37"/>
        <v>35.928642874073326</v>
      </c>
      <c r="K189" s="32">
        <v>0</v>
      </c>
      <c r="L189" s="32">
        <v>13715081</v>
      </c>
      <c r="M189" s="32">
        <v>0</v>
      </c>
      <c r="N189" s="32">
        <v>339696</v>
      </c>
      <c r="O189" s="32">
        <v>1455785</v>
      </c>
      <c r="P189" s="39">
        <f t="shared" si="44"/>
        <v>15510562</v>
      </c>
      <c r="Q189" s="60">
        <f t="shared" si="38"/>
        <v>64.071357125926681</v>
      </c>
      <c r="R189" s="37">
        <f t="shared" si="42"/>
        <v>24208262</v>
      </c>
      <c r="S189" s="101">
        <v>27</v>
      </c>
      <c r="T189" s="101">
        <v>32</v>
      </c>
      <c r="U189" s="101">
        <v>3</v>
      </c>
      <c r="V189" s="35">
        <f t="shared" si="46"/>
        <v>62</v>
      </c>
      <c r="W189" s="61">
        <f t="shared" si="45"/>
        <v>7.3809523809523814</v>
      </c>
      <c r="X189" s="14">
        <v>0</v>
      </c>
      <c r="Y189" s="14">
        <v>5</v>
      </c>
      <c r="Z189" s="14">
        <v>773</v>
      </c>
      <c r="AA189" s="14">
        <v>0</v>
      </c>
      <c r="AB189" s="106">
        <f t="shared" si="39"/>
        <v>778</v>
      </c>
      <c r="AC189" s="60">
        <f t="shared" si="40"/>
        <v>92.61904761904762</v>
      </c>
      <c r="AD189" s="12">
        <f t="shared" si="41"/>
        <v>840</v>
      </c>
    </row>
    <row r="190" spans="1:30" hidden="1" x14ac:dyDescent="0.2">
      <c r="A190" s="1" t="s">
        <v>9</v>
      </c>
      <c r="B190" t="s">
        <v>165</v>
      </c>
      <c r="C190" s="17">
        <v>268114</v>
      </c>
      <c r="D190" s="12" t="s">
        <v>114</v>
      </c>
      <c r="E190" s="32">
        <v>5022095</v>
      </c>
      <c r="F190" s="32">
        <v>3492482</v>
      </c>
      <c r="G190" s="32">
        <v>183123</v>
      </c>
      <c r="H190" s="32">
        <v>0</v>
      </c>
      <c r="I190" s="59">
        <f t="shared" si="43"/>
        <v>8697700</v>
      </c>
      <c r="J190" s="60">
        <f t="shared" si="37"/>
        <v>35.928642874073326</v>
      </c>
      <c r="K190" s="32">
        <v>0</v>
      </c>
      <c r="L190" s="32">
        <v>13715081</v>
      </c>
      <c r="M190" s="32">
        <v>0</v>
      </c>
      <c r="N190" s="32">
        <v>339696</v>
      </c>
      <c r="O190" s="32">
        <v>1455785</v>
      </c>
      <c r="P190" s="39">
        <f t="shared" si="44"/>
        <v>15510562</v>
      </c>
      <c r="Q190" s="60">
        <f t="shared" si="38"/>
        <v>64.071357125926681</v>
      </c>
      <c r="R190" s="37">
        <f t="shared" si="42"/>
        <v>24208262</v>
      </c>
      <c r="S190" s="101">
        <v>27</v>
      </c>
      <c r="T190" s="101">
        <v>32</v>
      </c>
      <c r="U190" s="101">
        <v>3</v>
      </c>
      <c r="V190" s="35">
        <f t="shared" si="46"/>
        <v>62</v>
      </c>
      <c r="W190" s="61">
        <f t="shared" si="45"/>
        <v>7.3809523809523814</v>
      </c>
      <c r="X190" s="14">
        <v>0</v>
      </c>
      <c r="Y190" s="14">
        <v>5</v>
      </c>
      <c r="Z190" s="14">
        <v>773</v>
      </c>
      <c r="AA190" s="14">
        <v>0</v>
      </c>
      <c r="AB190" s="106">
        <f t="shared" si="39"/>
        <v>778</v>
      </c>
      <c r="AC190" s="60">
        <f t="shared" si="40"/>
        <v>92.61904761904762</v>
      </c>
      <c r="AD190" s="12">
        <f t="shared" si="41"/>
        <v>840</v>
      </c>
    </row>
    <row r="191" spans="1:30" ht="27" hidden="1" customHeight="1" x14ac:dyDescent="0.2">
      <c r="A191" s="1" t="s">
        <v>9</v>
      </c>
      <c r="B191" t="s">
        <v>166</v>
      </c>
      <c r="C191" s="17">
        <v>25000</v>
      </c>
      <c r="D191" s="12" t="s">
        <v>114</v>
      </c>
      <c r="E191" s="32">
        <v>5022095</v>
      </c>
      <c r="F191" s="32">
        <v>3492482</v>
      </c>
      <c r="G191" s="32">
        <v>183123</v>
      </c>
      <c r="H191" s="32">
        <v>0</v>
      </c>
      <c r="I191" s="59">
        <f t="shared" si="43"/>
        <v>8697700</v>
      </c>
      <c r="J191" s="60">
        <f t="shared" si="37"/>
        <v>35.928642874073326</v>
      </c>
      <c r="K191" s="32">
        <v>0</v>
      </c>
      <c r="L191" s="32">
        <v>13715081</v>
      </c>
      <c r="M191" s="32">
        <v>0</v>
      </c>
      <c r="N191" s="32">
        <v>339696</v>
      </c>
      <c r="O191" s="32">
        <v>1455785</v>
      </c>
      <c r="P191" s="39">
        <f t="shared" si="44"/>
        <v>15510562</v>
      </c>
      <c r="Q191" s="60">
        <f t="shared" si="38"/>
        <v>64.071357125926681</v>
      </c>
      <c r="R191" s="37">
        <f t="shared" si="42"/>
        <v>24208262</v>
      </c>
      <c r="S191" s="101">
        <v>27</v>
      </c>
      <c r="T191" s="101">
        <v>32</v>
      </c>
      <c r="U191" s="101">
        <v>3</v>
      </c>
      <c r="V191" s="35">
        <f t="shared" si="46"/>
        <v>62</v>
      </c>
      <c r="W191" s="61">
        <f t="shared" si="45"/>
        <v>7.3809523809523814</v>
      </c>
      <c r="X191" s="14">
        <v>0</v>
      </c>
      <c r="Y191" s="14">
        <v>5</v>
      </c>
      <c r="Z191" s="14">
        <v>773</v>
      </c>
      <c r="AA191" s="14">
        <v>0</v>
      </c>
      <c r="AB191" s="106">
        <f t="shared" si="39"/>
        <v>778</v>
      </c>
      <c r="AC191" s="60">
        <f t="shared" si="40"/>
        <v>92.61904761904762</v>
      </c>
      <c r="AD191" s="12">
        <f t="shared" si="41"/>
        <v>840</v>
      </c>
    </row>
    <row r="192" spans="1:30" hidden="1" x14ac:dyDescent="0.2">
      <c r="A192" s="1" t="s">
        <v>9</v>
      </c>
      <c r="B192" t="s">
        <v>109</v>
      </c>
      <c r="C192" s="17">
        <v>70689</v>
      </c>
      <c r="D192" s="12" t="s">
        <v>114</v>
      </c>
      <c r="E192" s="32">
        <v>5022095</v>
      </c>
      <c r="F192" s="32">
        <v>3492482</v>
      </c>
      <c r="G192" s="32">
        <v>183123</v>
      </c>
      <c r="H192" s="32">
        <v>0</v>
      </c>
      <c r="I192" s="59">
        <f t="shared" si="43"/>
        <v>8697700</v>
      </c>
      <c r="J192" s="60">
        <f t="shared" si="37"/>
        <v>35.928642874073326</v>
      </c>
      <c r="K192" s="32">
        <v>0</v>
      </c>
      <c r="L192" s="32">
        <v>13715081</v>
      </c>
      <c r="M192" s="32">
        <v>0</v>
      </c>
      <c r="N192" s="32">
        <v>339696</v>
      </c>
      <c r="O192" s="32">
        <v>1455785</v>
      </c>
      <c r="P192" s="39">
        <f t="shared" si="44"/>
        <v>15510562</v>
      </c>
      <c r="Q192" s="60">
        <f t="shared" si="38"/>
        <v>64.071357125926681</v>
      </c>
      <c r="R192" s="37">
        <f t="shared" si="42"/>
        <v>24208262</v>
      </c>
      <c r="S192" s="101">
        <v>27</v>
      </c>
      <c r="T192" s="101">
        <v>32</v>
      </c>
      <c r="U192" s="101">
        <v>3</v>
      </c>
      <c r="V192" s="35">
        <f>SUM(S192:U192)</f>
        <v>62</v>
      </c>
      <c r="W192" s="61">
        <f t="shared" si="45"/>
        <v>7.3809523809523814</v>
      </c>
      <c r="X192" s="14">
        <v>0</v>
      </c>
      <c r="Y192" s="14">
        <v>5</v>
      </c>
      <c r="Z192" s="14">
        <v>773</v>
      </c>
      <c r="AA192" s="14">
        <v>0</v>
      </c>
      <c r="AB192" s="106">
        <f t="shared" si="39"/>
        <v>778</v>
      </c>
      <c r="AC192" s="60">
        <f t="shared" si="40"/>
        <v>92.61904761904762</v>
      </c>
      <c r="AD192" s="12">
        <f t="shared" si="41"/>
        <v>840</v>
      </c>
    </row>
    <row r="193" spans="1:30" hidden="1" x14ac:dyDescent="0.2">
      <c r="A193" s="1" t="s">
        <v>9</v>
      </c>
      <c r="B193" t="s">
        <v>110</v>
      </c>
      <c r="C193" s="17">
        <v>137000</v>
      </c>
      <c r="D193" s="12" t="s">
        <v>114</v>
      </c>
      <c r="E193" s="32">
        <v>5022095</v>
      </c>
      <c r="F193" s="32">
        <v>3492482</v>
      </c>
      <c r="G193" s="32">
        <v>183123</v>
      </c>
      <c r="H193" s="32">
        <v>0</v>
      </c>
      <c r="I193" s="59">
        <f t="shared" si="43"/>
        <v>8697700</v>
      </c>
      <c r="J193" s="60">
        <f t="shared" si="37"/>
        <v>35.928642874073326</v>
      </c>
      <c r="K193" s="32">
        <v>0</v>
      </c>
      <c r="L193" s="32">
        <v>13715081</v>
      </c>
      <c r="M193" s="32">
        <v>0</v>
      </c>
      <c r="N193" s="32">
        <v>339696</v>
      </c>
      <c r="O193" s="32">
        <v>1455785</v>
      </c>
      <c r="P193" s="39">
        <f t="shared" si="44"/>
        <v>15510562</v>
      </c>
      <c r="Q193" s="60">
        <f t="shared" si="38"/>
        <v>64.071357125926681</v>
      </c>
      <c r="R193" s="37">
        <f t="shared" si="42"/>
        <v>24208262</v>
      </c>
      <c r="S193" s="101">
        <v>27</v>
      </c>
      <c r="T193" s="101">
        <v>32</v>
      </c>
      <c r="U193" s="101">
        <v>3</v>
      </c>
      <c r="V193" s="35">
        <f t="shared" si="46"/>
        <v>62</v>
      </c>
      <c r="W193" s="61">
        <f t="shared" si="45"/>
        <v>7.3809523809523814</v>
      </c>
      <c r="X193" s="14">
        <v>0</v>
      </c>
      <c r="Y193" s="14">
        <v>5</v>
      </c>
      <c r="Z193" s="14">
        <v>773</v>
      </c>
      <c r="AA193" s="14">
        <v>0</v>
      </c>
      <c r="AB193" s="106">
        <f t="shared" si="39"/>
        <v>778</v>
      </c>
      <c r="AC193" s="60">
        <f t="shared" si="40"/>
        <v>92.61904761904762</v>
      </c>
      <c r="AD193" s="12">
        <f t="shared" si="41"/>
        <v>840</v>
      </c>
    </row>
    <row r="194" spans="1:30" ht="27" hidden="1" customHeight="1" x14ac:dyDescent="0.2">
      <c r="A194" s="1" t="s">
        <v>9</v>
      </c>
      <c r="B194" t="s">
        <v>125</v>
      </c>
      <c r="C194" s="17">
        <v>1197409</v>
      </c>
      <c r="D194" s="12" t="s">
        <v>114</v>
      </c>
      <c r="E194" s="32">
        <v>5022095</v>
      </c>
      <c r="F194" s="32">
        <v>3492482</v>
      </c>
      <c r="G194" s="32">
        <v>183123</v>
      </c>
      <c r="H194" s="32">
        <v>0</v>
      </c>
      <c r="I194" s="59">
        <f t="shared" si="43"/>
        <v>8697700</v>
      </c>
      <c r="J194" s="60">
        <f t="shared" si="37"/>
        <v>35.928642874073326</v>
      </c>
      <c r="K194" s="32">
        <v>0</v>
      </c>
      <c r="L194" s="32">
        <v>13715081</v>
      </c>
      <c r="M194" s="32">
        <v>0</v>
      </c>
      <c r="N194" s="32">
        <v>339696</v>
      </c>
      <c r="O194" s="32">
        <v>1455785</v>
      </c>
      <c r="P194" s="39">
        <f>SUM(K194:O194)</f>
        <v>15510562</v>
      </c>
      <c r="Q194" s="60">
        <f t="shared" si="38"/>
        <v>64.071357125926681</v>
      </c>
      <c r="R194" s="37">
        <f t="shared" si="42"/>
        <v>24208262</v>
      </c>
      <c r="S194" s="101">
        <v>27</v>
      </c>
      <c r="T194" s="101">
        <v>32</v>
      </c>
      <c r="U194" s="101">
        <v>3</v>
      </c>
      <c r="V194" s="35">
        <f t="shared" si="46"/>
        <v>62</v>
      </c>
      <c r="W194" s="61">
        <f>(100*V194)/AD194</f>
        <v>7.3809523809523814</v>
      </c>
      <c r="X194" s="14">
        <v>0</v>
      </c>
      <c r="Y194" s="14">
        <v>5</v>
      </c>
      <c r="Z194" s="14">
        <v>773</v>
      </c>
      <c r="AA194" s="14">
        <v>0</v>
      </c>
      <c r="AB194" s="106">
        <f t="shared" si="39"/>
        <v>778</v>
      </c>
      <c r="AC194" s="60">
        <f t="shared" si="40"/>
        <v>92.61904761904762</v>
      </c>
      <c r="AD194" s="12">
        <f t="shared" si="41"/>
        <v>840</v>
      </c>
    </row>
    <row r="195" spans="1:30" hidden="1" x14ac:dyDescent="0.2">
      <c r="A195" s="1" t="s">
        <v>9</v>
      </c>
      <c r="B195" t="s">
        <v>167</v>
      </c>
      <c r="C195" s="17">
        <v>718538</v>
      </c>
      <c r="D195" s="12" t="s">
        <v>114</v>
      </c>
      <c r="E195" s="32">
        <v>5022095</v>
      </c>
      <c r="F195" s="32">
        <v>3492482</v>
      </c>
      <c r="G195" s="32">
        <v>183123</v>
      </c>
      <c r="H195" s="32">
        <v>0</v>
      </c>
      <c r="I195" s="59">
        <f t="shared" si="43"/>
        <v>8697700</v>
      </c>
      <c r="J195" s="60">
        <f t="shared" si="37"/>
        <v>35.928642874073326</v>
      </c>
      <c r="K195" s="32">
        <v>0</v>
      </c>
      <c r="L195" s="32">
        <v>13715081</v>
      </c>
      <c r="M195" s="32">
        <v>0</v>
      </c>
      <c r="N195" s="32">
        <v>339696</v>
      </c>
      <c r="O195" s="32">
        <v>1455785</v>
      </c>
      <c r="P195" s="39">
        <f t="shared" ref="P195:P210" si="47">SUM(K195:O195)</f>
        <v>15510562</v>
      </c>
      <c r="Q195" s="60">
        <f t="shared" si="38"/>
        <v>64.071357125926681</v>
      </c>
      <c r="R195" s="37">
        <f t="shared" si="42"/>
        <v>24208262</v>
      </c>
      <c r="S195" s="101">
        <v>27</v>
      </c>
      <c r="T195" s="101">
        <v>32</v>
      </c>
      <c r="U195" s="101">
        <v>3</v>
      </c>
      <c r="V195" s="35">
        <f t="shared" si="46"/>
        <v>62</v>
      </c>
      <c r="W195" s="61">
        <f t="shared" ref="W195:W216" si="48">(100*V195)/AD195</f>
        <v>7.3809523809523814</v>
      </c>
      <c r="X195" s="14">
        <v>0</v>
      </c>
      <c r="Y195" s="14">
        <v>5</v>
      </c>
      <c r="Z195" s="14">
        <v>773</v>
      </c>
      <c r="AA195" s="14">
        <v>0</v>
      </c>
      <c r="AB195" s="106">
        <f t="shared" si="39"/>
        <v>778</v>
      </c>
      <c r="AC195" s="60">
        <f t="shared" si="40"/>
        <v>92.61904761904762</v>
      </c>
      <c r="AD195" s="12">
        <f t="shared" si="41"/>
        <v>840</v>
      </c>
    </row>
    <row r="196" spans="1:30" ht="27" hidden="1" customHeight="1" x14ac:dyDescent="0.2">
      <c r="A196" s="1" t="s">
        <v>9</v>
      </c>
      <c r="B196" t="s">
        <v>126</v>
      </c>
      <c r="C196" s="17">
        <v>175000</v>
      </c>
      <c r="D196" s="12" t="s">
        <v>114</v>
      </c>
      <c r="E196" s="32">
        <v>5022095</v>
      </c>
      <c r="F196" s="32">
        <v>3492482</v>
      </c>
      <c r="G196" s="32">
        <v>183123</v>
      </c>
      <c r="H196" s="32">
        <v>0</v>
      </c>
      <c r="I196" s="59">
        <f t="shared" si="43"/>
        <v>8697700</v>
      </c>
      <c r="J196" s="60">
        <f t="shared" si="37"/>
        <v>35.928642874073326</v>
      </c>
      <c r="K196" s="32">
        <v>0</v>
      </c>
      <c r="L196" s="32">
        <v>13715081</v>
      </c>
      <c r="M196" s="32">
        <v>0</v>
      </c>
      <c r="N196" s="32">
        <v>339696</v>
      </c>
      <c r="O196" s="32">
        <v>1455785</v>
      </c>
      <c r="P196" s="39">
        <f t="shared" si="47"/>
        <v>15510562</v>
      </c>
      <c r="Q196" s="60">
        <f t="shared" si="38"/>
        <v>64.071357125926681</v>
      </c>
      <c r="R196" s="37">
        <f t="shared" si="42"/>
        <v>24208262</v>
      </c>
      <c r="S196" s="101">
        <v>27</v>
      </c>
      <c r="T196" s="101">
        <v>32</v>
      </c>
      <c r="U196" s="101">
        <v>3</v>
      </c>
      <c r="V196" s="35">
        <f t="shared" si="46"/>
        <v>62</v>
      </c>
      <c r="W196" s="61">
        <f t="shared" si="48"/>
        <v>7.3809523809523814</v>
      </c>
      <c r="X196" s="14">
        <v>0</v>
      </c>
      <c r="Y196" s="14">
        <v>5</v>
      </c>
      <c r="Z196" s="14">
        <v>773</v>
      </c>
      <c r="AA196" s="14">
        <v>0</v>
      </c>
      <c r="AB196" s="106">
        <f t="shared" si="39"/>
        <v>778</v>
      </c>
      <c r="AC196" s="60">
        <f t="shared" si="40"/>
        <v>92.61904761904762</v>
      </c>
      <c r="AD196" s="12">
        <f t="shared" si="41"/>
        <v>840</v>
      </c>
    </row>
    <row r="197" spans="1:30" hidden="1" x14ac:dyDescent="0.2">
      <c r="A197" s="1" t="s">
        <v>9</v>
      </c>
      <c r="B197" t="s">
        <v>155</v>
      </c>
      <c r="C197" s="17">
        <v>15000</v>
      </c>
      <c r="D197" s="12" t="s">
        <v>114</v>
      </c>
      <c r="E197" s="32">
        <v>5022095</v>
      </c>
      <c r="F197" s="32">
        <v>3492482</v>
      </c>
      <c r="G197" s="32">
        <v>183123</v>
      </c>
      <c r="H197" s="32">
        <v>0</v>
      </c>
      <c r="I197" s="59">
        <f>SUM(E197:H197)</f>
        <v>8697700</v>
      </c>
      <c r="J197" s="60">
        <f t="shared" ref="J197:J259" si="49">(100*I197)/R197</f>
        <v>35.928642874073326</v>
      </c>
      <c r="K197" s="32">
        <v>0</v>
      </c>
      <c r="L197" s="32">
        <v>13715081</v>
      </c>
      <c r="M197" s="32">
        <v>0</v>
      </c>
      <c r="N197" s="32">
        <v>339696</v>
      </c>
      <c r="O197" s="32">
        <v>1455785</v>
      </c>
      <c r="P197" s="39">
        <f t="shared" si="47"/>
        <v>15510562</v>
      </c>
      <c r="Q197" s="60">
        <f t="shared" ref="Q197:Q259" si="50">(100*P197)/R197</f>
        <v>64.071357125926681</v>
      </c>
      <c r="R197" s="37">
        <f t="shared" si="42"/>
        <v>24208262</v>
      </c>
      <c r="S197" s="101">
        <v>27</v>
      </c>
      <c r="T197" s="101">
        <v>32</v>
      </c>
      <c r="U197" s="101">
        <v>3</v>
      </c>
      <c r="V197" s="35">
        <f t="shared" si="46"/>
        <v>62</v>
      </c>
      <c r="W197" s="61">
        <f t="shared" si="48"/>
        <v>7.3809523809523814</v>
      </c>
      <c r="X197" s="14">
        <v>0</v>
      </c>
      <c r="Y197" s="14">
        <v>5</v>
      </c>
      <c r="Z197" s="14">
        <v>773</v>
      </c>
      <c r="AA197" s="14">
        <v>0</v>
      </c>
      <c r="AB197" s="106">
        <f t="shared" ref="AB197:AB259" si="51">SUM(Y197:AA197)</f>
        <v>778</v>
      </c>
      <c r="AC197" s="60">
        <f t="shared" ref="AC197:AC259" si="52">(100*AB197)/AD197</f>
        <v>92.61904761904762</v>
      </c>
      <c r="AD197" s="12">
        <f t="shared" ref="AD197:AD259" si="53">V197+AB197</f>
        <v>840</v>
      </c>
    </row>
    <row r="198" spans="1:30" ht="27" hidden="1" customHeight="1" x14ac:dyDescent="0.2">
      <c r="A198" s="1" t="s">
        <v>9</v>
      </c>
      <c r="B198" t="s">
        <v>156</v>
      </c>
      <c r="C198" s="17">
        <v>103937</v>
      </c>
      <c r="D198" s="12" t="s">
        <v>114</v>
      </c>
      <c r="E198" s="32">
        <v>5022095</v>
      </c>
      <c r="F198" s="32">
        <v>3492482</v>
      </c>
      <c r="G198" s="32">
        <v>183123</v>
      </c>
      <c r="H198" s="32">
        <v>0</v>
      </c>
      <c r="I198" s="59">
        <f t="shared" si="43"/>
        <v>8697700</v>
      </c>
      <c r="J198" s="60">
        <f t="shared" si="49"/>
        <v>35.928642874073326</v>
      </c>
      <c r="K198" s="32">
        <v>0</v>
      </c>
      <c r="L198" s="32">
        <v>13715081</v>
      </c>
      <c r="M198" s="32">
        <v>0</v>
      </c>
      <c r="N198" s="32">
        <v>339696</v>
      </c>
      <c r="O198" s="32">
        <v>1455785</v>
      </c>
      <c r="P198" s="39">
        <f t="shared" si="47"/>
        <v>15510562</v>
      </c>
      <c r="Q198" s="60">
        <f t="shared" si="50"/>
        <v>64.071357125926681</v>
      </c>
      <c r="R198" s="37">
        <f t="shared" ref="R198:R260" si="54">I198+P198</f>
        <v>24208262</v>
      </c>
      <c r="S198" s="101">
        <v>27</v>
      </c>
      <c r="T198" s="101">
        <v>32</v>
      </c>
      <c r="U198" s="101">
        <v>3</v>
      </c>
      <c r="V198" s="35">
        <f t="shared" si="46"/>
        <v>62</v>
      </c>
      <c r="W198" s="61">
        <f t="shared" si="48"/>
        <v>7.3809523809523814</v>
      </c>
      <c r="X198" s="14">
        <v>0</v>
      </c>
      <c r="Y198" s="14">
        <v>5</v>
      </c>
      <c r="Z198" s="14">
        <v>773</v>
      </c>
      <c r="AA198" s="14">
        <v>0</v>
      </c>
      <c r="AB198" s="106">
        <f t="shared" si="51"/>
        <v>778</v>
      </c>
      <c r="AC198" s="60">
        <f t="shared" si="52"/>
        <v>92.61904761904762</v>
      </c>
      <c r="AD198" s="12">
        <f t="shared" si="53"/>
        <v>840</v>
      </c>
    </row>
    <row r="199" spans="1:30" ht="27" hidden="1" customHeight="1" x14ac:dyDescent="0.2">
      <c r="A199" s="1" t="s">
        <v>9</v>
      </c>
      <c r="B199" t="s">
        <v>168</v>
      </c>
      <c r="C199" s="17">
        <v>1150000</v>
      </c>
      <c r="D199" s="12" t="s">
        <v>114</v>
      </c>
      <c r="E199" s="32">
        <v>5022095</v>
      </c>
      <c r="F199" s="32">
        <v>3492482</v>
      </c>
      <c r="G199" s="32">
        <v>183123</v>
      </c>
      <c r="H199" s="32">
        <v>0</v>
      </c>
      <c r="I199" s="59">
        <f t="shared" si="43"/>
        <v>8697700</v>
      </c>
      <c r="J199" s="60">
        <f t="shared" si="49"/>
        <v>35.928642874073326</v>
      </c>
      <c r="K199" s="32">
        <v>0</v>
      </c>
      <c r="L199" s="32">
        <v>13715081</v>
      </c>
      <c r="M199" s="32">
        <v>0</v>
      </c>
      <c r="N199" s="32">
        <v>339696</v>
      </c>
      <c r="O199" s="32">
        <v>1455785</v>
      </c>
      <c r="P199" s="39">
        <f t="shared" si="47"/>
        <v>15510562</v>
      </c>
      <c r="Q199" s="60">
        <f t="shared" si="50"/>
        <v>64.071357125926681</v>
      </c>
      <c r="R199" s="37">
        <f t="shared" si="54"/>
        <v>24208262</v>
      </c>
      <c r="S199" s="101">
        <v>27</v>
      </c>
      <c r="T199" s="101">
        <v>32</v>
      </c>
      <c r="U199" s="101">
        <v>3</v>
      </c>
      <c r="V199" s="35">
        <f t="shared" si="46"/>
        <v>62</v>
      </c>
      <c r="W199" s="61">
        <f t="shared" si="48"/>
        <v>7.3809523809523814</v>
      </c>
      <c r="X199" s="14">
        <v>0</v>
      </c>
      <c r="Y199" s="14">
        <v>5</v>
      </c>
      <c r="Z199" s="14">
        <v>773</v>
      </c>
      <c r="AA199" s="14">
        <v>0</v>
      </c>
      <c r="AB199" s="106">
        <f t="shared" si="51"/>
        <v>778</v>
      </c>
      <c r="AC199" s="60">
        <f t="shared" si="52"/>
        <v>92.61904761904762</v>
      </c>
      <c r="AD199" s="12">
        <f t="shared" si="53"/>
        <v>840</v>
      </c>
    </row>
    <row r="200" spans="1:30" ht="27" hidden="1" customHeight="1" x14ac:dyDescent="0.2">
      <c r="A200" s="1" t="s">
        <v>9</v>
      </c>
      <c r="B200" s="42" t="s">
        <v>172</v>
      </c>
      <c r="C200" s="17">
        <v>216000</v>
      </c>
      <c r="D200" s="12" t="s">
        <v>216</v>
      </c>
      <c r="E200" s="32">
        <v>5022095</v>
      </c>
      <c r="F200" s="32">
        <v>3492482</v>
      </c>
      <c r="G200" s="32">
        <v>183123</v>
      </c>
      <c r="H200" s="32">
        <v>0</v>
      </c>
      <c r="I200" s="59">
        <f t="shared" si="43"/>
        <v>8697700</v>
      </c>
      <c r="J200" s="60">
        <f t="shared" si="49"/>
        <v>35.928642874073326</v>
      </c>
      <c r="K200" s="32">
        <v>0</v>
      </c>
      <c r="L200" s="32">
        <v>13715081</v>
      </c>
      <c r="M200" s="32">
        <v>0</v>
      </c>
      <c r="N200" s="32">
        <v>339696</v>
      </c>
      <c r="O200" s="32">
        <v>1455785</v>
      </c>
      <c r="P200" s="39">
        <f t="shared" si="47"/>
        <v>15510562</v>
      </c>
      <c r="Q200" s="60">
        <f t="shared" si="50"/>
        <v>64.071357125926681</v>
      </c>
      <c r="R200" s="37">
        <f t="shared" si="54"/>
        <v>24208262</v>
      </c>
      <c r="S200" s="101">
        <v>27</v>
      </c>
      <c r="T200" s="101">
        <v>32</v>
      </c>
      <c r="U200" s="101">
        <v>3</v>
      </c>
      <c r="V200" s="35">
        <f t="shared" si="46"/>
        <v>62</v>
      </c>
      <c r="W200" s="61">
        <f t="shared" si="48"/>
        <v>7.3809523809523814</v>
      </c>
      <c r="X200" s="14">
        <v>0</v>
      </c>
      <c r="Y200" s="14">
        <v>5</v>
      </c>
      <c r="Z200" s="14">
        <v>773</v>
      </c>
      <c r="AA200" s="14">
        <v>0</v>
      </c>
      <c r="AB200" s="106">
        <f t="shared" si="51"/>
        <v>778</v>
      </c>
      <c r="AC200" s="60">
        <f t="shared" si="52"/>
        <v>92.61904761904762</v>
      </c>
      <c r="AD200" s="12">
        <f t="shared" si="53"/>
        <v>840</v>
      </c>
    </row>
    <row r="201" spans="1:30" ht="27" hidden="1" customHeight="1" x14ac:dyDescent="0.2">
      <c r="A201" s="1" t="s">
        <v>9</v>
      </c>
      <c r="B201" s="42" t="s">
        <v>205</v>
      </c>
      <c r="C201" s="17">
        <v>93000</v>
      </c>
      <c r="D201" s="12" t="s">
        <v>216</v>
      </c>
      <c r="E201" s="32">
        <v>5022095</v>
      </c>
      <c r="F201" s="32">
        <v>3492482</v>
      </c>
      <c r="G201" s="32">
        <v>183123</v>
      </c>
      <c r="H201" s="32">
        <v>0</v>
      </c>
      <c r="I201" s="59">
        <f t="shared" si="43"/>
        <v>8697700</v>
      </c>
      <c r="J201" s="60">
        <f t="shared" si="49"/>
        <v>35.928642874073326</v>
      </c>
      <c r="K201" s="32">
        <v>0</v>
      </c>
      <c r="L201" s="32">
        <v>13715081</v>
      </c>
      <c r="M201" s="32">
        <v>0</v>
      </c>
      <c r="N201" s="32">
        <v>339696</v>
      </c>
      <c r="O201" s="32">
        <v>1455785</v>
      </c>
      <c r="P201" s="39">
        <f t="shared" si="47"/>
        <v>15510562</v>
      </c>
      <c r="Q201" s="60">
        <f t="shared" si="50"/>
        <v>64.071357125926681</v>
      </c>
      <c r="R201" s="37">
        <f t="shared" si="54"/>
        <v>24208262</v>
      </c>
      <c r="S201" s="101">
        <v>27</v>
      </c>
      <c r="T201" s="101">
        <v>32</v>
      </c>
      <c r="U201" s="101">
        <v>3</v>
      </c>
      <c r="V201" s="35">
        <f t="shared" si="46"/>
        <v>62</v>
      </c>
      <c r="W201" s="61">
        <f t="shared" si="48"/>
        <v>7.3809523809523814</v>
      </c>
      <c r="X201" s="14">
        <v>0</v>
      </c>
      <c r="Y201" s="14">
        <v>5</v>
      </c>
      <c r="Z201" s="14">
        <v>773</v>
      </c>
      <c r="AA201" s="14">
        <v>0</v>
      </c>
      <c r="AB201" s="106">
        <f t="shared" si="51"/>
        <v>778</v>
      </c>
      <c r="AC201" s="60">
        <f t="shared" si="52"/>
        <v>92.61904761904762</v>
      </c>
      <c r="AD201" s="12">
        <f t="shared" si="53"/>
        <v>840</v>
      </c>
    </row>
    <row r="202" spans="1:30" ht="27" hidden="1" customHeight="1" x14ac:dyDescent="0.2">
      <c r="A202" s="1" t="s">
        <v>9</v>
      </c>
      <c r="B202" s="42" t="s">
        <v>207</v>
      </c>
      <c r="C202" s="17">
        <v>3000</v>
      </c>
      <c r="D202" s="12" t="s">
        <v>216</v>
      </c>
      <c r="E202" s="32">
        <v>5022095</v>
      </c>
      <c r="F202" s="32">
        <v>3492482</v>
      </c>
      <c r="G202" s="32">
        <v>183123</v>
      </c>
      <c r="H202" s="32">
        <v>0</v>
      </c>
      <c r="I202" s="59">
        <f t="shared" si="43"/>
        <v>8697700</v>
      </c>
      <c r="J202" s="60">
        <f t="shared" si="49"/>
        <v>35.928642874073326</v>
      </c>
      <c r="K202" s="32">
        <v>0</v>
      </c>
      <c r="L202" s="32">
        <v>13715081</v>
      </c>
      <c r="M202" s="32">
        <v>0</v>
      </c>
      <c r="N202" s="32">
        <v>339696</v>
      </c>
      <c r="O202" s="32">
        <v>1455785</v>
      </c>
      <c r="P202" s="39">
        <f t="shared" si="47"/>
        <v>15510562</v>
      </c>
      <c r="Q202" s="60">
        <f t="shared" si="50"/>
        <v>64.071357125926681</v>
      </c>
      <c r="R202" s="37">
        <f t="shared" si="54"/>
        <v>24208262</v>
      </c>
      <c r="S202" s="101">
        <v>27</v>
      </c>
      <c r="T202" s="101">
        <v>32</v>
      </c>
      <c r="U202" s="101">
        <v>3</v>
      </c>
      <c r="V202" s="35">
        <f t="shared" si="46"/>
        <v>62</v>
      </c>
      <c r="W202" s="61">
        <f t="shared" si="48"/>
        <v>7.3809523809523814</v>
      </c>
      <c r="X202" s="14">
        <v>0</v>
      </c>
      <c r="Y202" s="14">
        <v>5</v>
      </c>
      <c r="Z202" s="14">
        <v>773</v>
      </c>
      <c r="AA202" s="14">
        <v>0</v>
      </c>
      <c r="AB202" s="106">
        <f t="shared" si="51"/>
        <v>778</v>
      </c>
      <c r="AC202" s="60">
        <f t="shared" si="52"/>
        <v>92.61904761904762</v>
      </c>
      <c r="AD202" s="12">
        <f t="shared" si="53"/>
        <v>840</v>
      </c>
    </row>
    <row r="203" spans="1:30" ht="27" hidden="1" customHeight="1" x14ac:dyDescent="0.2">
      <c r="A203" s="1" t="s">
        <v>9</v>
      </c>
      <c r="B203" s="42" t="s">
        <v>265</v>
      </c>
      <c r="C203" s="17">
        <v>77000</v>
      </c>
      <c r="D203" s="12" t="s">
        <v>216</v>
      </c>
      <c r="E203" s="32">
        <v>5022095</v>
      </c>
      <c r="F203" s="32">
        <v>3492482</v>
      </c>
      <c r="G203" s="32">
        <v>183123</v>
      </c>
      <c r="H203" s="32">
        <v>0</v>
      </c>
      <c r="I203" s="59">
        <f t="shared" si="43"/>
        <v>8697700</v>
      </c>
      <c r="J203" s="60">
        <f t="shared" si="49"/>
        <v>35.928642874073326</v>
      </c>
      <c r="K203" s="32">
        <v>0</v>
      </c>
      <c r="L203" s="32">
        <v>13715081</v>
      </c>
      <c r="M203" s="32">
        <v>0</v>
      </c>
      <c r="N203" s="32">
        <v>339696</v>
      </c>
      <c r="O203" s="32">
        <v>1455785</v>
      </c>
      <c r="P203" s="39">
        <f t="shared" si="47"/>
        <v>15510562</v>
      </c>
      <c r="Q203" s="60">
        <f t="shared" si="50"/>
        <v>64.071357125926681</v>
      </c>
      <c r="R203" s="37">
        <f t="shared" si="54"/>
        <v>24208262</v>
      </c>
      <c r="S203" s="101">
        <v>27</v>
      </c>
      <c r="T203" s="101">
        <v>32</v>
      </c>
      <c r="U203" s="101">
        <v>3</v>
      </c>
      <c r="V203" s="35">
        <f t="shared" si="46"/>
        <v>62</v>
      </c>
      <c r="W203" s="61">
        <f t="shared" si="48"/>
        <v>7.3809523809523814</v>
      </c>
      <c r="X203" s="14">
        <v>0</v>
      </c>
      <c r="Y203" s="14">
        <v>5</v>
      </c>
      <c r="Z203" s="14">
        <v>773</v>
      </c>
      <c r="AA203" s="14">
        <v>0</v>
      </c>
      <c r="AB203" s="106">
        <f t="shared" si="51"/>
        <v>778</v>
      </c>
      <c r="AC203" s="60">
        <f t="shared" si="52"/>
        <v>92.61904761904762</v>
      </c>
      <c r="AD203" s="12">
        <f t="shared" si="53"/>
        <v>840</v>
      </c>
    </row>
    <row r="204" spans="1:30" ht="27" hidden="1" customHeight="1" x14ac:dyDescent="0.2">
      <c r="A204" s="1" t="s">
        <v>9</v>
      </c>
      <c r="B204" s="42" t="s">
        <v>173</v>
      </c>
      <c r="C204" s="17">
        <v>210000</v>
      </c>
      <c r="D204" s="12" t="s">
        <v>216</v>
      </c>
      <c r="E204" s="32">
        <v>5022095</v>
      </c>
      <c r="F204" s="32">
        <v>3492482</v>
      </c>
      <c r="G204" s="32">
        <v>183123</v>
      </c>
      <c r="H204" s="32">
        <v>0</v>
      </c>
      <c r="I204" s="59">
        <f t="shared" si="43"/>
        <v>8697700</v>
      </c>
      <c r="J204" s="60">
        <f t="shared" si="49"/>
        <v>35.928642874073326</v>
      </c>
      <c r="K204" s="32">
        <v>0</v>
      </c>
      <c r="L204" s="32">
        <v>13715081</v>
      </c>
      <c r="M204" s="32">
        <v>0</v>
      </c>
      <c r="N204" s="32">
        <v>339696</v>
      </c>
      <c r="O204" s="32">
        <v>1455785</v>
      </c>
      <c r="P204" s="39">
        <f t="shared" si="47"/>
        <v>15510562</v>
      </c>
      <c r="Q204" s="60">
        <f t="shared" si="50"/>
        <v>64.071357125926681</v>
      </c>
      <c r="R204" s="37">
        <f t="shared" si="54"/>
        <v>24208262</v>
      </c>
      <c r="S204" s="101">
        <v>27</v>
      </c>
      <c r="T204" s="101">
        <v>32</v>
      </c>
      <c r="U204" s="101">
        <v>3</v>
      </c>
      <c r="V204" s="35">
        <f t="shared" si="46"/>
        <v>62</v>
      </c>
      <c r="W204" s="61">
        <f t="shared" si="48"/>
        <v>7.3809523809523814</v>
      </c>
      <c r="X204" s="14">
        <v>0</v>
      </c>
      <c r="Y204" s="14">
        <v>5</v>
      </c>
      <c r="Z204" s="14">
        <v>773</v>
      </c>
      <c r="AA204" s="14">
        <v>0</v>
      </c>
      <c r="AB204" s="106">
        <f t="shared" si="51"/>
        <v>778</v>
      </c>
      <c r="AC204" s="60">
        <f t="shared" si="52"/>
        <v>92.61904761904762</v>
      </c>
      <c r="AD204" s="12">
        <f t="shared" si="53"/>
        <v>840</v>
      </c>
    </row>
    <row r="205" spans="1:30" ht="27" hidden="1" customHeight="1" x14ac:dyDescent="0.2">
      <c r="A205" s="1" t="s">
        <v>9</v>
      </c>
      <c r="B205" s="42" t="s">
        <v>208</v>
      </c>
      <c r="C205" s="17">
        <v>33000</v>
      </c>
      <c r="D205" s="12" t="s">
        <v>216</v>
      </c>
      <c r="E205" s="32">
        <v>5022095</v>
      </c>
      <c r="F205" s="32">
        <v>3492482</v>
      </c>
      <c r="G205" s="32">
        <v>183123</v>
      </c>
      <c r="H205" s="32">
        <v>0</v>
      </c>
      <c r="I205" s="59">
        <f t="shared" si="43"/>
        <v>8697700</v>
      </c>
      <c r="J205" s="60">
        <f t="shared" si="49"/>
        <v>35.928642874073326</v>
      </c>
      <c r="K205" s="32">
        <v>0</v>
      </c>
      <c r="L205" s="32">
        <v>13715081</v>
      </c>
      <c r="M205" s="32">
        <v>0</v>
      </c>
      <c r="N205" s="32">
        <v>339696</v>
      </c>
      <c r="O205" s="32">
        <v>1455785</v>
      </c>
      <c r="P205" s="39">
        <f t="shared" si="47"/>
        <v>15510562</v>
      </c>
      <c r="Q205" s="60">
        <f t="shared" si="50"/>
        <v>64.071357125926681</v>
      </c>
      <c r="R205" s="37">
        <f t="shared" si="54"/>
        <v>24208262</v>
      </c>
      <c r="S205" s="101">
        <v>27</v>
      </c>
      <c r="T205" s="101">
        <v>32</v>
      </c>
      <c r="U205" s="101">
        <v>3</v>
      </c>
      <c r="V205" s="35">
        <f t="shared" si="46"/>
        <v>62</v>
      </c>
      <c r="W205" s="61">
        <f t="shared" si="48"/>
        <v>7.3809523809523814</v>
      </c>
      <c r="X205" s="14">
        <v>0</v>
      </c>
      <c r="Y205" s="14">
        <v>5</v>
      </c>
      <c r="Z205" s="14">
        <v>773</v>
      </c>
      <c r="AA205" s="14">
        <v>0</v>
      </c>
      <c r="AB205" s="106">
        <f t="shared" si="51"/>
        <v>778</v>
      </c>
      <c r="AC205" s="60">
        <f t="shared" si="52"/>
        <v>92.61904761904762</v>
      </c>
      <c r="AD205" s="12">
        <f t="shared" si="53"/>
        <v>840</v>
      </c>
    </row>
    <row r="206" spans="1:30" ht="27" customHeight="1" x14ac:dyDescent="0.2">
      <c r="A206" s="1" t="s">
        <v>9</v>
      </c>
      <c r="B206" s="42" t="s">
        <v>209</v>
      </c>
      <c r="C206" s="17">
        <v>155000</v>
      </c>
      <c r="D206" s="12" t="s">
        <v>216</v>
      </c>
      <c r="E206" s="32">
        <v>5022095</v>
      </c>
      <c r="F206" s="32">
        <v>3492482</v>
      </c>
      <c r="G206" s="32">
        <v>183123</v>
      </c>
      <c r="H206" s="32">
        <v>0</v>
      </c>
      <c r="I206" s="59">
        <f t="shared" si="43"/>
        <v>8697700</v>
      </c>
      <c r="J206" s="60">
        <f t="shared" si="49"/>
        <v>35.928642874073326</v>
      </c>
      <c r="K206" s="32">
        <v>0</v>
      </c>
      <c r="L206" s="32">
        <v>13715081</v>
      </c>
      <c r="M206" s="32">
        <v>0</v>
      </c>
      <c r="N206" s="32">
        <v>339696</v>
      </c>
      <c r="O206" s="32">
        <v>1455785</v>
      </c>
      <c r="P206" s="39">
        <f t="shared" si="47"/>
        <v>15510562</v>
      </c>
      <c r="Q206" s="60">
        <f t="shared" si="50"/>
        <v>64.071357125926681</v>
      </c>
      <c r="R206" s="37">
        <f t="shared" si="54"/>
        <v>24208262</v>
      </c>
      <c r="S206" s="101">
        <v>27</v>
      </c>
      <c r="T206" s="101">
        <v>32</v>
      </c>
      <c r="U206" s="101">
        <v>3</v>
      </c>
      <c r="V206" s="35">
        <f t="shared" si="46"/>
        <v>62</v>
      </c>
      <c r="W206" s="61">
        <f t="shared" si="48"/>
        <v>7.3809523809523814</v>
      </c>
      <c r="X206" s="14">
        <v>0</v>
      </c>
      <c r="Y206" s="14">
        <v>5</v>
      </c>
      <c r="Z206" s="14">
        <v>773</v>
      </c>
      <c r="AA206" s="14">
        <v>0</v>
      </c>
      <c r="AB206" s="106">
        <f t="shared" si="51"/>
        <v>778</v>
      </c>
      <c r="AC206" s="60">
        <f t="shared" si="52"/>
        <v>92.61904761904762</v>
      </c>
      <c r="AD206" s="12">
        <f t="shared" si="53"/>
        <v>840</v>
      </c>
    </row>
    <row r="207" spans="1:30" hidden="1" x14ac:dyDescent="0.2">
      <c r="A207" s="1" t="s">
        <v>9</v>
      </c>
      <c r="B207" t="s">
        <v>169</v>
      </c>
      <c r="C207" s="17">
        <v>15000</v>
      </c>
      <c r="D207" s="12" t="s">
        <v>115</v>
      </c>
      <c r="E207" s="32">
        <v>5022095</v>
      </c>
      <c r="F207" s="32">
        <v>3492482</v>
      </c>
      <c r="G207" s="32">
        <v>183123</v>
      </c>
      <c r="H207" s="32">
        <v>0</v>
      </c>
      <c r="I207" s="59">
        <f t="shared" si="43"/>
        <v>8697700</v>
      </c>
      <c r="J207" s="60">
        <f t="shared" si="49"/>
        <v>35.928642874073326</v>
      </c>
      <c r="K207" s="32">
        <v>0</v>
      </c>
      <c r="L207" s="32">
        <v>13715081</v>
      </c>
      <c r="M207" s="32">
        <v>0</v>
      </c>
      <c r="N207" s="32">
        <v>339696</v>
      </c>
      <c r="O207" s="32">
        <v>1455785</v>
      </c>
      <c r="P207" s="39">
        <f t="shared" si="47"/>
        <v>15510562</v>
      </c>
      <c r="Q207" s="60">
        <f t="shared" si="50"/>
        <v>64.071357125926681</v>
      </c>
      <c r="R207" s="37">
        <f t="shared" si="54"/>
        <v>24208262</v>
      </c>
      <c r="S207" s="101">
        <v>27</v>
      </c>
      <c r="T207" s="101">
        <v>32</v>
      </c>
      <c r="U207" s="101">
        <v>3</v>
      </c>
      <c r="V207" s="35">
        <f t="shared" si="46"/>
        <v>62</v>
      </c>
      <c r="W207" s="61">
        <f t="shared" si="48"/>
        <v>7.3809523809523814</v>
      </c>
      <c r="X207" s="14">
        <v>0</v>
      </c>
      <c r="Y207" s="14">
        <v>5</v>
      </c>
      <c r="Z207" s="14">
        <v>773</v>
      </c>
      <c r="AA207" s="14">
        <v>0</v>
      </c>
      <c r="AB207" s="106">
        <f t="shared" si="51"/>
        <v>778</v>
      </c>
      <c r="AC207" s="60">
        <f t="shared" si="52"/>
        <v>92.61904761904762</v>
      </c>
      <c r="AD207" s="12">
        <f t="shared" si="53"/>
        <v>840</v>
      </c>
    </row>
    <row r="208" spans="1:30" ht="27" hidden="1" customHeight="1" x14ac:dyDescent="0.2">
      <c r="A208" s="1" t="s">
        <v>9</v>
      </c>
      <c r="B208" t="s">
        <v>150</v>
      </c>
      <c r="C208" s="17">
        <v>2400</v>
      </c>
      <c r="D208" s="12" t="s">
        <v>115</v>
      </c>
      <c r="E208" s="32">
        <v>5022095</v>
      </c>
      <c r="F208" s="32">
        <v>3492482</v>
      </c>
      <c r="G208" s="32">
        <v>183123</v>
      </c>
      <c r="H208" s="32">
        <v>0</v>
      </c>
      <c r="I208" s="59">
        <f t="shared" si="43"/>
        <v>8697700</v>
      </c>
      <c r="J208" s="60">
        <f t="shared" si="49"/>
        <v>35.928642874073326</v>
      </c>
      <c r="K208" s="32">
        <v>0</v>
      </c>
      <c r="L208" s="32">
        <v>13715081</v>
      </c>
      <c r="M208" s="32">
        <v>0</v>
      </c>
      <c r="N208" s="32">
        <v>339696</v>
      </c>
      <c r="O208" s="32">
        <v>1455785</v>
      </c>
      <c r="P208" s="39">
        <f t="shared" si="47"/>
        <v>15510562</v>
      </c>
      <c r="Q208" s="60">
        <f t="shared" si="50"/>
        <v>64.071357125926681</v>
      </c>
      <c r="R208" s="37">
        <f t="shared" si="54"/>
        <v>24208262</v>
      </c>
      <c r="S208" s="101">
        <v>27</v>
      </c>
      <c r="T208" s="101">
        <v>32</v>
      </c>
      <c r="U208" s="101">
        <v>3</v>
      </c>
      <c r="V208" s="35">
        <f t="shared" si="46"/>
        <v>62</v>
      </c>
      <c r="W208" s="61">
        <f t="shared" si="48"/>
        <v>7.3809523809523814</v>
      </c>
      <c r="X208" s="14">
        <v>0</v>
      </c>
      <c r="Y208" s="14">
        <v>5</v>
      </c>
      <c r="Z208" s="14">
        <v>773</v>
      </c>
      <c r="AA208" s="14">
        <v>0</v>
      </c>
      <c r="AB208" s="106">
        <f t="shared" si="51"/>
        <v>778</v>
      </c>
      <c r="AC208" s="60">
        <f t="shared" si="52"/>
        <v>92.61904761904762</v>
      </c>
      <c r="AD208" s="12">
        <f t="shared" si="53"/>
        <v>840</v>
      </c>
    </row>
    <row r="209" spans="1:30" ht="16.5" hidden="1" customHeight="1" x14ac:dyDescent="0.2">
      <c r="A209" s="1" t="s">
        <v>9</v>
      </c>
      <c r="B209" t="s">
        <v>111</v>
      </c>
      <c r="C209" s="17">
        <v>26573</v>
      </c>
      <c r="D209" s="12" t="s">
        <v>115</v>
      </c>
      <c r="E209" s="32">
        <v>5022095</v>
      </c>
      <c r="F209" s="32">
        <v>3492482</v>
      </c>
      <c r="G209" s="32">
        <v>183123</v>
      </c>
      <c r="H209" s="32">
        <v>0</v>
      </c>
      <c r="I209" s="59">
        <f t="shared" si="43"/>
        <v>8697700</v>
      </c>
      <c r="J209" s="60">
        <f t="shared" si="49"/>
        <v>35.928642874073326</v>
      </c>
      <c r="K209" s="32">
        <v>0</v>
      </c>
      <c r="L209" s="32">
        <v>13715081</v>
      </c>
      <c r="M209" s="32">
        <v>0</v>
      </c>
      <c r="N209" s="32">
        <v>339696</v>
      </c>
      <c r="O209" s="32">
        <v>1455785</v>
      </c>
      <c r="P209" s="39">
        <f>SUM(K209:O209)</f>
        <v>15510562</v>
      </c>
      <c r="Q209" s="60">
        <f t="shared" si="50"/>
        <v>64.071357125926681</v>
      </c>
      <c r="R209" s="37">
        <f t="shared" si="54"/>
        <v>24208262</v>
      </c>
      <c r="S209" s="101">
        <v>27</v>
      </c>
      <c r="T209" s="101">
        <v>32</v>
      </c>
      <c r="U209" s="101">
        <v>3</v>
      </c>
      <c r="V209" s="35">
        <f t="shared" si="46"/>
        <v>62</v>
      </c>
      <c r="W209" s="61">
        <f t="shared" si="48"/>
        <v>7.3809523809523814</v>
      </c>
      <c r="X209" s="14">
        <v>0</v>
      </c>
      <c r="Y209" s="14">
        <v>5</v>
      </c>
      <c r="Z209" s="14">
        <v>773</v>
      </c>
      <c r="AA209" s="14">
        <v>0</v>
      </c>
      <c r="AB209" s="106">
        <f t="shared" si="51"/>
        <v>778</v>
      </c>
      <c r="AC209" s="60">
        <f t="shared" si="52"/>
        <v>92.61904761904762</v>
      </c>
      <c r="AD209" s="12">
        <f t="shared" si="53"/>
        <v>840</v>
      </c>
    </row>
    <row r="210" spans="1:30" ht="27" hidden="1" customHeight="1" x14ac:dyDescent="0.2">
      <c r="A210" s="1" t="s">
        <v>9</v>
      </c>
      <c r="B210" t="s">
        <v>113</v>
      </c>
      <c r="C210" s="17">
        <v>516371</v>
      </c>
      <c r="D210" s="12" t="s">
        <v>115</v>
      </c>
      <c r="E210" s="32">
        <v>5022095</v>
      </c>
      <c r="F210" s="32">
        <v>3492482</v>
      </c>
      <c r="G210" s="32">
        <v>183123</v>
      </c>
      <c r="H210" s="32">
        <v>0</v>
      </c>
      <c r="I210" s="59">
        <f>SUM(E210:H210)</f>
        <v>8697700</v>
      </c>
      <c r="J210" s="60">
        <f t="shared" si="49"/>
        <v>35.928642874073326</v>
      </c>
      <c r="K210" s="32">
        <v>0</v>
      </c>
      <c r="L210" s="32">
        <v>13715081</v>
      </c>
      <c r="M210" s="32">
        <v>0</v>
      </c>
      <c r="N210" s="32">
        <v>339696</v>
      </c>
      <c r="O210" s="32">
        <v>1455785</v>
      </c>
      <c r="P210" s="39">
        <f t="shared" si="47"/>
        <v>15510562</v>
      </c>
      <c r="Q210" s="60">
        <f t="shared" si="50"/>
        <v>64.071357125926681</v>
      </c>
      <c r="R210" s="37">
        <f t="shared" si="54"/>
        <v>24208262</v>
      </c>
      <c r="S210" s="101">
        <v>27</v>
      </c>
      <c r="T210" s="101">
        <v>32</v>
      </c>
      <c r="U210" s="101">
        <v>3</v>
      </c>
      <c r="V210" s="35">
        <f t="shared" si="46"/>
        <v>62</v>
      </c>
      <c r="W210" s="61">
        <f t="shared" si="48"/>
        <v>7.3809523809523814</v>
      </c>
      <c r="X210" s="14">
        <v>0</v>
      </c>
      <c r="Y210" s="14">
        <v>5</v>
      </c>
      <c r="Z210" s="14">
        <v>773</v>
      </c>
      <c r="AA210" s="14">
        <v>0</v>
      </c>
      <c r="AB210" s="106">
        <f t="shared" si="51"/>
        <v>778</v>
      </c>
      <c r="AC210" s="60">
        <f t="shared" si="52"/>
        <v>92.61904761904762</v>
      </c>
      <c r="AD210" s="12">
        <f t="shared" si="53"/>
        <v>840</v>
      </c>
    </row>
    <row r="211" spans="1:30" hidden="1" x14ac:dyDescent="0.2">
      <c r="A211" s="1" t="s">
        <v>11</v>
      </c>
      <c r="B211" t="s">
        <v>145</v>
      </c>
      <c r="C211" s="17">
        <v>27458</v>
      </c>
      <c r="D211" s="12" t="s">
        <v>170</v>
      </c>
      <c r="E211" s="32">
        <v>4882560</v>
      </c>
      <c r="F211" s="32">
        <v>5512080</v>
      </c>
      <c r="G211" s="32">
        <v>180746</v>
      </c>
      <c r="H211" s="32">
        <v>0</v>
      </c>
      <c r="I211" s="59">
        <f>SUM(E211:H211)</f>
        <v>10575386</v>
      </c>
      <c r="J211" s="60">
        <f t="shared" si="49"/>
        <v>92.872516288761773</v>
      </c>
      <c r="K211" s="32">
        <f>81075+12252</f>
        <v>93327</v>
      </c>
      <c r="L211" s="32">
        <v>78672</v>
      </c>
      <c r="M211" s="32">
        <v>637891</v>
      </c>
      <c r="N211" s="32">
        <v>1716</v>
      </c>
      <c r="O211" s="32">
        <v>0</v>
      </c>
      <c r="P211" s="39">
        <f>SUM(K211:O211)</f>
        <v>811606</v>
      </c>
      <c r="Q211" s="60">
        <f t="shared" si="50"/>
        <v>7.1274837112382272</v>
      </c>
      <c r="R211" s="37">
        <f t="shared" si="54"/>
        <v>11386992</v>
      </c>
      <c r="S211" s="101">
        <v>16</v>
      </c>
      <c r="T211" s="101">
        <v>0</v>
      </c>
      <c r="U211" s="101">
        <v>13</v>
      </c>
      <c r="V211" s="35">
        <f t="shared" si="46"/>
        <v>29</v>
      </c>
      <c r="W211" s="61">
        <f t="shared" si="48"/>
        <v>35.802469135802468</v>
      </c>
      <c r="X211" s="14">
        <v>76</v>
      </c>
      <c r="Y211" s="14">
        <v>20</v>
      </c>
      <c r="Z211" s="14">
        <v>32</v>
      </c>
      <c r="AA211" s="14">
        <v>0</v>
      </c>
      <c r="AB211" s="106">
        <f t="shared" si="51"/>
        <v>52</v>
      </c>
      <c r="AC211" s="60">
        <f t="shared" si="52"/>
        <v>64.197530864197532</v>
      </c>
      <c r="AD211" s="12">
        <f t="shared" si="53"/>
        <v>81</v>
      </c>
    </row>
    <row r="212" spans="1:30" ht="16.5" hidden="1" customHeight="1" x14ac:dyDescent="0.2">
      <c r="A212" s="1" t="s">
        <v>11</v>
      </c>
      <c r="B212" t="s">
        <v>141</v>
      </c>
      <c r="C212" s="17">
        <v>546512</v>
      </c>
      <c r="D212" s="12" t="s">
        <v>170</v>
      </c>
      <c r="E212" s="32">
        <v>4882560</v>
      </c>
      <c r="F212" s="32">
        <v>5512080</v>
      </c>
      <c r="G212" s="32">
        <v>180746</v>
      </c>
      <c r="H212" s="32">
        <v>0</v>
      </c>
      <c r="I212" s="59">
        <f t="shared" ref="I212:I225" si="55">SUM(E212:H212)</f>
        <v>10575386</v>
      </c>
      <c r="J212" s="60">
        <f t="shared" si="49"/>
        <v>92.872516288761773</v>
      </c>
      <c r="K212" s="32">
        <f t="shared" ref="K212:K225" si="56">81075+12252</f>
        <v>93327</v>
      </c>
      <c r="L212" s="32">
        <v>78672</v>
      </c>
      <c r="M212" s="32">
        <v>637891</v>
      </c>
      <c r="N212" s="32">
        <v>1716</v>
      </c>
      <c r="O212" s="32">
        <v>0</v>
      </c>
      <c r="P212" s="39">
        <f t="shared" ref="P212:P246" si="57">SUM(K212:O212)</f>
        <v>811606</v>
      </c>
      <c r="Q212" s="60">
        <f t="shared" si="50"/>
        <v>7.1274837112382272</v>
      </c>
      <c r="R212" s="37">
        <f t="shared" si="54"/>
        <v>11386992</v>
      </c>
      <c r="S212" s="101">
        <v>16</v>
      </c>
      <c r="T212" s="101">
        <v>0</v>
      </c>
      <c r="U212" s="101">
        <v>13</v>
      </c>
      <c r="V212" s="35">
        <f t="shared" si="46"/>
        <v>29</v>
      </c>
      <c r="W212" s="61">
        <f t="shared" si="48"/>
        <v>35.802469135802468</v>
      </c>
      <c r="X212" s="14">
        <v>76</v>
      </c>
      <c r="Y212" s="14">
        <v>20</v>
      </c>
      <c r="Z212" s="14">
        <v>32</v>
      </c>
      <c r="AA212" s="14">
        <v>0</v>
      </c>
      <c r="AB212" s="106">
        <f t="shared" si="51"/>
        <v>52</v>
      </c>
      <c r="AC212" s="60">
        <f t="shared" si="52"/>
        <v>64.197530864197532</v>
      </c>
      <c r="AD212" s="12">
        <f t="shared" si="53"/>
        <v>81</v>
      </c>
    </row>
    <row r="213" spans="1:30" ht="18.75" hidden="1" customHeight="1" x14ac:dyDescent="0.2">
      <c r="A213" s="1" t="s">
        <v>11</v>
      </c>
      <c r="B213" t="s">
        <v>119</v>
      </c>
      <c r="C213" s="17">
        <v>1349746</v>
      </c>
      <c r="D213" s="14" t="s">
        <v>98</v>
      </c>
      <c r="E213" s="32">
        <v>4882560</v>
      </c>
      <c r="F213" s="32">
        <v>5512080</v>
      </c>
      <c r="G213" s="32">
        <v>180746</v>
      </c>
      <c r="H213" s="32">
        <v>0</v>
      </c>
      <c r="I213" s="59">
        <f t="shared" si="55"/>
        <v>10575386</v>
      </c>
      <c r="J213" s="60">
        <f t="shared" si="49"/>
        <v>92.872516288761773</v>
      </c>
      <c r="K213" s="32">
        <f t="shared" si="56"/>
        <v>93327</v>
      </c>
      <c r="L213" s="32">
        <v>78672</v>
      </c>
      <c r="M213" s="32">
        <v>637891</v>
      </c>
      <c r="N213" s="32">
        <v>1716</v>
      </c>
      <c r="O213" s="32">
        <v>0</v>
      </c>
      <c r="P213" s="39">
        <f t="shared" si="57"/>
        <v>811606</v>
      </c>
      <c r="Q213" s="60">
        <f t="shared" si="50"/>
        <v>7.1274837112382272</v>
      </c>
      <c r="R213" s="37">
        <f t="shared" si="54"/>
        <v>11386992</v>
      </c>
      <c r="S213" s="101">
        <v>16</v>
      </c>
      <c r="T213" s="101">
        <v>0</v>
      </c>
      <c r="U213" s="101">
        <v>13</v>
      </c>
      <c r="V213" s="35">
        <f t="shared" si="46"/>
        <v>29</v>
      </c>
      <c r="W213" s="61">
        <f t="shared" si="48"/>
        <v>35.802469135802468</v>
      </c>
      <c r="X213" s="14">
        <v>76</v>
      </c>
      <c r="Y213" s="14">
        <v>20</v>
      </c>
      <c r="Z213" s="14">
        <v>32</v>
      </c>
      <c r="AA213" s="14">
        <v>0</v>
      </c>
      <c r="AB213" s="106">
        <f t="shared" si="51"/>
        <v>52</v>
      </c>
      <c r="AC213" s="60">
        <f t="shared" si="52"/>
        <v>64.197530864197532</v>
      </c>
      <c r="AD213" s="12">
        <f t="shared" si="53"/>
        <v>81</v>
      </c>
    </row>
    <row r="214" spans="1:30" hidden="1" x14ac:dyDescent="0.2">
      <c r="A214" s="1" t="s">
        <v>11</v>
      </c>
      <c r="B214" t="s">
        <v>99</v>
      </c>
      <c r="C214" s="17">
        <v>783669</v>
      </c>
      <c r="D214" s="14" t="s">
        <v>98</v>
      </c>
      <c r="E214" s="32">
        <v>4882560</v>
      </c>
      <c r="F214" s="32">
        <v>5512080</v>
      </c>
      <c r="G214" s="32">
        <v>180746</v>
      </c>
      <c r="H214" s="32">
        <v>0</v>
      </c>
      <c r="I214" s="59">
        <f t="shared" si="55"/>
        <v>10575386</v>
      </c>
      <c r="J214" s="60">
        <f t="shared" si="49"/>
        <v>92.872516288761773</v>
      </c>
      <c r="K214" s="32">
        <f t="shared" si="56"/>
        <v>93327</v>
      </c>
      <c r="L214" s="32">
        <v>78672</v>
      </c>
      <c r="M214" s="32">
        <v>637891</v>
      </c>
      <c r="N214" s="32">
        <v>1716</v>
      </c>
      <c r="O214" s="32">
        <v>0</v>
      </c>
      <c r="P214" s="39">
        <f t="shared" si="57"/>
        <v>811606</v>
      </c>
      <c r="Q214" s="60">
        <f t="shared" si="50"/>
        <v>7.1274837112382272</v>
      </c>
      <c r="R214" s="37">
        <f t="shared" si="54"/>
        <v>11386992</v>
      </c>
      <c r="S214" s="101">
        <v>16</v>
      </c>
      <c r="T214" s="101">
        <v>0</v>
      </c>
      <c r="U214" s="101">
        <v>13</v>
      </c>
      <c r="V214" s="35">
        <f t="shared" si="46"/>
        <v>29</v>
      </c>
      <c r="W214" s="61">
        <f t="shared" si="48"/>
        <v>35.802469135802468</v>
      </c>
      <c r="X214" s="14">
        <v>76</v>
      </c>
      <c r="Y214" s="14">
        <v>20</v>
      </c>
      <c r="Z214" s="14">
        <v>32</v>
      </c>
      <c r="AA214" s="14">
        <v>0</v>
      </c>
      <c r="AB214" s="106">
        <f t="shared" si="51"/>
        <v>52</v>
      </c>
      <c r="AC214" s="60">
        <f t="shared" si="52"/>
        <v>64.197530864197532</v>
      </c>
      <c r="AD214" s="12">
        <f t="shared" si="53"/>
        <v>81</v>
      </c>
    </row>
    <row r="215" spans="1:30" hidden="1" x14ac:dyDescent="0.2">
      <c r="A215" s="1" t="s">
        <v>11</v>
      </c>
      <c r="B215" t="s">
        <v>120</v>
      </c>
      <c r="C215" s="17">
        <v>298663</v>
      </c>
      <c r="D215" s="14" t="s">
        <v>98</v>
      </c>
      <c r="E215" s="32">
        <v>4882560</v>
      </c>
      <c r="F215" s="32">
        <v>5512080</v>
      </c>
      <c r="G215" s="32">
        <v>180746</v>
      </c>
      <c r="H215" s="32">
        <v>0</v>
      </c>
      <c r="I215" s="59">
        <f t="shared" si="55"/>
        <v>10575386</v>
      </c>
      <c r="J215" s="60">
        <f t="shared" si="49"/>
        <v>92.872516288761773</v>
      </c>
      <c r="K215" s="32">
        <f t="shared" si="56"/>
        <v>93327</v>
      </c>
      <c r="L215" s="32">
        <v>78672</v>
      </c>
      <c r="M215" s="32">
        <v>637891</v>
      </c>
      <c r="N215" s="32">
        <v>1716</v>
      </c>
      <c r="O215" s="32">
        <v>0</v>
      </c>
      <c r="P215" s="39">
        <f t="shared" si="57"/>
        <v>811606</v>
      </c>
      <c r="Q215" s="60">
        <f t="shared" si="50"/>
        <v>7.1274837112382272</v>
      </c>
      <c r="R215" s="37">
        <f t="shared" si="54"/>
        <v>11386992</v>
      </c>
      <c r="S215" s="101">
        <v>16</v>
      </c>
      <c r="T215" s="101">
        <v>0</v>
      </c>
      <c r="U215" s="101">
        <v>13</v>
      </c>
      <c r="V215" s="35">
        <f t="shared" si="46"/>
        <v>29</v>
      </c>
      <c r="W215" s="61">
        <f t="shared" si="48"/>
        <v>35.802469135802468</v>
      </c>
      <c r="X215" s="14">
        <v>76</v>
      </c>
      <c r="Y215" s="14">
        <v>20</v>
      </c>
      <c r="Z215" s="14">
        <v>32</v>
      </c>
      <c r="AA215" s="14">
        <v>0</v>
      </c>
      <c r="AB215" s="106">
        <f t="shared" si="51"/>
        <v>52</v>
      </c>
      <c r="AC215" s="60">
        <f t="shared" si="52"/>
        <v>64.197530864197532</v>
      </c>
      <c r="AD215" s="12">
        <f t="shared" si="53"/>
        <v>81</v>
      </c>
    </row>
    <row r="216" spans="1:30" ht="15" hidden="1" customHeight="1" x14ac:dyDescent="0.2">
      <c r="A216" s="1" t="s">
        <v>11</v>
      </c>
      <c r="B216" t="s">
        <v>121</v>
      </c>
      <c r="C216" s="17">
        <v>1651086</v>
      </c>
      <c r="D216" s="14" t="s">
        <v>98</v>
      </c>
      <c r="E216" s="32">
        <v>4882560</v>
      </c>
      <c r="F216" s="32">
        <v>5512080</v>
      </c>
      <c r="G216" s="32">
        <v>180746</v>
      </c>
      <c r="H216" s="32">
        <v>0</v>
      </c>
      <c r="I216" s="59">
        <f t="shared" si="55"/>
        <v>10575386</v>
      </c>
      <c r="J216" s="60">
        <f t="shared" si="49"/>
        <v>92.872516288761773</v>
      </c>
      <c r="K216" s="32">
        <f t="shared" si="56"/>
        <v>93327</v>
      </c>
      <c r="L216" s="32">
        <v>78672</v>
      </c>
      <c r="M216" s="32">
        <v>637891</v>
      </c>
      <c r="N216" s="32">
        <v>1716</v>
      </c>
      <c r="O216" s="32">
        <v>0</v>
      </c>
      <c r="P216" s="39">
        <f t="shared" si="57"/>
        <v>811606</v>
      </c>
      <c r="Q216" s="60">
        <f t="shared" si="50"/>
        <v>7.1274837112382272</v>
      </c>
      <c r="R216" s="37">
        <f t="shared" si="54"/>
        <v>11386992</v>
      </c>
      <c r="S216" s="101">
        <v>16</v>
      </c>
      <c r="T216" s="101">
        <v>0</v>
      </c>
      <c r="U216" s="101">
        <v>13</v>
      </c>
      <c r="V216" s="35">
        <f t="shared" si="46"/>
        <v>29</v>
      </c>
      <c r="W216" s="61">
        <f t="shared" si="48"/>
        <v>35.802469135802468</v>
      </c>
      <c r="X216" s="14">
        <v>76</v>
      </c>
      <c r="Y216" s="14">
        <v>20</v>
      </c>
      <c r="Z216" s="14">
        <v>32</v>
      </c>
      <c r="AA216" s="14">
        <v>0</v>
      </c>
      <c r="AB216" s="106">
        <f t="shared" si="51"/>
        <v>52</v>
      </c>
      <c r="AC216" s="60">
        <f t="shared" si="52"/>
        <v>64.197530864197532</v>
      </c>
      <c r="AD216" s="12">
        <f t="shared" si="53"/>
        <v>81</v>
      </c>
    </row>
    <row r="217" spans="1:30" hidden="1" x14ac:dyDescent="0.2">
      <c r="A217" s="1" t="s">
        <v>11</v>
      </c>
      <c r="B217" t="s">
        <v>153</v>
      </c>
      <c r="C217" s="17">
        <v>403852</v>
      </c>
      <c r="D217" s="14" t="s">
        <v>98</v>
      </c>
      <c r="E217" s="32">
        <v>4882560</v>
      </c>
      <c r="F217" s="32">
        <v>5512080</v>
      </c>
      <c r="G217" s="32">
        <v>180746</v>
      </c>
      <c r="H217" s="32">
        <v>0</v>
      </c>
      <c r="I217" s="59">
        <f t="shared" si="55"/>
        <v>10575386</v>
      </c>
      <c r="J217" s="60">
        <f t="shared" si="49"/>
        <v>92.872516288761773</v>
      </c>
      <c r="K217" s="32">
        <f t="shared" si="56"/>
        <v>93327</v>
      </c>
      <c r="L217" s="32">
        <v>78672</v>
      </c>
      <c r="M217" s="32">
        <v>637891</v>
      </c>
      <c r="N217" s="32">
        <v>1716</v>
      </c>
      <c r="O217" s="32">
        <v>0</v>
      </c>
      <c r="P217" s="39">
        <f t="shared" si="57"/>
        <v>811606</v>
      </c>
      <c r="Q217" s="60">
        <f t="shared" si="50"/>
        <v>7.1274837112382272</v>
      </c>
      <c r="R217" s="37">
        <f t="shared" si="54"/>
        <v>11386992</v>
      </c>
      <c r="S217" s="101">
        <v>16</v>
      </c>
      <c r="T217" s="101">
        <v>0</v>
      </c>
      <c r="U217" s="101">
        <v>13</v>
      </c>
      <c r="V217" s="35">
        <f t="shared" si="46"/>
        <v>29</v>
      </c>
      <c r="W217" s="61">
        <f>(100*V217)/AD217</f>
        <v>35.802469135802468</v>
      </c>
      <c r="X217" s="14">
        <v>76</v>
      </c>
      <c r="Y217" s="14">
        <v>20</v>
      </c>
      <c r="Z217" s="14">
        <v>32</v>
      </c>
      <c r="AA217" s="14">
        <v>0</v>
      </c>
      <c r="AB217" s="106">
        <f t="shared" si="51"/>
        <v>52</v>
      </c>
      <c r="AC217" s="60">
        <f t="shared" si="52"/>
        <v>64.197530864197532</v>
      </c>
      <c r="AD217" s="12">
        <f t="shared" si="53"/>
        <v>81</v>
      </c>
    </row>
    <row r="218" spans="1:30" ht="16.5" hidden="1" customHeight="1" x14ac:dyDescent="0.2">
      <c r="A218" s="1" t="s">
        <v>11</v>
      </c>
      <c r="B218" t="s">
        <v>100</v>
      </c>
      <c r="C218" s="17">
        <v>260777</v>
      </c>
      <c r="D218" s="14" t="s">
        <v>98</v>
      </c>
      <c r="E218" s="32">
        <v>4882560</v>
      </c>
      <c r="F218" s="32">
        <v>5512080</v>
      </c>
      <c r="G218" s="32">
        <v>180746</v>
      </c>
      <c r="H218" s="32">
        <v>0</v>
      </c>
      <c r="I218" s="59">
        <f t="shared" si="55"/>
        <v>10575386</v>
      </c>
      <c r="J218" s="60">
        <f t="shared" si="49"/>
        <v>92.872516288761773</v>
      </c>
      <c r="K218" s="32">
        <f t="shared" si="56"/>
        <v>93327</v>
      </c>
      <c r="L218" s="32">
        <v>78672</v>
      </c>
      <c r="M218" s="32">
        <v>637891</v>
      </c>
      <c r="N218" s="32">
        <v>1716</v>
      </c>
      <c r="O218" s="32">
        <v>0</v>
      </c>
      <c r="P218" s="39">
        <f t="shared" si="57"/>
        <v>811606</v>
      </c>
      <c r="Q218" s="60">
        <f t="shared" si="50"/>
        <v>7.1274837112382272</v>
      </c>
      <c r="R218" s="37">
        <f t="shared" si="54"/>
        <v>11386992</v>
      </c>
      <c r="S218" s="101">
        <v>16</v>
      </c>
      <c r="T218" s="101">
        <v>0</v>
      </c>
      <c r="U218" s="101">
        <v>13</v>
      </c>
      <c r="V218" s="35">
        <f t="shared" si="46"/>
        <v>29</v>
      </c>
      <c r="W218" s="61">
        <f t="shared" ref="W218:W244" si="58">(100*V218)/AD218</f>
        <v>35.802469135802468</v>
      </c>
      <c r="X218" s="14">
        <v>76</v>
      </c>
      <c r="Y218" s="14">
        <v>20</v>
      </c>
      <c r="Z218" s="14">
        <v>32</v>
      </c>
      <c r="AA218" s="14">
        <v>0</v>
      </c>
      <c r="AB218" s="106">
        <f t="shared" si="51"/>
        <v>52</v>
      </c>
      <c r="AC218" s="60">
        <f t="shared" si="52"/>
        <v>64.197530864197532</v>
      </c>
      <c r="AD218" s="12">
        <f t="shared" si="53"/>
        <v>81</v>
      </c>
    </row>
    <row r="219" spans="1:30" hidden="1" x14ac:dyDescent="0.2">
      <c r="A219" s="1" t="s">
        <v>11</v>
      </c>
      <c r="B219" t="s">
        <v>122</v>
      </c>
      <c r="C219" s="17">
        <v>712040</v>
      </c>
      <c r="D219" s="14" t="s">
        <v>98</v>
      </c>
      <c r="E219" s="32">
        <v>4882560</v>
      </c>
      <c r="F219" s="32">
        <v>5512080</v>
      </c>
      <c r="G219" s="32">
        <v>180746</v>
      </c>
      <c r="H219" s="32">
        <v>0</v>
      </c>
      <c r="I219" s="59">
        <f t="shared" si="55"/>
        <v>10575386</v>
      </c>
      <c r="J219" s="60">
        <f t="shared" si="49"/>
        <v>92.872516288761773</v>
      </c>
      <c r="K219" s="32">
        <f t="shared" si="56"/>
        <v>93327</v>
      </c>
      <c r="L219" s="32">
        <v>78672</v>
      </c>
      <c r="M219" s="32">
        <v>637891</v>
      </c>
      <c r="N219" s="32">
        <v>1716</v>
      </c>
      <c r="O219" s="32">
        <v>0</v>
      </c>
      <c r="P219" s="39">
        <f t="shared" si="57"/>
        <v>811606</v>
      </c>
      <c r="Q219" s="60">
        <f t="shared" si="50"/>
        <v>7.1274837112382272</v>
      </c>
      <c r="R219" s="37">
        <f t="shared" si="54"/>
        <v>11386992</v>
      </c>
      <c r="S219" s="101">
        <v>16</v>
      </c>
      <c r="T219" s="101">
        <v>0</v>
      </c>
      <c r="U219" s="101">
        <v>13</v>
      </c>
      <c r="V219" s="35">
        <f t="shared" si="46"/>
        <v>29</v>
      </c>
      <c r="W219" s="61">
        <f t="shared" si="58"/>
        <v>35.802469135802468</v>
      </c>
      <c r="X219" s="14">
        <v>76</v>
      </c>
      <c r="Y219" s="14">
        <v>20</v>
      </c>
      <c r="Z219" s="14">
        <v>32</v>
      </c>
      <c r="AA219" s="14">
        <v>0</v>
      </c>
      <c r="AB219" s="106">
        <f t="shared" si="51"/>
        <v>52</v>
      </c>
      <c r="AC219" s="60">
        <f t="shared" si="52"/>
        <v>64.197530864197532</v>
      </c>
      <c r="AD219" s="12">
        <f t="shared" si="53"/>
        <v>81</v>
      </c>
    </row>
    <row r="220" spans="1:30" ht="16.5" hidden="1" customHeight="1" x14ac:dyDescent="0.2">
      <c r="A220" s="1" t="s">
        <v>11</v>
      </c>
      <c r="B220" t="s">
        <v>123</v>
      </c>
      <c r="C220" s="17">
        <v>119534</v>
      </c>
      <c r="D220" s="14" t="s">
        <v>171</v>
      </c>
      <c r="E220" s="32">
        <v>4882560</v>
      </c>
      <c r="F220" s="32">
        <v>5512080</v>
      </c>
      <c r="G220" s="32">
        <v>180746</v>
      </c>
      <c r="H220" s="32">
        <v>0</v>
      </c>
      <c r="I220" s="59">
        <f t="shared" si="55"/>
        <v>10575386</v>
      </c>
      <c r="J220" s="60">
        <f t="shared" si="49"/>
        <v>92.872516288761773</v>
      </c>
      <c r="K220" s="32">
        <f t="shared" si="56"/>
        <v>93327</v>
      </c>
      <c r="L220" s="32">
        <v>78672</v>
      </c>
      <c r="M220" s="32">
        <v>637891</v>
      </c>
      <c r="N220" s="32">
        <v>1716</v>
      </c>
      <c r="O220" s="32">
        <v>0</v>
      </c>
      <c r="P220" s="39">
        <f t="shared" si="57"/>
        <v>811606</v>
      </c>
      <c r="Q220" s="60">
        <f t="shared" si="50"/>
        <v>7.1274837112382272</v>
      </c>
      <c r="R220" s="37">
        <f t="shared" si="54"/>
        <v>11386992</v>
      </c>
      <c r="S220" s="101">
        <v>16</v>
      </c>
      <c r="T220" s="101">
        <v>0</v>
      </c>
      <c r="U220" s="101">
        <v>13</v>
      </c>
      <c r="V220" s="35">
        <f t="shared" si="46"/>
        <v>29</v>
      </c>
      <c r="W220" s="61">
        <f t="shared" si="58"/>
        <v>35.802469135802468</v>
      </c>
      <c r="X220" s="14">
        <v>76</v>
      </c>
      <c r="Y220" s="14">
        <v>20</v>
      </c>
      <c r="Z220" s="14">
        <v>32</v>
      </c>
      <c r="AA220" s="14">
        <v>0</v>
      </c>
      <c r="AB220" s="106">
        <f t="shared" si="51"/>
        <v>52</v>
      </c>
      <c r="AC220" s="60">
        <f t="shared" si="52"/>
        <v>64.197530864197532</v>
      </c>
      <c r="AD220" s="12">
        <f t="shared" si="53"/>
        <v>81</v>
      </c>
    </row>
    <row r="221" spans="1:30" ht="15.75" hidden="1" customHeight="1" x14ac:dyDescent="0.2">
      <c r="A221" s="1" t="s">
        <v>11</v>
      </c>
      <c r="B221" t="s">
        <v>104</v>
      </c>
      <c r="C221" s="17">
        <v>259619</v>
      </c>
      <c r="D221" s="14" t="s">
        <v>171</v>
      </c>
      <c r="E221" s="32">
        <v>4882560</v>
      </c>
      <c r="F221" s="32">
        <v>5512080</v>
      </c>
      <c r="G221" s="32">
        <v>180746</v>
      </c>
      <c r="H221" s="32">
        <v>0</v>
      </c>
      <c r="I221" s="59">
        <f t="shared" si="55"/>
        <v>10575386</v>
      </c>
      <c r="J221" s="60">
        <f t="shared" si="49"/>
        <v>92.872516288761773</v>
      </c>
      <c r="K221" s="32">
        <f t="shared" si="56"/>
        <v>93327</v>
      </c>
      <c r="L221" s="32">
        <v>78672</v>
      </c>
      <c r="M221" s="32">
        <v>637891</v>
      </c>
      <c r="N221" s="32">
        <v>1716</v>
      </c>
      <c r="O221" s="32">
        <v>0</v>
      </c>
      <c r="P221" s="39">
        <f t="shared" si="57"/>
        <v>811606</v>
      </c>
      <c r="Q221" s="60">
        <f t="shared" si="50"/>
        <v>7.1274837112382272</v>
      </c>
      <c r="R221" s="37">
        <f t="shared" si="54"/>
        <v>11386992</v>
      </c>
      <c r="S221" s="101">
        <v>16</v>
      </c>
      <c r="T221" s="101">
        <v>0</v>
      </c>
      <c r="U221" s="101">
        <v>13</v>
      </c>
      <c r="V221" s="35">
        <f t="shared" si="46"/>
        <v>29</v>
      </c>
      <c r="W221" s="61">
        <f t="shared" si="58"/>
        <v>35.802469135802468</v>
      </c>
      <c r="X221" s="14">
        <v>76</v>
      </c>
      <c r="Y221" s="14">
        <v>20</v>
      </c>
      <c r="Z221" s="14">
        <v>32</v>
      </c>
      <c r="AA221" s="14">
        <v>0</v>
      </c>
      <c r="AB221" s="106">
        <f t="shared" si="51"/>
        <v>52</v>
      </c>
      <c r="AC221" s="60">
        <f t="shared" si="52"/>
        <v>64.197530864197532</v>
      </c>
      <c r="AD221" s="12">
        <f t="shared" si="53"/>
        <v>81</v>
      </c>
    </row>
    <row r="222" spans="1:30" hidden="1" x14ac:dyDescent="0.2">
      <c r="A222" s="1" t="s">
        <v>11</v>
      </c>
      <c r="B222" t="s">
        <v>106</v>
      </c>
      <c r="C222" s="17">
        <v>2608564</v>
      </c>
      <c r="D222" s="14" t="s">
        <v>171</v>
      </c>
      <c r="E222" s="32">
        <v>4882560</v>
      </c>
      <c r="F222" s="32">
        <v>5512080</v>
      </c>
      <c r="G222" s="32">
        <v>180746</v>
      </c>
      <c r="H222" s="32">
        <v>0</v>
      </c>
      <c r="I222" s="59">
        <f t="shared" si="55"/>
        <v>10575386</v>
      </c>
      <c r="J222" s="60">
        <f t="shared" si="49"/>
        <v>92.872516288761773</v>
      </c>
      <c r="K222" s="32">
        <f t="shared" si="56"/>
        <v>93327</v>
      </c>
      <c r="L222" s="32">
        <v>78672</v>
      </c>
      <c r="M222" s="32">
        <v>637891</v>
      </c>
      <c r="N222" s="32">
        <v>1716</v>
      </c>
      <c r="O222" s="32">
        <v>0</v>
      </c>
      <c r="P222" s="39">
        <f t="shared" si="57"/>
        <v>811606</v>
      </c>
      <c r="Q222" s="60">
        <f t="shared" si="50"/>
        <v>7.1274837112382272</v>
      </c>
      <c r="R222" s="37">
        <f t="shared" si="54"/>
        <v>11386992</v>
      </c>
      <c r="S222" s="101">
        <v>16</v>
      </c>
      <c r="T222" s="101">
        <v>0</v>
      </c>
      <c r="U222" s="101">
        <v>13</v>
      </c>
      <c r="V222" s="35">
        <f t="shared" si="46"/>
        <v>29</v>
      </c>
      <c r="W222" s="61">
        <f t="shared" si="58"/>
        <v>35.802469135802468</v>
      </c>
      <c r="X222" s="14">
        <v>76</v>
      </c>
      <c r="Y222" s="14">
        <v>20</v>
      </c>
      <c r="Z222" s="14">
        <v>32</v>
      </c>
      <c r="AA222" s="14">
        <v>0</v>
      </c>
      <c r="AB222" s="106">
        <f t="shared" si="51"/>
        <v>52</v>
      </c>
      <c r="AC222" s="60">
        <f t="shared" si="52"/>
        <v>64.197530864197532</v>
      </c>
      <c r="AD222" s="12">
        <f t="shared" si="53"/>
        <v>81</v>
      </c>
    </row>
    <row r="223" spans="1:30" hidden="1" x14ac:dyDescent="0.2">
      <c r="A223" s="1" t="s">
        <v>11</v>
      </c>
      <c r="B223" t="s">
        <v>124</v>
      </c>
      <c r="C223" s="17">
        <v>42359</v>
      </c>
      <c r="D223" s="14" t="s">
        <v>171</v>
      </c>
      <c r="E223" s="32">
        <v>4882560</v>
      </c>
      <c r="F223" s="32">
        <v>5512080</v>
      </c>
      <c r="G223" s="32">
        <v>180746</v>
      </c>
      <c r="H223" s="32">
        <v>0</v>
      </c>
      <c r="I223" s="59">
        <f t="shared" si="55"/>
        <v>10575386</v>
      </c>
      <c r="J223" s="60">
        <f t="shared" si="49"/>
        <v>92.872516288761773</v>
      </c>
      <c r="K223" s="32">
        <f t="shared" si="56"/>
        <v>93327</v>
      </c>
      <c r="L223" s="32">
        <v>78672</v>
      </c>
      <c r="M223" s="32">
        <v>637891</v>
      </c>
      <c r="N223" s="32">
        <v>1716</v>
      </c>
      <c r="O223" s="32">
        <v>0</v>
      </c>
      <c r="P223" s="39">
        <f t="shared" si="57"/>
        <v>811606</v>
      </c>
      <c r="Q223" s="60">
        <f t="shared" si="50"/>
        <v>7.1274837112382272</v>
      </c>
      <c r="R223" s="37">
        <f t="shared" si="54"/>
        <v>11386992</v>
      </c>
      <c r="S223" s="101">
        <v>16</v>
      </c>
      <c r="T223" s="101">
        <v>0</v>
      </c>
      <c r="U223" s="101">
        <v>13</v>
      </c>
      <c r="V223" s="35">
        <f t="shared" si="46"/>
        <v>29</v>
      </c>
      <c r="W223" s="61">
        <f t="shared" si="58"/>
        <v>35.802469135802468</v>
      </c>
      <c r="X223" s="14">
        <v>76</v>
      </c>
      <c r="Y223" s="14">
        <v>20</v>
      </c>
      <c r="Z223" s="14">
        <v>32</v>
      </c>
      <c r="AA223" s="14">
        <v>0</v>
      </c>
      <c r="AB223" s="106">
        <f t="shared" si="51"/>
        <v>52</v>
      </c>
      <c r="AC223" s="60">
        <f t="shared" si="52"/>
        <v>64.197530864197532</v>
      </c>
      <c r="AD223" s="12">
        <f t="shared" si="53"/>
        <v>81</v>
      </c>
    </row>
    <row r="224" spans="1:30" hidden="1" x14ac:dyDescent="0.2">
      <c r="A224" s="1" t="s">
        <v>11</v>
      </c>
      <c r="B224" t="s">
        <v>172</v>
      </c>
      <c r="C224" s="17">
        <v>821232</v>
      </c>
      <c r="D224" s="14" t="s">
        <v>174</v>
      </c>
      <c r="E224" s="32">
        <v>4882560</v>
      </c>
      <c r="F224" s="32">
        <v>5512080</v>
      </c>
      <c r="G224" s="32">
        <v>180746</v>
      </c>
      <c r="H224" s="32">
        <v>0</v>
      </c>
      <c r="I224" s="59">
        <f t="shared" si="55"/>
        <v>10575386</v>
      </c>
      <c r="J224" s="60">
        <f t="shared" si="49"/>
        <v>92.872516288761773</v>
      </c>
      <c r="K224" s="32">
        <f t="shared" si="56"/>
        <v>93327</v>
      </c>
      <c r="L224" s="32">
        <v>78672</v>
      </c>
      <c r="M224" s="32">
        <v>637891</v>
      </c>
      <c r="N224" s="32">
        <v>1716</v>
      </c>
      <c r="O224" s="32">
        <v>0</v>
      </c>
      <c r="P224" s="39">
        <f t="shared" si="57"/>
        <v>811606</v>
      </c>
      <c r="Q224" s="60">
        <f t="shared" si="50"/>
        <v>7.1274837112382272</v>
      </c>
      <c r="R224" s="37">
        <f t="shared" si="54"/>
        <v>11386992</v>
      </c>
      <c r="S224" s="101">
        <v>16</v>
      </c>
      <c r="T224" s="101">
        <v>0</v>
      </c>
      <c r="U224" s="101">
        <v>13</v>
      </c>
      <c r="V224" s="35">
        <f t="shared" si="46"/>
        <v>29</v>
      </c>
      <c r="W224" s="61">
        <f t="shared" si="58"/>
        <v>35.802469135802468</v>
      </c>
      <c r="X224" s="14">
        <v>76</v>
      </c>
      <c r="Y224" s="14">
        <v>20</v>
      </c>
      <c r="Z224" s="14">
        <v>32</v>
      </c>
      <c r="AA224" s="14">
        <v>0</v>
      </c>
      <c r="AB224" s="106">
        <f t="shared" si="51"/>
        <v>52</v>
      </c>
      <c r="AC224" s="60">
        <f t="shared" si="52"/>
        <v>64.197530864197532</v>
      </c>
      <c r="AD224" s="12">
        <f t="shared" si="53"/>
        <v>81</v>
      </c>
    </row>
    <row r="225" spans="1:30" hidden="1" x14ac:dyDescent="0.2">
      <c r="A225" s="1" t="s">
        <v>11</v>
      </c>
      <c r="B225" t="s">
        <v>173</v>
      </c>
      <c r="C225" s="17">
        <v>319272</v>
      </c>
      <c r="D225" s="14" t="s">
        <v>174</v>
      </c>
      <c r="E225" s="32">
        <v>4882560</v>
      </c>
      <c r="F225" s="32">
        <v>5512080</v>
      </c>
      <c r="G225" s="32">
        <v>180746</v>
      </c>
      <c r="H225" s="32">
        <v>0</v>
      </c>
      <c r="I225" s="59">
        <f t="shared" si="55"/>
        <v>10575386</v>
      </c>
      <c r="J225" s="60">
        <f t="shared" si="49"/>
        <v>92.872516288761773</v>
      </c>
      <c r="K225" s="32">
        <f t="shared" si="56"/>
        <v>93327</v>
      </c>
      <c r="L225" s="32">
        <v>78672</v>
      </c>
      <c r="M225" s="32">
        <v>637891</v>
      </c>
      <c r="N225" s="32">
        <v>1716</v>
      </c>
      <c r="O225" s="32">
        <v>0</v>
      </c>
      <c r="P225" s="39">
        <f t="shared" si="57"/>
        <v>811606</v>
      </c>
      <c r="Q225" s="60">
        <f t="shared" si="50"/>
        <v>7.1274837112382272</v>
      </c>
      <c r="R225" s="37">
        <f t="shared" si="54"/>
        <v>11386992</v>
      </c>
      <c r="S225" s="101">
        <v>16</v>
      </c>
      <c r="T225" s="101">
        <v>0</v>
      </c>
      <c r="U225" s="101">
        <v>13</v>
      </c>
      <c r="V225" s="35">
        <f t="shared" si="46"/>
        <v>29</v>
      </c>
      <c r="W225" s="61">
        <f t="shared" si="58"/>
        <v>35.802469135802468</v>
      </c>
      <c r="X225" s="14">
        <v>76</v>
      </c>
      <c r="Y225" s="14">
        <v>20</v>
      </c>
      <c r="Z225" s="14">
        <v>32</v>
      </c>
      <c r="AA225" s="14">
        <v>0</v>
      </c>
      <c r="AB225" s="106">
        <f t="shared" si="51"/>
        <v>52</v>
      </c>
      <c r="AC225" s="60">
        <f t="shared" si="52"/>
        <v>64.197530864197532</v>
      </c>
      <c r="AD225" s="12">
        <f t="shared" si="53"/>
        <v>81</v>
      </c>
    </row>
    <row r="226" spans="1:30" ht="15" hidden="1" customHeight="1" x14ac:dyDescent="0.2">
      <c r="A226" s="1" t="s">
        <v>12</v>
      </c>
      <c r="B226" t="s">
        <v>148</v>
      </c>
      <c r="C226" s="17">
        <v>571412</v>
      </c>
      <c r="D226" s="14" t="s">
        <v>175</v>
      </c>
      <c r="E226" s="32">
        <v>4879745</v>
      </c>
      <c r="F226" s="32">
        <v>2586792</v>
      </c>
      <c r="G226" s="32">
        <v>0</v>
      </c>
      <c r="H226" s="32">
        <v>0</v>
      </c>
      <c r="I226" s="59">
        <f>SUM(E226:H226)</f>
        <v>7466537</v>
      </c>
      <c r="J226" s="60">
        <f t="shared" si="49"/>
        <v>87.648979930108894</v>
      </c>
      <c r="K226" s="32">
        <v>142875</v>
      </c>
      <c r="L226" s="32">
        <v>20807</v>
      </c>
      <c r="M226" s="32">
        <v>888255</v>
      </c>
      <c r="N226" s="32">
        <v>207</v>
      </c>
      <c r="O226" s="32">
        <v>0</v>
      </c>
      <c r="P226" s="39">
        <f>SUM(K226:O226)</f>
        <v>1052144</v>
      </c>
      <c r="Q226" s="60">
        <f t="shared" si="50"/>
        <v>12.351020069891101</v>
      </c>
      <c r="R226" s="37">
        <f t="shared" si="54"/>
        <v>8518681</v>
      </c>
      <c r="S226" s="101">
        <v>25</v>
      </c>
      <c r="T226" s="101">
        <v>2</v>
      </c>
      <c r="U226" s="101">
        <v>17</v>
      </c>
      <c r="V226" s="35">
        <f t="shared" si="46"/>
        <v>44</v>
      </c>
      <c r="W226" s="61">
        <f t="shared" si="58"/>
        <v>38.596491228070178</v>
      </c>
      <c r="X226" s="14">
        <v>16</v>
      </c>
      <c r="Y226" s="14">
        <v>20</v>
      </c>
      <c r="Z226" s="14">
        <v>50</v>
      </c>
      <c r="AA226" s="14">
        <v>0</v>
      </c>
      <c r="AB226" s="106">
        <f t="shared" si="51"/>
        <v>70</v>
      </c>
      <c r="AC226" s="60">
        <f t="shared" si="52"/>
        <v>61.403508771929822</v>
      </c>
      <c r="AD226" s="12">
        <f t="shared" si="53"/>
        <v>114</v>
      </c>
    </row>
    <row r="227" spans="1:30" ht="15" hidden="1" customHeight="1" x14ac:dyDescent="0.2">
      <c r="A227" s="1" t="s">
        <v>12</v>
      </c>
      <c r="B227" t="s">
        <v>227</v>
      </c>
      <c r="C227" s="17">
        <v>233376</v>
      </c>
      <c r="D227" s="14" t="s">
        <v>176</v>
      </c>
      <c r="E227" s="32">
        <v>4879745</v>
      </c>
      <c r="F227" s="32">
        <v>2586792</v>
      </c>
      <c r="G227" s="32">
        <v>0</v>
      </c>
      <c r="H227" s="32">
        <v>0</v>
      </c>
      <c r="I227" s="59">
        <f t="shared" ref="I227:I241" si="59">SUM(E227:H227)</f>
        <v>7466537</v>
      </c>
      <c r="J227" s="60">
        <f t="shared" si="49"/>
        <v>87.648979930108894</v>
      </c>
      <c r="K227" s="32">
        <v>142875</v>
      </c>
      <c r="L227" s="32">
        <v>20807</v>
      </c>
      <c r="M227" s="32">
        <v>888255</v>
      </c>
      <c r="N227" s="32">
        <v>207</v>
      </c>
      <c r="O227" s="32">
        <v>0</v>
      </c>
      <c r="P227" s="39">
        <f t="shared" si="57"/>
        <v>1052144</v>
      </c>
      <c r="Q227" s="60">
        <f t="shared" si="50"/>
        <v>12.351020069891101</v>
      </c>
      <c r="R227" s="37">
        <f t="shared" si="54"/>
        <v>8518681</v>
      </c>
      <c r="S227" s="101">
        <v>25</v>
      </c>
      <c r="T227" s="101">
        <v>2</v>
      </c>
      <c r="U227" s="101">
        <v>17</v>
      </c>
      <c r="V227" s="35">
        <f t="shared" si="46"/>
        <v>44</v>
      </c>
      <c r="W227" s="61">
        <f t="shared" si="58"/>
        <v>38.596491228070178</v>
      </c>
      <c r="X227" s="14">
        <v>16</v>
      </c>
      <c r="Y227" s="14">
        <v>20</v>
      </c>
      <c r="Z227" s="14">
        <v>50</v>
      </c>
      <c r="AA227" s="14">
        <v>0</v>
      </c>
      <c r="AB227" s="106">
        <f t="shared" si="51"/>
        <v>70</v>
      </c>
      <c r="AC227" s="60">
        <f t="shared" si="52"/>
        <v>61.403508771929822</v>
      </c>
      <c r="AD227" s="12">
        <f t="shared" si="53"/>
        <v>114</v>
      </c>
    </row>
    <row r="228" spans="1:30" ht="15" hidden="1" customHeight="1" x14ac:dyDescent="0.2">
      <c r="A228" s="1" t="s">
        <v>12</v>
      </c>
      <c r="B228" t="s">
        <v>119</v>
      </c>
      <c r="C228" s="17">
        <v>156558</v>
      </c>
      <c r="D228" s="14" t="s">
        <v>98</v>
      </c>
      <c r="E228" s="32">
        <v>4879745</v>
      </c>
      <c r="F228" s="32">
        <v>2586792</v>
      </c>
      <c r="G228" s="32">
        <v>0</v>
      </c>
      <c r="H228" s="32">
        <v>0</v>
      </c>
      <c r="I228" s="59">
        <f t="shared" si="59"/>
        <v>7466537</v>
      </c>
      <c r="J228" s="60">
        <f t="shared" si="49"/>
        <v>87.648979930108894</v>
      </c>
      <c r="K228" s="32">
        <v>142875</v>
      </c>
      <c r="L228" s="32">
        <v>20807</v>
      </c>
      <c r="M228" s="32">
        <v>888255</v>
      </c>
      <c r="N228" s="32">
        <v>207</v>
      </c>
      <c r="O228" s="32">
        <v>0</v>
      </c>
      <c r="P228" s="39">
        <f t="shared" si="57"/>
        <v>1052144</v>
      </c>
      <c r="Q228" s="60">
        <f t="shared" si="50"/>
        <v>12.351020069891101</v>
      </c>
      <c r="R228" s="37">
        <f t="shared" si="54"/>
        <v>8518681</v>
      </c>
      <c r="S228" s="101">
        <v>25</v>
      </c>
      <c r="T228" s="101">
        <v>2</v>
      </c>
      <c r="U228" s="101">
        <v>17</v>
      </c>
      <c r="V228" s="35">
        <f t="shared" si="46"/>
        <v>44</v>
      </c>
      <c r="W228" s="61">
        <f t="shared" si="58"/>
        <v>38.596491228070178</v>
      </c>
      <c r="X228" s="14">
        <v>16</v>
      </c>
      <c r="Y228" s="14">
        <v>20</v>
      </c>
      <c r="Z228" s="14">
        <v>50</v>
      </c>
      <c r="AA228" s="14">
        <v>0</v>
      </c>
      <c r="AB228" s="106">
        <f t="shared" si="51"/>
        <v>70</v>
      </c>
      <c r="AC228" s="60">
        <f t="shared" si="52"/>
        <v>61.403508771929822</v>
      </c>
      <c r="AD228" s="12">
        <f t="shared" si="53"/>
        <v>114</v>
      </c>
    </row>
    <row r="229" spans="1:30" ht="15" hidden="1" customHeight="1" x14ac:dyDescent="0.2">
      <c r="A229" s="1" t="s">
        <v>12</v>
      </c>
      <c r="B229" t="s">
        <v>99</v>
      </c>
      <c r="C229" s="17">
        <v>449879</v>
      </c>
      <c r="D229" s="14" t="s">
        <v>98</v>
      </c>
      <c r="E229" s="32">
        <v>4879745</v>
      </c>
      <c r="F229" s="32">
        <v>2586792</v>
      </c>
      <c r="G229" s="32">
        <v>0</v>
      </c>
      <c r="H229" s="32">
        <v>0</v>
      </c>
      <c r="I229" s="59">
        <f t="shared" si="59"/>
        <v>7466537</v>
      </c>
      <c r="J229" s="60">
        <f t="shared" si="49"/>
        <v>87.648979930108894</v>
      </c>
      <c r="K229" s="32">
        <v>142875</v>
      </c>
      <c r="L229" s="32">
        <v>20807</v>
      </c>
      <c r="M229" s="32">
        <v>888255</v>
      </c>
      <c r="N229" s="32">
        <v>207</v>
      </c>
      <c r="O229" s="32">
        <v>0</v>
      </c>
      <c r="P229" s="39">
        <f t="shared" si="57"/>
        <v>1052144</v>
      </c>
      <c r="Q229" s="60">
        <f t="shared" si="50"/>
        <v>12.351020069891101</v>
      </c>
      <c r="R229" s="37">
        <f t="shared" si="54"/>
        <v>8518681</v>
      </c>
      <c r="S229" s="101">
        <v>25</v>
      </c>
      <c r="T229" s="101">
        <v>2</v>
      </c>
      <c r="U229" s="101">
        <v>17</v>
      </c>
      <c r="V229" s="35">
        <f t="shared" si="46"/>
        <v>44</v>
      </c>
      <c r="W229" s="61">
        <f t="shared" si="58"/>
        <v>38.596491228070178</v>
      </c>
      <c r="X229" s="14">
        <v>16</v>
      </c>
      <c r="Y229" s="14">
        <v>20</v>
      </c>
      <c r="Z229" s="14">
        <v>50</v>
      </c>
      <c r="AA229" s="14">
        <v>0</v>
      </c>
      <c r="AB229" s="106">
        <f t="shared" si="51"/>
        <v>70</v>
      </c>
      <c r="AC229" s="60">
        <f t="shared" si="52"/>
        <v>61.403508771929822</v>
      </c>
      <c r="AD229" s="12">
        <f t="shared" si="53"/>
        <v>114</v>
      </c>
    </row>
    <row r="230" spans="1:30" ht="15" hidden="1" customHeight="1" x14ac:dyDescent="0.2">
      <c r="A230" s="1" t="s">
        <v>12</v>
      </c>
      <c r="B230" t="s">
        <v>121</v>
      </c>
      <c r="C230" s="17">
        <v>723627</v>
      </c>
      <c r="D230" s="14" t="s">
        <v>98</v>
      </c>
      <c r="E230" s="32">
        <v>4879745</v>
      </c>
      <c r="F230" s="32">
        <v>2586792</v>
      </c>
      <c r="G230" s="32">
        <v>0</v>
      </c>
      <c r="H230" s="32">
        <v>0</v>
      </c>
      <c r="I230" s="59">
        <f t="shared" si="59"/>
        <v>7466537</v>
      </c>
      <c r="J230" s="60">
        <f t="shared" si="49"/>
        <v>87.648979930108894</v>
      </c>
      <c r="K230" s="32">
        <v>142875</v>
      </c>
      <c r="L230" s="32">
        <v>20807</v>
      </c>
      <c r="M230" s="32">
        <v>888255</v>
      </c>
      <c r="N230" s="32">
        <v>207</v>
      </c>
      <c r="O230" s="32">
        <v>0</v>
      </c>
      <c r="P230" s="39">
        <f t="shared" si="57"/>
        <v>1052144</v>
      </c>
      <c r="Q230" s="60">
        <f t="shared" si="50"/>
        <v>12.351020069891101</v>
      </c>
      <c r="R230" s="37">
        <f t="shared" si="54"/>
        <v>8518681</v>
      </c>
      <c r="S230" s="101">
        <v>25</v>
      </c>
      <c r="T230" s="101">
        <v>2</v>
      </c>
      <c r="U230" s="101">
        <v>17</v>
      </c>
      <c r="V230" s="35">
        <f t="shared" si="46"/>
        <v>44</v>
      </c>
      <c r="W230" s="61">
        <f t="shared" si="58"/>
        <v>38.596491228070178</v>
      </c>
      <c r="X230" s="14">
        <v>16</v>
      </c>
      <c r="Y230" s="14">
        <v>20</v>
      </c>
      <c r="Z230" s="14">
        <v>50</v>
      </c>
      <c r="AA230" s="14">
        <v>0</v>
      </c>
      <c r="AB230" s="106">
        <f t="shared" si="51"/>
        <v>70</v>
      </c>
      <c r="AC230" s="60">
        <f t="shared" si="52"/>
        <v>61.403508771929822</v>
      </c>
      <c r="AD230" s="12">
        <f t="shared" si="53"/>
        <v>114</v>
      </c>
    </row>
    <row r="231" spans="1:30" ht="15" hidden="1" customHeight="1" x14ac:dyDescent="0.2">
      <c r="A231" s="1" t="s">
        <v>12</v>
      </c>
      <c r="B231" t="s">
        <v>100</v>
      </c>
      <c r="C231" s="17">
        <v>101789</v>
      </c>
      <c r="D231" s="14" t="s">
        <v>98</v>
      </c>
      <c r="E231" s="32">
        <v>4879745</v>
      </c>
      <c r="F231" s="32">
        <v>2586792</v>
      </c>
      <c r="G231" s="32">
        <v>0</v>
      </c>
      <c r="H231" s="32">
        <v>0</v>
      </c>
      <c r="I231" s="59">
        <f t="shared" si="59"/>
        <v>7466537</v>
      </c>
      <c r="J231" s="60">
        <f t="shared" si="49"/>
        <v>87.648979930108894</v>
      </c>
      <c r="K231" s="32">
        <v>142875</v>
      </c>
      <c r="L231" s="32">
        <v>20807</v>
      </c>
      <c r="M231" s="32">
        <v>888255</v>
      </c>
      <c r="N231" s="32">
        <v>207</v>
      </c>
      <c r="O231" s="32">
        <v>0</v>
      </c>
      <c r="P231" s="39">
        <f t="shared" si="57"/>
        <v>1052144</v>
      </c>
      <c r="Q231" s="60">
        <f t="shared" si="50"/>
        <v>12.351020069891101</v>
      </c>
      <c r="R231" s="37">
        <f t="shared" si="54"/>
        <v>8518681</v>
      </c>
      <c r="S231" s="101">
        <v>25</v>
      </c>
      <c r="T231" s="101">
        <v>2</v>
      </c>
      <c r="U231" s="101">
        <v>17</v>
      </c>
      <c r="V231" s="35">
        <f t="shared" si="46"/>
        <v>44</v>
      </c>
      <c r="W231" s="61">
        <f t="shared" si="58"/>
        <v>38.596491228070178</v>
      </c>
      <c r="X231" s="14">
        <v>16</v>
      </c>
      <c r="Y231" s="14">
        <v>20</v>
      </c>
      <c r="Z231" s="14">
        <v>50</v>
      </c>
      <c r="AA231" s="14">
        <v>0</v>
      </c>
      <c r="AB231" s="106">
        <f t="shared" si="51"/>
        <v>70</v>
      </c>
      <c r="AC231" s="60">
        <f t="shared" si="52"/>
        <v>61.403508771929822</v>
      </c>
      <c r="AD231" s="12">
        <f t="shared" si="53"/>
        <v>114</v>
      </c>
    </row>
    <row r="232" spans="1:30" ht="15" hidden="1" customHeight="1" x14ac:dyDescent="0.2">
      <c r="A232" s="1" t="s">
        <v>12</v>
      </c>
      <c r="B232" t="s">
        <v>122</v>
      </c>
      <c r="C232" s="17">
        <v>507165</v>
      </c>
      <c r="D232" s="14" t="s">
        <v>98</v>
      </c>
      <c r="E232" s="32">
        <v>4879745</v>
      </c>
      <c r="F232" s="32">
        <v>2586792</v>
      </c>
      <c r="G232" s="32">
        <v>0</v>
      </c>
      <c r="H232" s="32">
        <v>0</v>
      </c>
      <c r="I232" s="59">
        <f t="shared" si="59"/>
        <v>7466537</v>
      </c>
      <c r="J232" s="60">
        <f t="shared" si="49"/>
        <v>87.648979930108894</v>
      </c>
      <c r="K232" s="32">
        <v>142875</v>
      </c>
      <c r="L232" s="32">
        <v>20807</v>
      </c>
      <c r="M232" s="32">
        <v>888255</v>
      </c>
      <c r="N232" s="32">
        <v>207</v>
      </c>
      <c r="O232" s="32">
        <v>0</v>
      </c>
      <c r="P232" s="39">
        <f t="shared" si="57"/>
        <v>1052144</v>
      </c>
      <c r="Q232" s="60">
        <f t="shared" si="50"/>
        <v>12.351020069891101</v>
      </c>
      <c r="R232" s="37">
        <f t="shared" si="54"/>
        <v>8518681</v>
      </c>
      <c r="S232" s="101">
        <v>25</v>
      </c>
      <c r="T232" s="101">
        <v>2</v>
      </c>
      <c r="U232" s="101">
        <v>17</v>
      </c>
      <c r="V232" s="35">
        <f>SUM(S232:U232)</f>
        <v>44</v>
      </c>
      <c r="W232" s="61">
        <f t="shared" si="58"/>
        <v>38.596491228070178</v>
      </c>
      <c r="X232" s="14">
        <v>16</v>
      </c>
      <c r="Y232" s="14">
        <v>20</v>
      </c>
      <c r="Z232" s="14">
        <v>50</v>
      </c>
      <c r="AA232" s="14">
        <v>0</v>
      </c>
      <c r="AB232" s="106">
        <f t="shared" si="51"/>
        <v>70</v>
      </c>
      <c r="AC232" s="60">
        <f t="shared" si="52"/>
        <v>61.403508771929822</v>
      </c>
      <c r="AD232" s="12">
        <f t="shared" si="53"/>
        <v>114</v>
      </c>
    </row>
    <row r="233" spans="1:30" ht="15" hidden="1" customHeight="1" x14ac:dyDescent="0.2">
      <c r="A233" s="1" t="s">
        <v>12</v>
      </c>
      <c r="B233" t="s">
        <v>102</v>
      </c>
      <c r="C233" s="17">
        <v>544104</v>
      </c>
      <c r="D233" s="14" t="s">
        <v>171</v>
      </c>
      <c r="E233" s="32">
        <v>4879745</v>
      </c>
      <c r="F233" s="32">
        <v>2586792</v>
      </c>
      <c r="G233" s="32">
        <v>0</v>
      </c>
      <c r="H233" s="32">
        <v>0</v>
      </c>
      <c r="I233" s="59">
        <f t="shared" si="59"/>
        <v>7466537</v>
      </c>
      <c r="J233" s="60">
        <f t="shared" si="49"/>
        <v>87.648979930108894</v>
      </c>
      <c r="K233" s="32">
        <v>142875</v>
      </c>
      <c r="L233" s="32">
        <v>20807</v>
      </c>
      <c r="M233" s="32">
        <v>888255</v>
      </c>
      <c r="N233" s="32">
        <v>207</v>
      </c>
      <c r="O233" s="32">
        <v>0</v>
      </c>
      <c r="P233" s="39">
        <f>SUM(K233:O233)</f>
        <v>1052144</v>
      </c>
      <c r="Q233" s="60">
        <f t="shared" si="50"/>
        <v>12.351020069891101</v>
      </c>
      <c r="R233" s="37">
        <f t="shared" si="54"/>
        <v>8518681</v>
      </c>
      <c r="S233" s="101">
        <v>25</v>
      </c>
      <c r="T233" s="101">
        <v>2</v>
      </c>
      <c r="U233" s="101">
        <v>17</v>
      </c>
      <c r="V233" s="35">
        <f t="shared" ref="V233:V252" si="60">SUM(S233:U233)</f>
        <v>44</v>
      </c>
      <c r="W233" s="61">
        <f t="shared" si="58"/>
        <v>38.596491228070178</v>
      </c>
      <c r="X233" s="14">
        <v>16</v>
      </c>
      <c r="Y233" s="14">
        <v>20</v>
      </c>
      <c r="Z233" s="14">
        <v>50</v>
      </c>
      <c r="AA233" s="14">
        <v>0</v>
      </c>
      <c r="AB233" s="106">
        <f t="shared" si="51"/>
        <v>70</v>
      </c>
      <c r="AC233" s="60">
        <f t="shared" si="52"/>
        <v>61.403508771929822</v>
      </c>
      <c r="AD233" s="12">
        <f t="shared" si="53"/>
        <v>114</v>
      </c>
    </row>
    <row r="234" spans="1:30" ht="15" hidden="1" customHeight="1" x14ac:dyDescent="0.2">
      <c r="A234" s="1" t="s">
        <v>12</v>
      </c>
      <c r="B234" t="s">
        <v>147</v>
      </c>
      <c r="C234" s="17">
        <v>11393</v>
      </c>
      <c r="D234" s="14" t="s">
        <v>171</v>
      </c>
      <c r="E234" s="32">
        <v>4879745</v>
      </c>
      <c r="F234" s="32">
        <v>2586792</v>
      </c>
      <c r="G234" s="32">
        <v>0</v>
      </c>
      <c r="H234" s="32">
        <v>0</v>
      </c>
      <c r="I234" s="59">
        <f t="shared" si="59"/>
        <v>7466537</v>
      </c>
      <c r="J234" s="60">
        <f t="shared" si="49"/>
        <v>87.648979930108894</v>
      </c>
      <c r="K234" s="32">
        <v>142875</v>
      </c>
      <c r="L234" s="32">
        <v>20807</v>
      </c>
      <c r="M234" s="32">
        <v>888255</v>
      </c>
      <c r="N234" s="32">
        <v>207</v>
      </c>
      <c r="O234" s="32">
        <v>0</v>
      </c>
      <c r="P234" s="39">
        <f t="shared" si="57"/>
        <v>1052144</v>
      </c>
      <c r="Q234" s="60">
        <f t="shared" si="50"/>
        <v>12.351020069891101</v>
      </c>
      <c r="R234" s="37">
        <f t="shared" si="54"/>
        <v>8518681</v>
      </c>
      <c r="S234" s="101">
        <v>25</v>
      </c>
      <c r="T234" s="101">
        <v>2</v>
      </c>
      <c r="U234" s="101">
        <v>17</v>
      </c>
      <c r="V234" s="35">
        <f t="shared" si="60"/>
        <v>44</v>
      </c>
      <c r="W234" s="61">
        <f t="shared" si="58"/>
        <v>38.596491228070178</v>
      </c>
      <c r="X234" s="14">
        <v>16</v>
      </c>
      <c r="Y234" s="14">
        <v>20</v>
      </c>
      <c r="Z234" s="14">
        <v>50</v>
      </c>
      <c r="AA234" s="14">
        <v>0</v>
      </c>
      <c r="AB234" s="106">
        <f t="shared" si="51"/>
        <v>70</v>
      </c>
      <c r="AC234" s="60">
        <f t="shared" si="52"/>
        <v>61.403508771929822</v>
      </c>
      <c r="AD234" s="12">
        <f t="shared" si="53"/>
        <v>114</v>
      </c>
    </row>
    <row r="235" spans="1:30" ht="15" hidden="1" customHeight="1" x14ac:dyDescent="0.2">
      <c r="A235" s="1" t="s">
        <v>12</v>
      </c>
      <c r="B235" t="s">
        <v>103</v>
      </c>
      <c r="C235" s="17">
        <v>959626</v>
      </c>
      <c r="D235" s="14" t="s">
        <v>171</v>
      </c>
      <c r="E235" s="32">
        <v>4879745</v>
      </c>
      <c r="F235" s="32">
        <v>2586792</v>
      </c>
      <c r="G235" s="32">
        <v>0</v>
      </c>
      <c r="H235" s="32">
        <v>0</v>
      </c>
      <c r="I235" s="59">
        <f t="shared" si="59"/>
        <v>7466537</v>
      </c>
      <c r="J235" s="60">
        <f t="shared" si="49"/>
        <v>87.648979930108894</v>
      </c>
      <c r="K235" s="32">
        <v>142875</v>
      </c>
      <c r="L235" s="32">
        <v>20807</v>
      </c>
      <c r="M235" s="32">
        <v>888255</v>
      </c>
      <c r="N235" s="32">
        <v>207</v>
      </c>
      <c r="O235" s="32">
        <v>0</v>
      </c>
      <c r="P235" s="39">
        <f t="shared" si="57"/>
        <v>1052144</v>
      </c>
      <c r="Q235" s="60">
        <f t="shared" si="50"/>
        <v>12.351020069891101</v>
      </c>
      <c r="R235" s="37">
        <f t="shared" si="54"/>
        <v>8518681</v>
      </c>
      <c r="S235" s="101">
        <v>25</v>
      </c>
      <c r="T235" s="101">
        <v>2</v>
      </c>
      <c r="U235" s="101">
        <v>17</v>
      </c>
      <c r="V235" s="35">
        <f t="shared" si="60"/>
        <v>44</v>
      </c>
      <c r="W235" s="61">
        <f t="shared" si="58"/>
        <v>38.596491228070178</v>
      </c>
      <c r="X235" s="14">
        <v>16</v>
      </c>
      <c r="Y235" s="14">
        <v>20</v>
      </c>
      <c r="Z235" s="14">
        <v>50</v>
      </c>
      <c r="AA235" s="14">
        <v>0</v>
      </c>
      <c r="AB235" s="106">
        <f t="shared" si="51"/>
        <v>70</v>
      </c>
      <c r="AC235" s="60">
        <f t="shared" si="52"/>
        <v>61.403508771929822</v>
      </c>
      <c r="AD235" s="12">
        <f t="shared" si="53"/>
        <v>114</v>
      </c>
    </row>
    <row r="236" spans="1:30" ht="15" hidden="1" customHeight="1" x14ac:dyDescent="0.2">
      <c r="A236" s="1" t="s">
        <v>12</v>
      </c>
      <c r="B236" t="s">
        <v>104</v>
      </c>
      <c r="C236" s="17">
        <v>860242</v>
      </c>
      <c r="D236" s="14" t="s">
        <v>171</v>
      </c>
      <c r="E236" s="32">
        <v>4879745</v>
      </c>
      <c r="F236" s="32">
        <v>2586792</v>
      </c>
      <c r="G236" s="32">
        <v>0</v>
      </c>
      <c r="H236" s="32">
        <v>0</v>
      </c>
      <c r="I236" s="59">
        <f t="shared" si="59"/>
        <v>7466537</v>
      </c>
      <c r="J236" s="60">
        <f t="shared" si="49"/>
        <v>87.648979930108894</v>
      </c>
      <c r="K236" s="32">
        <v>142875</v>
      </c>
      <c r="L236" s="32">
        <v>20807</v>
      </c>
      <c r="M236" s="32">
        <v>888255</v>
      </c>
      <c r="N236" s="32">
        <v>207</v>
      </c>
      <c r="O236" s="32">
        <v>0</v>
      </c>
      <c r="P236" s="39">
        <f t="shared" si="57"/>
        <v>1052144</v>
      </c>
      <c r="Q236" s="60">
        <f t="shared" si="50"/>
        <v>12.351020069891101</v>
      </c>
      <c r="R236" s="37">
        <f t="shared" si="54"/>
        <v>8518681</v>
      </c>
      <c r="S236" s="101">
        <v>25</v>
      </c>
      <c r="T236" s="101">
        <v>2</v>
      </c>
      <c r="U236" s="101">
        <v>17</v>
      </c>
      <c r="V236" s="35">
        <f t="shared" si="60"/>
        <v>44</v>
      </c>
      <c r="W236" s="61">
        <f t="shared" si="58"/>
        <v>38.596491228070178</v>
      </c>
      <c r="X236" s="14">
        <v>16</v>
      </c>
      <c r="Y236" s="14">
        <v>20</v>
      </c>
      <c r="Z236" s="14">
        <v>50</v>
      </c>
      <c r="AA236" s="14">
        <v>0</v>
      </c>
      <c r="AB236" s="106">
        <f t="shared" si="51"/>
        <v>70</v>
      </c>
      <c r="AC236" s="60">
        <f t="shared" si="52"/>
        <v>61.403508771929822</v>
      </c>
      <c r="AD236" s="12">
        <f t="shared" si="53"/>
        <v>114</v>
      </c>
    </row>
    <row r="237" spans="1:30" ht="15" hidden="1" customHeight="1" x14ac:dyDescent="0.2">
      <c r="A237" s="1" t="s">
        <v>12</v>
      </c>
      <c r="B237" t="s">
        <v>106</v>
      </c>
      <c r="C237" s="17">
        <v>471232</v>
      </c>
      <c r="D237" s="14" t="s">
        <v>171</v>
      </c>
      <c r="E237" s="32">
        <v>4879745</v>
      </c>
      <c r="F237" s="32">
        <v>2586792</v>
      </c>
      <c r="G237" s="32">
        <v>0</v>
      </c>
      <c r="H237" s="32">
        <v>0</v>
      </c>
      <c r="I237" s="59">
        <f t="shared" si="59"/>
        <v>7466537</v>
      </c>
      <c r="J237" s="60">
        <f t="shared" si="49"/>
        <v>87.648979930108894</v>
      </c>
      <c r="K237" s="32">
        <v>142875</v>
      </c>
      <c r="L237" s="32">
        <v>20807</v>
      </c>
      <c r="M237" s="32">
        <v>888255</v>
      </c>
      <c r="N237" s="32">
        <v>207</v>
      </c>
      <c r="O237" s="32">
        <v>0</v>
      </c>
      <c r="P237" s="39">
        <f t="shared" si="57"/>
        <v>1052144</v>
      </c>
      <c r="Q237" s="60">
        <f t="shared" si="50"/>
        <v>12.351020069891101</v>
      </c>
      <c r="R237" s="37">
        <f t="shared" si="54"/>
        <v>8518681</v>
      </c>
      <c r="S237" s="101">
        <v>25</v>
      </c>
      <c r="T237" s="101">
        <v>2</v>
      </c>
      <c r="U237" s="101">
        <v>17</v>
      </c>
      <c r="V237" s="35">
        <f t="shared" si="60"/>
        <v>44</v>
      </c>
      <c r="W237" s="61">
        <f t="shared" si="58"/>
        <v>38.596491228070178</v>
      </c>
      <c r="X237" s="14">
        <v>16</v>
      </c>
      <c r="Y237" s="14">
        <v>20</v>
      </c>
      <c r="Z237" s="14">
        <v>50</v>
      </c>
      <c r="AA237" s="14">
        <v>0</v>
      </c>
      <c r="AB237" s="106">
        <f t="shared" si="51"/>
        <v>70</v>
      </c>
      <c r="AC237" s="60">
        <f t="shared" si="52"/>
        <v>61.403508771929822</v>
      </c>
      <c r="AD237" s="12">
        <f t="shared" si="53"/>
        <v>114</v>
      </c>
    </row>
    <row r="238" spans="1:30" ht="15" hidden="1" customHeight="1" x14ac:dyDescent="0.2">
      <c r="A238" s="1" t="s">
        <v>12</v>
      </c>
      <c r="B238" t="s">
        <v>124</v>
      </c>
      <c r="C238" s="17">
        <v>85598</v>
      </c>
      <c r="D238" s="14" t="s">
        <v>171</v>
      </c>
      <c r="E238" s="32">
        <v>4879745</v>
      </c>
      <c r="F238" s="32">
        <v>2586792</v>
      </c>
      <c r="G238" s="32">
        <v>0</v>
      </c>
      <c r="H238" s="32">
        <v>0</v>
      </c>
      <c r="I238" s="59">
        <f t="shared" si="59"/>
        <v>7466537</v>
      </c>
      <c r="J238" s="60">
        <f t="shared" si="49"/>
        <v>87.648979930108894</v>
      </c>
      <c r="K238" s="32">
        <v>142875</v>
      </c>
      <c r="L238" s="32">
        <v>20807</v>
      </c>
      <c r="M238" s="32">
        <v>888255</v>
      </c>
      <c r="N238" s="32">
        <v>207</v>
      </c>
      <c r="O238" s="32">
        <v>0</v>
      </c>
      <c r="P238" s="39">
        <f t="shared" si="57"/>
        <v>1052144</v>
      </c>
      <c r="Q238" s="60">
        <f t="shared" si="50"/>
        <v>12.351020069891101</v>
      </c>
      <c r="R238" s="37">
        <f t="shared" si="54"/>
        <v>8518681</v>
      </c>
      <c r="S238" s="101">
        <v>25</v>
      </c>
      <c r="T238" s="101">
        <v>2</v>
      </c>
      <c r="U238" s="101">
        <v>17</v>
      </c>
      <c r="V238" s="35">
        <f t="shared" si="60"/>
        <v>44</v>
      </c>
      <c r="W238" s="61">
        <f t="shared" si="58"/>
        <v>38.596491228070178</v>
      </c>
      <c r="X238" s="14">
        <v>16</v>
      </c>
      <c r="Y238" s="14">
        <v>20</v>
      </c>
      <c r="Z238" s="14">
        <v>50</v>
      </c>
      <c r="AA238" s="14">
        <v>0</v>
      </c>
      <c r="AB238" s="106">
        <f t="shared" si="51"/>
        <v>70</v>
      </c>
      <c r="AC238" s="60">
        <f t="shared" si="52"/>
        <v>61.403508771929822</v>
      </c>
      <c r="AD238" s="12">
        <f t="shared" si="53"/>
        <v>114</v>
      </c>
    </row>
    <row r="239" spans="1:30" ht="15" hidden="1" customHeight="1" x14ac:dyDescent="0.2">
      <c r="A239" s="1" t="s">
        <v>12</v>
      </c>
      <c r="B239" t="s">
        <v>109</v>
      </c>
      <c r="C239" s="17">
        <v>389414</v>
      </c>
      <c r="D239" s="14" t="s">
        <v>114</v>
      </c>
      <c r="E239" s="32">
        <v>4879745</v>
      </c>
      <c r="F239" s="32">
        <v>2586792</v>
      </c>
      <c r="G239" s="32">
        <v>0</v>
      </c>
      <c r="H239" s="32">
        <v>0</v>
      </c>
      <c r="I239" s="59">
        <f t="shared" si="59"/>
        <v>7466537</v>
      </c>
      <c r="J239" s="60">
        <f t="shared" si="49"/>
        <v>87.648979930108894</v>
      </c>
      <c r="K239" s="32">
        <v>142875</v>
      </c>
      <c r="L239" s="32">
        <v>20807</v>
      </c>
      <c r="M239" s="32">
        <v>888255</v>
      </c>
      <c r="N239" s="32">
        <v>207</v>
      </c>
      <c r="O239" s="32">
        <v>0</v>
      </c>
      <c r="P239" s="39">
        <f t="shared" si="57"/>
        <v>1052144</v>
      </c>
      <c r="Q239" s="60">
        <f t="shared" si="50"/>
        <v>12.351020069891101</v>
      </c>
      <c r="R239" s="37">
        <f t="shared" si="54"/>
        <v>8518681</v>
      </c>
      <c r="S239" s="101">
        <v>25</v>
      </c>
      <c r="T239" s="101">
        <v>2</v>
      </c>
      <c r="U239" s="101">
        <v>17</v>
      </c>
      <c r="V239" s="35">
        <f t="shared" si="60"/>
        <v>44</v>
      </c>
      <c r="W239" s="61">
        <f t="shared" si="58"/>
        <v>38.596491228070178</v>
      </c>
      <c r="X239" s="14">
        <v>16</v>
      </c>
      <c r="Y239" s="14">
        <v>20</v>
      </c>
      <c r="Z239" s="14">
        <v>50</v>
      </c>
      <c r="AA239" s="14">
        <v>0</v>
      </c>
      <c r="AB239" s="106">
        <f t="shared" si="51"/>
        <v>70</v>
      </c>
      <c r="AC239" s="60">
        <f t="shared" si="52"/>
        <v>61.403508771929822</v>
      </c>
      <c r="AD239" s="12">
        <f t="shared" si="53"/>
        <v>114</v>
      </c>
    </row>
    <row r="240" spans="1:30" ht="15" hidden="1" customHeight="1" x14ac:dyDescent="0.2">
      <c r="A240" s="1" t="s">
        <v>12</v>
      </c>
      <c r="B240" t="s">
        <v>157</v>
      </c>
      <c r="C240" s="17">
        <v>470789</v>
      </c>
      <c r="D240" s="14" t="s">
        <v>114</v>
      </c>
      <c r="E240" s="32">
        <v>4879745</v>
      </c>
      <c r="F240" s="32">
        <v>2586792</v>
      </c>
      <c r="G240" s="32">
        <v>0</v>
      </c>
      <c r="H240" s="32">
        <v>0</v>
      </c>
      <c r="I240" s="59">
        <f t="shared" si="59"/>
        <v>7466537</v>
      </c>
      <c r="J240" s="60">
        <f t="shared" si="49"/>
        <v>87.648979930108894</v>
      </c>
      <c r="K240" s="32">
        <v>142875</v>
      </c>
      <c r="L240" s="32">
        <v>20807</v>
      </c>
      <c r="M240" s="32">
        <v>888255</v>
      </c>
      <c r="N240" s="32">
        <v>207</v>
      </c>
      <c r="O240" s="32">
        <v>0</v>
      </c>
      <c r="P240" s="39">
        <f t="shared" si="57"/>
        <v>1052144</v>
      </c>
      <c r="Q240" s="60">
        <f t="shared" si="50"/>
        <v>12.351020069891101</v>
      </c>
      <c r="R240" s="37">
        <f t="shared" si="54"/>
        <v>8518681</v>
      </c>
      <c r="S240" s="101">
        <v>25</v>
      </c>
      <c r="T240" s="101">
        <v>2</v>
      </c>
      <c r="U240" s="101">
        <v>17</v>
      </c>
      <c r="V240" s="35">
        <f t="shared" si="60"/>
        <v>44</v>
      </c>
      <c r="W240" s="61">
        <f t="shared" si="58"/>
        <v>38.596491228070178</v>
      </c>
      <c r="X240" s="14">
        <v>16</v>
      </c>
      <c r="Y240" s="14">
        <v>20</v>
      </c>
      <c r="Z240" s="14">
        <v>50</v>
      </c>
      <c r="AA240" s="14">
        <v>0</v>
      </c>
      <c r="AB240" s="106">
        <f t="shared" si="51"/>
        <v>70</v>
      </c>
      <c r="AC240" s="60">
        <f t="shared" si="52"/>
        <v>61.403508771929822</v>
      </c>
      <c r="AD240" s="12">
        <f t="shared" si="53"/>
        <v>114</v>
      </c>
    </row>
    <row r="241" spans="1:32" ht="15" hidden="1" customHeight="1" x14ac:dyDescent="0.2">
      <c r="A241" s="1" t="s">
        <v>12</v>
      </c>
      <c r="B241" t="s">
        <v>113</v>
      </c>
      <c r="C241" s="17">
        <v>81291</v>
      </c>
      <c r="D241" s="14" t="s">
        <v>115</v>
      </c>
      <c r="E241" s="32">
        <v>4879745</v>
      </c>
      <c r="F241" s="32">
        <v>2586792</v>
      </c>
      <c r="G241" s="32">
        <v>0</v>
      </c>
      <c r="H241" s="32">
        <v>0</v>
      </c>
      <c r="I241" s="59">
        <f t="shared" si="59"/>
        <v>7466537</v>
      </c>
      <c r="J241" s="60">
        <f t="shared" si="49"/>
        <v>87.648979930108894</v>
      </c>
      <c r="K241" s="32">
        <v>142875</v>
      </c>
      <c r="L241" s="32">
        <v>20807</v>
      </c>
      <c r="M241" s="32">
        <v>888255</v>
      </c>
      <c r="N241" s="32">
        <v>207</v>
      </c>
      <c r="O241" s="32">
        <v>0</v>
      </c>
      <c r="P241" s="39">
        <f t="shared" si="57"/>
        <v>1052144</v>
      </c>
      <c r="Q241" s="60">
        <f t="shared" si="50"/>
        <v>12.351020069891101</v>
      </c>
      <c r="R241" s="37">
        <f t="shared" si="54"/>
        <v>8518681</v>
      </c>
      <c r="S241" s="101">
        <v>25</v>
      </c>
      <c r="T241" s="101">
        <v>2</v>
      </c>
      <c r="U241" s="101">
        <v>17</v>
      </c>
      <c r="V241" s="35">
        <f t="shared" si="60"/>
        <v>44</v>
      </c>
      <c r="W241" s="61">
        <f t="shared" si="58"/>
        <v>38.596491228070178</v>
      </c>
      <c r="X241" s="14">
        <v>16</v>
      </c>
      <c r="Y241" s="14">
        <v>20</v>
      </c>
      <c r="Z241" s="14">
        <v>50</v>
      </c>
      <c r="AA241" s="14">
        <v>0</v>
      </c>
      <c r="AB241" s="106">
        <f t="shared" si="51"/>
        <v>70</v>
      </c>
      <c r="AC241" s="60">
        <f t="shared" si="52"/>
        <v>61.403508771929822</v>
      </c>
      <c r="AD241" s="12">
        <f t="shared" si="53"/>
        <v>114</v>
      </c>
    </row>
    <row r="242" spans="1:32" ht="15.75" hidden="1" customHeight="1" x14ac:dyDescent="0.2">
      <c r="A242" s="1" t="s">
        <v>14</v>
      </c>
      <c r="B242" t="s">
        <v>177</v>
      </c>
      <c r="C242" s="17">
        <v>60000</v>
      </c>
      <c r="D242" s="14" t="s">
        <v>175</v>
      </c>
      <c r="E242" s="32">
        <v>453971</v>
      </c>
      <c r="F242" s="32">
        <v>1518988</v>
      </c>
      <c r="G242" s="32">
        <v>0</v>
      </c>
      <c r="H242" s="32">
        <v>0</v>
      </c>
      <c r="I242" s="59">
        <f>SUM(E242:H242)</f>
        <v>1972959</v>
      </c>
      <c r="J242" s="60">
        <f t="shared" si="49"/>
        <v>91.975752953494634</v>
      </c>
      <c r="K242" s="32">
        <v>21440</v>
      </c>
      <c r="L242" s="32">
        <v>37516</v>
      </c>
      <c r="M242" s="32">
        <v>98473</v>
      </c>
      <c r="N242" s="32">
        <v>0</v>
      </c>
      <c r="O242" s="32">
        <v>14698</v>
      </c>
      <c r="P242" s="39">
        <f t="shared" si="57"/>
        <v>172127</v>
      </c>
      <c r="Q242" s="60">
        <f t="shared" si="50"/>
        <v>8.0242470465053621</v>
      </c>
      <c r="R242" s="37">
        <f t="shared" si="54"/>
        <v>2145086</v>
      </c>
      <c r="S242" s="101">
        <v>14</v>
      </c>
      <c r="T242" s="101">
        <v>0</v>
      </c>
      <c r="U242" s="101">
        <v>4</v>
      </c>
      <c r="V242" s="35">
        <f t="shared" si="60"/>
        <v>18</v>
      </c>
      <c r="W242" s="61">
        <f t="shared" si="58"/>
        <v>20.454545454545453</v>
      </c>
      <c r="X242" s="14">
        <v>2</v>
      </c>
      <c r="Y242" s="14">
        <v>8</v>
      </c>
      <c r="Z242" s="14">
        <v>62</v>
      </c>
      <c r="AA242" s="14">
        <v>0</v>
      </c>
      <c r="AB242" s="106">
        <f t="shared" si="51"/>
        <v>70</v>
      </c>
      <c r="AC242" s="60">
        <f t="shared" si="52"/>
        <v>79.545454545454547</v>
      </c>
      <c r="AD242" s="12">
        <f t="shared" si="53"/>
        <v>88</v>
      </c>
    </row>
    <row r="243" spans="1:32" ht="15.75" hidden="1" customHeight="1" x14ac:dyDescent="0.2">
      <c r="A243" s="1" t="s">
        <v>14</v>
      </c>
      <c r="B243" t="s">
        <v>119</v>
      </c>
      <c r="C243" s="17">
        <v>351995</v>
      </c>
      <c r="D243" s="14" t="s">
        <v>98</v>
      </c>
      <c r="E243" s="32">
        <v>453971</v>
      </c>
      <c r="F243" s="32">
        <v>1518988</v>
      </c>
      <c r="G243" s="32">
        <v>0</v>
      </c>
      <c r="H243" s="32">
        <v>0</v>
      </c>
      <c r="I243" s="59">
        <f t="shared" ref="I243:I246" si="61">SUM(E243:H243)</f>
        <v>1972959</v>
      </c>
      <c r="J243" s="60">
        <f t="shared" si="49"/>
        <v>91.975752953494634</v>
      </c>
      <c r="K243" s="32">
        <v>21440</v>
      </c>
      <c r="L243" s="32">
        <v>37516</v>
      </c>
      <c r="M243" s="32">
        <v>98473</v>
      </c>
      <c r="N243" s="32">
        <v>0</v>
      </c>
      <c r="O243" s="32">
        <v>14698</v>
      </c>
      <c r="P243" s="39">
        <f t="shared" si="57"/>
        <v>172127</v>
      </c>
      <c r="Q243" s="60">
        <f t="shared" si="50"/>
        <v>8.0242470465053621</v>
      </c>
      <c r="R243" s="37">
        <f t="shared" si="54"/>
        <v>2145086</v>
      </c>
      <c r="S243" s="101">
        <v>14</v>
      </c>
      <c r="T243" s="101">
        <v>0</v>
      </c>
      <c r="U243" s="101">
        <v>4</v>
      </c>
      <c r="V243" s="35">
        <f t="shared" si="60"/>
        <v>18</v>
      </c>
      <c r="W243" s="61">
        <f t="shared" si="58"/>
        <v>20.454545454545453</v>
      </c>
      <c r="X243" s="14">
        <v>2</v>
      </c>
      <c r="Y243" s="14">
        <v>8</v>
      </c>
      <c r="Z243" s="14">
        <v>62</v>
      </c>
      <c r="AA243" s="14">
        <v>0</v>
      </c>
      <c r="AB243" s="106">
        <f t="shared" si="51"/>
        <v>70</v>
      </c>
      <c r="AC243" s="60">
        <f t="shared" si="52"/>
        <v>79.545454545454547</v>
      </c>
      <c r="AD243" s="12">
        <f t="shared" si="53"/>
        <v>88</v>
      </c>
    </row>
    <row r="244" spans="1:32" ht="15.75" hidden="1" customHeight="1" x14ac:dyDescent="0.2">
      <c r="A244" s="1" t="s">
        <v>14</v>
      </c>
      <c r="B244" t="s">
        <v>99</v>
      </c>
      <c r="C244" s="17">
        <v>479508</v>
      </c>
      <c r="D244" s="14" t="s">
        <v>98</v>
      </c>
      <c r="E244" s="32">
        <v>453971</v>
      </c>
      <c r="F244" s="32">
        <v>1518988</v>
      </c>
      <c r="G244" s="32">
        <v>0</v>
      </c>
      <c r="H244" s="32">
        <v>0</v>
      </c>
      <c r="I244" s="59">
        <f t="shared" si="61"/>
        <v>1972959</v>
      </c>
      <c r="J244" s="60">
        <f t="shared" si="49"/>
        <v>91.975752953494634</v>
      </c>
      <c r="K244" s="32">
        <v>21440</v>
      </c>
      <c r="L244" s="32">
        <v>37516</v>
      </c>
      <c r="M244" s="32">
        <v>98473</v>
      </c>
      <c r="N244" s="32">
        <v>0</v>
      </c>
      <c r="O244" s="32">
        <v>14698</v>
      </c>
      <c r="P244" s="39">
        <f t="shared" si="57"/>
        <v>172127</v>
      </c>
      <c r="Q244" s="60">
        <f t="shared" si="50"/>
        <v>8.0242470465053621</v>
      </c>
      <c r="R244" s="37">
        <f t="shared" si="54"/>
        <v>2145086</v>
      </c>
      <c r="S244" s="101">
        <v>14</v>
      </c>
      <c r="T244" s="101">
        <v>0</v>
      </c>
      <c r="U244" s="101">
        <v>4</v>
      </c>
      <c r="V244" s="35">
        <f t="shared" si="60"/>
        <v>18</v>
      </c>
      <c r="W244" s="61">
        <f t="shared" si="58"/>
        <v>20.454545454545453</v>
      </c>
      <c r="X244" s="14">
        <v>2</v>
      </c>
      <c r="Y244" s="14">
        <v>8</v>
      </c>
      <c r="Z244" s="14">
        <v>62</v>
      </c>
      <c r="AA244" s="14">
        <v>0</v>
      </c>
      <c r="AB244" s="106">
        <f t="shared" si="51"/>
        <v>70</v>
      </c>
      <c r="AC244" s="60">
        <f t="shared" si="52"/>
        <v>79.545454545454547</v>
      </c>
      <c r="AD244" s="12">
        <f t="shared" si="53"/>
        <v>88</v>
      </c>
    </row>
    <row r="245" spans="1:32" ht="15.75" hidden="1" customHeight="1" x14ac:dyDescent="0.2">
      <c r="A245" s="1" t="s">
        <v>14</v>
      </c>
      <c r="B245" t="s">
        <v>100</v>
      </c>
      <c r="C245" s="17">
        <v>256000</v>
      </c>
      <c r="D245" s="14" t="s">
        <v>98</v>
      </c>
      <c r="E245" s="32">
        <v>453971</v>
      </c>
      <c r="F245" s="32">
        <v>1518988</v>
      </c>
      <c r="G245" s="32">
        <v>0</v>
      </c>
      <c r="H245" s="32">
        <v>0</v>
      </c>
      <c r="I245" s="59">
        <f t="shared" si="61"/>
        <v>1972959</v>
      </c>
      <c r="J245" s="60">
        <f t="shared" si="49"/>
        <v>91.975752953494634</v>
      </c>
      <c r="K245" s="32">
        <v>21440</v>
      </c>
      <c r="L245" s="32">
        <v>37516</v>
      </c>
      <c r="M245" s="32">
        <v>98473</v>
      </c>
      <c r="N245" s="32">
        <v>0</v>
      </c>
      <c r="O245" s="32">
        <v>14698</v>
      </c>
      <c r="P245" s="39">
        <f t="shared" si="57"/>
        <v>172127</v>
      </c>
      <c r="Q245" s="60">
        <f t="shared" si="50"/>
        <v>8.0242470465053621</v>
      </c>
      <c r="R245" s="37">
        <f t="shared" si="54"/>
        <v>2145086</v>
      </c>
      <c r="S245" s="101">
        <v>14</v>
      </c>
      <c r="T245" s="101">
        <v>0</v>
      </c>
      <c r="U245" s="101">
        <v>4</v>
      </c>
      <c r="V245" s="35">
        <f t="shared" si="60"/>
        <v>18</v>
      </c>
      <c r="W245" s="61">
        <f>(100*V245)/AD245</f>
        <v>20.454545454545453</v>
      </c>
      <c r="X245" s="14">
        <v>2</v>
      </c>
      <c r="Y245" s="14">
        <v>8</v>
      </c>
      <c r="Z245" s="14">
        <v>62</v>
      </c>
      <c r="AA245" s="14">
        <v>0</v>
      </c>
      <c r="AB245" s="106">
        <f t="shared" si="51"/>
        <v>70</v>
      </c>
      <c r="AC245" s="60">
        <f t="shared" si="52"/>
        <v>79.545454545454547</v>
      </c>
      <c r="AD245" s="12">
        <f t="shared" si="53"/>
        <v>88</v>
      </c>
    </row>
    <row r="246" spans="1:32" ht="15.75" hidden="1" customHeight="1" x14ac:dyDescent="0.2">
      <c r="A246" s="1" t="s">
        <v>14</v>
      </c>
      <c r="B246" t="s">
        <v>103</v>
      </c>
      <c r="C246" s="17">
        <v>298285</v>
      </c>
      <c r="D246" s="14" t="s">
        <v>171</v>
      </c>
      <c r="E246" s="32">
        <v>453971</v>
      </c>
      <c r="F246" s="32">
        <v>1518988</v>
      </c>
      <c r="G246" s="32">
        <v>0</v>
      </c>
      <c r="H246" s="32">
        <v>0</v>
      </c>
      <c r="I246" s="59">
        <f t="shared" si="61"/>
        <v>1972959</v>
      </c>
      <c r="J246" s="60">
        <f t="shared" si="49"/>
        <v>91.975752953494634</v>
      </c>
      <c r="K246" s="32">
        <v>21440</v>
      </c>
      <c r="L246" s="32">
        <v>37516</v>
      </c>
      <c r="M246" s="32">
        <v>98473</v>
      </c>
      <c r="N246" s="32">
        <v>0</v>
      </c>
      <c r="O246" s="32">
        <v>14698</v>
      </c>
      <c r="P246" s="39">
        <f t="shared" si="57"/>
        <v>172127</v>
      </c>
      <c r="Q246" s="60">
        <f t="shared" si="50"/>
        <v>8.0242470465053621</v>
      </c>
      <c r="R246" s="37">
        <f t="shared" si="54"/>
        <v>2145086</v>
      </c>
      <c r="S246" s="101">
        <v>14</v>
      </c>
      <c r="T246" s="101">
        <v>0</v>
      </c>
      <c r="U246" s="101">
        <v>4</v>
      </c>
      <c r="V246" s="35">
        <f t="shared" si="60"/>
        <v>18</v>
      </c>
      <c r="W246" s="61">
        <f t="shared" ref="W246:W288" si="62">(100*V246)/AD246</f>
        <v>20.454545454545453</v>
      </c>
      <c r="X246" s="14">
        <v>2</v>
      </c>
      <c r="Y246" s="14">
        <v>8</v>
      </c>
      <c r="Z246" s="14">
        <v>62</v>
      </c>
      <c r="AA246" s="14">
        <v>0</v>
      </c>
      <c r="AB246" s="106">
        <f t="shared" si="51"/>
        <v>70</v>
      </c>
      <c r="AC246" s="60">
        <f t="shared" si="52"/>
        <v>79.545454545454547</v>
      </c>
      <c r="AD246" s="12">
        <f t="shared" si="53"/>
        <v>88</v>
      </c>
    </row>
    <row r="247" spans="1:32" s="64" customFormat="1" hidden="1" x14ac:dyDescent="0.2">
      <c r="A247" s="63" t="s">
        <v>15</v>
      </c>
      <c r="B247" s="64" t="s">
        <v>99</v>
      </c>
      <c r="C247" s="69">
        <v>207498</v>
      </c>
      <c r="D247" s="76" t="s">
        <v>98</v>
      </c>
      <c r="E247" s="77" t="s">
        <v>131</v>
      </c>
      <c r="F247" s="77" t="s">
        <v>131</v>
      </c>
      <c r="G247" s="77" t="s">
        <v>131</v>
      </c>
      <c r="H247" s="77" t="s">
        <v>131</v>
      </c>
      <c r="I247" s="78" t="s">
        <v>131</v>
      </c>
      <c r="J247" s="79" t="s">
        <v>131</v>
      </c>
      <c r="K247" s="77" t="s">
        <v>131</v>
      </c>
      <c r="L247" s="77" t="s">
        <v>131</v>
      </c>
      <c r="M247" s="77" t="s">
        <v>131</v>
      </c>
      <c r="N247" s="77" t="s">
        <v>131</v>
      </c>
      <c r="O247" s="77" t="s">
        <v>131</v>
      </c>
      <c r="P247" s="79" t="s">
        <v>131</v>
      </c>
      <c r="Q247" s="79" t="s">
        <v>131</v>
      </c>
      <c r="R247" s="80" t="s">
        <v>131</v>
      </c>
      <c r="S247" s="102">
        <v>2</v>
      </c>
      <c r="T247" s="102">
        <v>0</v>
      </c>
      <c r="U247" s="102">
        <v>0</v>
      </c>
      <c r="V247" s="66">
        <f t="shared" si="60"/>
        <v>2</v>
      </c>
      <c r="W247" s="67">
        <f t="shared" si="62"/>
        <v>100</v>
      </c>
      <c r="X247" s="68">
        <v>0</v>
      </c>
      <c r="Y247" s="68">
        <v>0</v>
      </c>
      <c r="Z247" s="68">
        <v>0</v>
      </c>
      <c r="AA247" s="68">
        <v>0</v>
      </c>
      <c r="AB247" s="107">
        <f t="shared" si="51"/>
        <v>0</v>
      </c>
      <c r="AC247" s="70">
        <f t="shared" si="52"/>
        <v>0</v>
      </c>
      <c r="AD247" s="81">
        <f t="shared" si="53"/>
        <v>2</v>
      </c>
      <c r="AE247" s="76"/>
      <c r="AF247" s="76"/>
    </row>
    <row r="248" spans="1:32" s="64" customFormat="1" hidden="1" x14ac:dyDescent="0.2">
      <c r="A248" s="63" t="s">
        <v>15</v>
      </c>
      <c r="B248" s="64" t="s">
        <v>103</v>
      </c>
      <c r="C248" s="69">
        <v>118984</v>
      </c>
      <c r="D248" s="76" t="s">
        <v>171</v>
      </c>
      <c r="E248" s="77" t="s">
        <v>131</v>
      </c>
      <c r="F248" s="77" t="s">
        <v>131</v>
      </c>
      <c r="G248" s="77" t="s">
        <v>131</v>
      </c>
      <c r="H248" s="77" t="s">
        <v>131</v>
      </c>
      <c r="I248" s="78" t="s">
        <v>131</v>
      </c>
      <c r="J248" s="79" t="s">
        <v>131</v>
      </c>
      <c r="K248" s="77" t="s">
        <v>131</v>
      </c>
      <c r="L248" s="77" t="s">
        <v>131</v>
      </c>
      <c r="M248" s="77" t="s">
        <v>131</v>
      </c>
      <c r="N248" s="77" t="s">
        <v>131</v>
      </c>
      <c r="O248" s="77" t="s">
        <v>131</v>
      </c>
      <c r="P248" s="79" t="s">
        <v>131</v>
      </c>
      <c r="Q248" s="79" t="s">
        <v>131</v>
      </c>
      <c r="R248" s="80" t="s">
        <v>131</v>
      </c>
      <c r="S248" s="102">
        <v>2</v>
      </c>
      <c r="T248" s="102">
        <v>0</v>
      </c>
      <c r="U248" s="102">
        <v>0</v>
      </c>
      <c r="V248" s="66">
        <f t="shared" si="60"/>
        <v>2</v>
      </c>
      <c r="W248" s="67">
        <f t="shared" si="62"/>
        <v>100</v>
      </c>
      <c r="X248" s="68">
        <v>0</v>
      </c>
      <c r="Y248" s="68">
        <v>0</v>
      </c>
      <c r="Z248" s="68">
        <v>0</v>
      </c>
      <c r="AA248" s="68">
        <v>0</v>
      </c>
      <c r="AB248" s="107">
        <f t="shared" si="51"/>
        <v>0</v>
      </c>
      <c r="AC248" s="70">
        <f t="shared" si="52"/>
        <v>0</v>
      </c>
      <c r="AD248" s="81">
        <f t="shared" si="53"/>
        <v>2</v>
      </c>
      <c r="AE248" s="76"/>
      <c r="AF248" s="76"/>
    </row>
    <row r="249" spans="1:32" s="64" customFormat="1" hidden="1" x14ac:dyDescent="0.2">
      <c r="A249" s="63" t="s">
        <v>15</v>
      </c>
      <c r="B249" s="64" t="s">
        <v>104</v>
      </c>
      <c r="C249" s="69">
        <v>1410174</v>
      </c>
      <c r="D249" s="76" t="s">
        <v>171</v>
      </c>
      <c r="E249" s="77" t="s">
        <v>131</v>
      </c>
      <c r="F249" s="77" t="s">
        <v>131</v>
      </c>
      <c r="G249" s="77" t="s">
        <v>131</v>
      </c>
      <c r="H249" s="77" t="s">
        <v>131</v>
      </c>
      <c r="I249" s="78" t="s">
        <v>131</v>
      </c>
      <c r="J249" s="79" t="s">
        <v>131</v>
      </c>
      <c r="K249" s="77" t="s">
        <v>131</v>
      </c>
      <c r="L249" s="77" t="s">
        <v>131</v>
      </c>
      <c r="M249" s="77" t="s">
        <v>131</v>
      </c>
      <c r="N249" s="77" t="s">
        <v>131</v>
      </c>
      <c r="O249" s="77" t="s">
        <v>131</v>
      </c>
      <c r="P249" s="79" t="s">
        <v>131</v>
      </c>
      <c r="Q249" s="79" t="s">
        <v>131</v>
      </c>
      <c r="R249" s="80" t="s">
        <v>131</v>
      </c>
      <c r="S249" s="102">
        <v>2</v>
      </c>
      <c r="T249" s="102">
        <v>0</v>
      </c>
      <c r="U249" s="102">
        <v>0</v>
      </c>
      <c r="V249" s="66">
        <f t="shared" si="60"/>
        <v>2</v>
      </c>
      <c r="W249" s="67">
        <f t="shared" si="62"/>
        <v>100</v>
      </c>
      <c r="X249" s="68">
        <v>0</v>
      </c>
      <c r="Y249" s="68">
        <v>0</v>
      </c>
      <c r="Z249" s="68">
        <v>0</v>
      </c>
      <c r="AA249" s="68">
        <v>0</v>
      </c>
      <c r="AB249" s="107">
        <f t="shared" si="51"/>
        <v>0</v>
      </c>
      <c r="AC249" s="70">
        <f t="shared" si="52"/>
        <v>0</v>
      </c>
      <c r="AD249" s="81">
        <f t="shared" si="53"/>
        <v>2</v>
      </c>
      <c r="AE249" s="76"/>
      <c r="AF249" s="76"/>
    </row>
    <row r="250" spans="1:32" s="64" customFormat="1" hidden="1" x14ac:dyDescent="0.2">
      <c r="A250" s="63" t="s">
        <v>15</v>
      </c>
      <c r="B250" s="64" t="s">
        <v>106</v>
      </c>
      <c r="C250" s="69">
        <v>91500</v>
      </c>
      <c r="D250" s="76" t="s">
        <v>171</v>
      </c>
      <c r="E250" s="77" t="s">
        <v>131</v>
      </c>
      <c r="F250" s="77" t="s">
        <v>131</v>
      </c>
      <c r="G250" s="77" t="s">
        <v>131</v>
      </c>
      <c r="H250" s="77" t="s">
        <v>131</v>
      </c>
      <c r="I250" s="78" t="s">
        <v>131</v>
      </c>
      <c r="J250" s="79" t="s">
        <v>131</v>
      </c>
      <c r="K250" s="77" t="s">
        <v>131</v>
      </c>
      <c r="L250" s="77" t="s">
        <v>131</v>
      </c>
      <c r="M250" s="77" t="s">
        <v>131</v>
      </c>
      <c r="N250" s="77" t="s">
        <v>131</v>
      </c>
      <c r="O250" s="77" t="s">
        <v>131</v>
      </c>
      <c r="P250" s="79" t="s">
        <v>131</v>
      </c>
      <c r="Q250" s="79" t="s">
        <v>131</v>
      </c>
      <c r="R250" s="80" t="s">
        <v>131</v>
      </c>
      <c r="S250" s="102">
        <v>2</v>
      </c>
      <c r="T250" s="102">
        <v>0</v>
      </c>
      <c r="U250" s="102">
        <v>0</v>
      </c>
      <c r="V250" s="66">
        <f t="shared" si="60"/>
        <v>2</v>
      </c>
      <c r="W250" s="67">
        <f t="shared" si="62"/>
        <v>100</v>
      </c>
      <c r="X250" s="68">
        <v>0</v>
      </c>
      <c r="Y250" s="68">
        <v>0</v>
      </c>
      <c r="Z250" s="68">
        <v>0</v>
      </c>
      <c r="AA250" s="68">
        <v>0</v>
      </c>
      <c r="AB250" s="107">
        <f t="shared" si="51"/>
        <v>0</v>
      </c>
      <c r="AC250" s="70">
        <f t="shared" si="52"/>
        <v>0</v>
      </c>
      <c r="AD250" s="81">
        <f t="shared" si="53"/>
        <v>2</v>
      </c>
      <c r="AE250" s="76"/>
      <c r="AF250" s="76"/>
    </row>
    <row r="251" spans="1:32" ht="16.5" hidden="1" customHeight="1" x14ac:dyDescent="0.2">
      <c r="A251" s="1" t="s">
        <v>16</v>
      </c>
      <c r="B251" t="s">
        <v>178</v>
      </c>
      <c r="C251" s="17">
        <v>288711</v>
      </c>
      <c r="D251" s="82" t="s">
        <v>175</v>
      </c>
      <c r="E251" s="83">
        <v>10207580</v>
      </c>
      <c r="F251" s="83">
        <v>0</v>
      </c>
      <c r="G251" s="84">
        <v>7174881</v>
      </c>
      <c r="H251" s="83">
        <v>0</v>
      </c>
      <c r="I251" s="85">
        <f>SUM(E251:H251)</f>
        <v>17382461</v>
      </c>
      <c r="J251" s="86">
        <f t="shared" si="49"/>
        <v>62.09989243377786</v>
      </c>
      <c r="K251" s="84">
        <v>4493000</v>
      </c>
      <c r="L251" s="84">
        <v>6115668</v>
      </c>
      <c r="M251" s="83">
        <v>0</v>
      </c>
      <c r="N251" s="83">
        <v>0</v>
      </c>
      <c r="O251" s="83">
        <v>0</v>
      </c>
      <c r="P251" s="87">
        <f t="shared" ref="P251:P272" si="63">SUM(K251:O251)</f>
        <v>10608668</v>
      </c>
      <c r="Q251" s="86">
        <f t="shared" si="50"/>
        <v>37.90010756622214</v>
      </c>
      <c r="R251" s="88">
        <f t="shared" si="54"/>
        <v>27991129</v>
      </c>
      <c r="S251" s="101">
        <v>72</v>
      </c>
      <c r="T251" s="101">
        <v>987</v>
      </c>
      <c r="U251" s="101">
        <v>209</v>
      </c>
      <c r="V251" s="35">
        <f t="shared" si="60"/>
        <v>1268</v>
      </c>
      <c r="W251" s="61">
        <f t="shared" si="62"/>
        <v>100</v>
      </c>
      <c r="X251" s="14">
        <v>0</v>
      </c>
      <c r="Y251" s="14">
        <v>0</v>
      </c>
      <c r="Z251" s="14">
        <v>0</v>
      </c>
      <c r="AA251" s="14">
        <v>0</v>
      </c>
      <c r="AB251" s="106">
        <f t="shared" si="51"/>
        <v>0</v>
      </c>
      <c r="AC251" s="60">
        <f t="shared" si="52"/>
        <v>0</v>
      </c>
      <c r="AD251" s="7">
        <f t="shared" si="53"/>
        <v>1268</v>
      </c>
      <c r="AE251" s="82"/>
      <c r="AF251" s="82"/>
    </row>
    <row r="252" spans="1:32" hidden="1" x14ac:dyDescent="0.2">
      <c r="A252" s="1" t="s">
        <v>16</v>
      </c>
      <c r="B252" t="s">
        <v>148</v>
      </c>
      <c r="C252" s="17">
        <v>874941</v>
      </c>
      <c r="D252" s="82" t="s">
        <v>175</v>
      </c>
      <c r="E252" s="83">
        <v>10207580</v>
      </c>
      <c r="F252" s="83">
        <v>0</v>
      </c>
      <c r="G252" s="84">
        <v>7174881</v>
      </c>
      <c r="H252" s="83">
        <v>0</v>
      </c>
      <c r="I252" s="85">
        <f t="shared" ref="I252:I315" si="64">SUM(E252:H252)</f>
        <v>17382461</v>
      </c>
      <c r="J252" s="86">
        <f t="shared" si="49"/>
        <v>62.09989243377786</v>
      </c>
      <c r="K252" s="84">
        <v>4493000</v>
      </c>
      <c r="L252" s="84">
        <v>6115668</v>
      </c>
      <c r="M252" s="83">
        <v>0</v>
      </c>
      <c r="N252" s="83">
        <v>0</v>
      </c>
      <c r="O252" s="83">
        <v>0</v>
      </c>
      <c r="P252" s="87">
        <f t="shared" si="63"/>
        <v>10608668</v>
      </c>
      <c r="Q252" s="86">
        <f t="shared" si="50"/>
        <v>37.90010756622214</v>
      </c>
      <c r="R252" s="88">
        <f t="shared" si="54"/>
        <v>27991129</v>
      </c>
      <c r="S252" s="101">
        <v>72</v>
      </c>
      <c r="T252" s="101">
        <v>987</v>
      </c>
      <c r="U252" s="101">
        <v>209</v>
      </c>
      <c r="V252" s="35">
        <f t="shared" si="60"/>
        <v>1268</v>
      </c>
      <c r="W252" s="61">
        <f t="shared" si="62"/>
        <v>100</v>
      </c>
      <c r="X252" s="14">
        <v>0</v>
      </c>
      <c r="Y252" s="14">
        <v>0</v>
      </c>
      <c r="Z252" s="14">
        <v>0</v>
      </c>
      <c r="AA252" s="14">
        <v>0</v>
      </c>
      <c r="AB252" s="106">
        <f t="shared" si="51"/>
        <v>0</v>
      </c>
      <c r="AC252" s="60">
        <f t="shared" si="52"/>
        <v>0</v>
      </c>
      <c r="AD252" s="7">
        <f t="shared" si="53"/>
        <v>1268</v>
      </c>
      <c r="AE252" s="82"/>
      <c r="AF252" s="82"/>
    </row>
    <row r="253" spans="1:32" hidden="1" x14ac:dyDescent="0.2">
      <c r="A253" s="1" t="s">
        <v>16</v>
      </c>
      <c r="B253" t="s">
        <v>179</v>
      </c>
      <c r="C253" s="17">
        <v>1555</v>
      </c>
      <c r="D253" s="82" t="s">
        <v>175</v>
      </c>
      <c r="E253" s="83">
        <v>10207580</v>
      </c>
      <c r="F253" s="83">
        <v>0</v>
      </c>
      <c r="G253" s="84">
        <v>7174881</v>
      </c>
      <c r="H253" s="83">
        <v>0</v>
      </c>
      <c r="I253" s="85">
        <f t="shared" si="64"/>
        <v>17382461</v>
      </c>
      <c r="J253" s="86">
        <f t="shared" si="49"/>
        <v>62.09989243377786</v>
      </c>
      <c r="K253" s="84">
        <v>4493000</v>
      </c>
      <c r="L253" s="84">
        <v>6115668</v>
      </c>
      <c r="M253" s="83">
        <v>0</v>
      </c>
      <c r="N253" s="83">
        <v>0</v>
      </c>
      <c r="O253" s="83">
        <v>0</v>
      </c>
      <c r="P253" s="87">
        <f t="shared" si="63"/>
        <v>10608668</v>
      </c>
      <c r="Q253" s="86">
        <f t="shared" si="50"/>
        <v>37.90010756622214</v>
      </c>
      <c r="R253" s="88">
        <f t="shared" si="54"/>
        <v>27991129</v>
      </c>
      <c r="S253" s="101">
        <v>72</v>
      </c>
      <c r="T253" s="101">
        <v>987</v>
      </c>
      <c r="U253" s="101">
        <v>209</v>
      </c>
      <c r="V253" s="35">
        <f>SUM(S253:U253)</f>
        <v>1268</v>
      </c>
      <c r="W253" s="61">
        <f t="shared" si="62"/>
        <v>100</v>
      </c>
      <c r="X253" s="14">
        <v>0</v>
      </c>
      <c r="Y253" s="14">
        <v>0</v>
      </c>
      <c r="Z253" s="14">
        <v>0</v>
      </c>
      <c r="AA253" s="14">
        <v>0</v>
      </c>
      <c r="AB253" s="106">
        <f t="shared" si="51"/>
        <v>0</v>
      </c>
      <c r="AC253" s="60">
        <f t="shared" si="52"/>
        <v>0</v>
      </c>
      <c r="AD253" s="7">
        <f t="shared" si="53"/>
        <v>1268</v>
      </c>
      <c r="AE253" s="82"/>
      <c r="AF253" s="82"/>
    </row>
    <row r="254" spans="1:32" hidden="1" x14ac:dyDescent="0.2">
      <c r="A254" s="1" t="s">
        <v>16</v>
      </c>
      <c r="B254" t="s">
        <v>127</v>
      </c>
      <c r="C254" s="17">
        <v>0</v>
      </c>
      <c r="D254" s="82" t="s">
        <v>175</v>
      </c>
      <c r="E254" s="83">
        <v>10207580</v>
      </c>
      <c r="F254" s="83">
        <v>0</v>
      </c>
      <c r="G254" s="84">
        <v>7174881</v>
      </c>
      <c r="H254" s="83">
        <v>0</v>
      </c>
      <c r="I254" s="85">
        <f t="shared" si="64"/>
        <v>17382461</v>
      </c>
      <c r="J254" s="86">
        <f t="shared" si="49"/>
        <v>62.09989243377786</v>
      </c>
      <c r="K254" s="84">
        <v>4493000</v>
      </c>
      <c r="L254" s="84">
        <v>6115668</v>
      </c>
      <c r="M254" s="83">
        <v>0</v>
      </c>
      <c r="N254" s="83">
        <v>0</v>
      </c>
      <c r="O254" s="83">
        <v>0</v>
      </c>
      <c r="P254" s="87">
        <f t="shared" si="63"/>
        <v>10608668</v>
      </c>
      <c r="Q254" s="86">
        <f t="shared" si="50"/>
        <v>37.90010756622214</v>
      </c>
      <c r="R254" s="88">
        <f t="shared" si="54"/>
        <v>27991129</v>
      </c>
      <c r="S254" s="101">
        <v>72</v>
      </c>
      <c r="T254" s="101">
        <v>987</v>
      </c>
      <c r="U254" s="101">
        <v>209</v>
      </c>
      <c r="V254" s="35">
        <f t="shared" ref="V254:V317" si="65">SUM(S254:U254)</f>
        <v>1268</v>
      </c>
      <c r="W254" s="61">
        <f t="shared" si="62"/>
        <v>100</v>
      </c>
      <c r="X254" s="14">
        <v>0</v>
      </c>
      <c r="Y254" s="14">
        <v>0</v>
      </c>
      <c r="Z254" s="14">
        <v>0</v>
      </c>
      <c r="AA254" s="14">
        <v>0</v>
      </c>
      <c r="AB254" s="106">
        <f t="shared" si="51"/>
        <v>0</v>
      </c>
      <c r="AC254" s="60">
        <f t="shared" si="52"/>
        <v>0</v>
      </c>
      <c r="AD254" s="7">
        <f t="shared" si="53"/>
        <v>1268</v>
      </c>
      <c r="AE254" s="82"/>
      <c r="AF254" s="82"/>
    </row>
    <row r="255" spans="1:32" hidden="1" x14ac:dyDescent="0.2">
      <c r="A255" s="1" t="s">
        <v>16</v>
      </c>
      <c r="B255" t="s">
        <v>90</v>
      </c>
      <c r="C255" s="17">
        <v>1146112</v>
      </c>
      <c r="D255" s="82" t="s">
        <v>176</v>
      </c>
      <c r="E255" s="83">
        <v>10207580</v>
      </c>
      <c r="F255" s="83">
        <v>0</v>
      </c>
      <c r="G255" s="84">
        <v>7174881</v>
      </c>
      <c r="H255" s="83">
        <v>0</v>
      </c>
      <c r="I255" s="85">
        <f t="shared" si="64"/>
        <v>17382461</v>
      </c>
      <c r="J255" s="86">
        <f t="shared" si="49"/>
        <v>62.09989243377786</v>
      </c>
      <c r="K255" s="84">
        <v>4493000</v>
      </c>
      <c r="L255" s="84">
        <v>6115668</v>
      </c>
      <c r="M255" s="83">
        <v>0</v>
      </c>
      <c r="N255" s="83">
        <v>0</v>
      </c>
      <c r="O255" s="83">
        <v>0</v>
      </c>
      <c r="P255" s="87">
        <f t="shared" si="63"/>
        <v>10608668</v>
      </c>
      <c r="Q255" s="86">
        <f t="shared" si="50"/>
        <v>37.90010756622214</v>
      </c>
      <c r="R255" s="88">
        <f t="shared" si="54"/>
        <v>27991129</v>
      </c>
      <c r="S255" s="101">
        <v>72</v>
      </c>
      <c r="T255" s="101">
        <v>987</v>
      </c>
      <c r="U255" s="101">
        <v>209</v>
      </c>
      <c r="V255" s="35">
        <f t="shared" si="65"/>
        <v>1268</v>
      </c>
      <c r="W255" s="61">
        <f t="shared" si="62"/>
        <v>100</v>
      </c>
      <c r="X255" s="14">
        <v>0</v>
      </c>
      <c r="Y255" s="14">
        <v>0</v>
      </c>
      <c r="Z255" s="14">
        <v>0</v>
      </c>
      <c r="AA255" s="14">
        <v>0</v>
      </c>
      <c r="AB255" s="106">
        <f t="shared" si="51"/>
        <v>0</v>
      </c>
      <c r="AC255" s="60">
        <f t="shared" si="52"/>
        <v>0</v>
      </c>
      <c r="AD255" s="7">
        <f t="shared" si="53"/>
        <v>1268</v>
      </c>
      <c r="AE255" s="82"/>
      <c r="AF255" s="82"/>
    </row>
    <row r="256" spans="1:32" hidden="1" x14ac:dyDescent="0.2">
      <c r="A256" s="1" t="s">
        <v>16</v>
      </c>
      <c r="B256" t="s">
        <v>116</v>
      </c>
      <c r="C256" s="17">
        <v>0</v>
      </c>
      <c r="D256" s="82" t="s">
        <v>176</v>
      </c>
      <c r="E256" s="83">
        <v>10207580</v>
      </c>
      <c r="F256" s="83">
        <v>0</v>
      </c>
      <c r="G256" s="84">
        <v>7174881</v>
      </c>
      <c r="H256" s="83">
        <v>0</v>
      </c>
      <c r="I256" s="85">
        <f t="shared" si="64"/>
        <v>17382461</v>
      </c>
      <c r="J256" s="86">
        <f t="shared" si="49"/>
        <v>62.09989243377786</v>
      </c>
      <c r="K256" s="84">
        <v>4493000</v>
      </c>
      <c r="L256" s="84">
        <v>6115668</v>
      </c>
      <c r="M256" s="83">
        <v>0</v>
      </c>
      <c r="N256" s="83">
        <v>0</v>
      </c>
      <c r="O256" s="83">
        <v>0</v>
      </c>
      <c r="P256" s="87">
        <f t="shared" si="63"/>
        <v>10608668</v>
      </c>
      <c r="Q256" s="86">
        <f t="shared" si="50"/>
        <v>37.90010756622214</v>
      </c>
      <c r="R256" s="88">
        <f t="shared" si="54"/>
        <v>27991129</v>
      </c>
      <c r="S256" s="101">
        <v>72</v>
      </c>
      <c r="T256" s="101">
        <v>987</v>
      </c>
      <c r="U256" s="101">
        <v>209</v>
      </c>
      <c r="V256" s="35">
        <f t="shared" si="65"/>
        <v>1268</v>
      </c>
      <c r="W256" s="61">
        <f t="shared" si="62"/>
        <v>100</v>
      </c>
      <c r="X256" s="14">
        <v>0</v>
      </c>
      <c r="Y256" s="14">
        <v>0</v>
      </c>
      <c r="Z256" s="14">
        <v>0</v>
      </c>
      <c r="AA256" s="14">
        <v>0</v>
      </c>
      <c r="AB256" s="106">
        <f t="shared" si="51"/>
        <v>0</v>
      </c>
      <c r="AC256" s="60">
        <f t="shared" si="52"/>
        <v>0</v>
      </c>
      <c r="AD256" s="7">
        <f t="shared" si="53"/>
        <v>1268</v>
      </c>
      <c r="AE256" s="82"/>
      <c r="AF256" s="82"/>
    </row>
    <row r="257" spans="1:32" ht="16.5" hidden="1" customHeight="1" x14ac:dyDescent="0.2">
      <c r="A257" s="1" t="s">
        <v>16</v>
      </c>
      <c r="B257" t="s">
        <v>180</v>
      </c>
      <c r="C257" s="17">
        <v>19873</v>
      </c>
      <c r="D257" s="82" t="s">
        <v>176</v>
      </c>
      <c r="E257" s="83">
        <v>10207580</v>
      </c>
      <c r="F257" s="83">
        <v>0</v>
      </c>
      <c r="G257" s="84">
        <v>7174881</v>
      </c>
      <c r="H257" s="83">
        <v>0</v>
      </c>
      <c r="I257" s="85">
        <f t="shared" si="64"/>
        <v>17382461</v>
      </c>
      <c r="J257" s="86">
        <f t="shared" si="49"/>
        <v>62.09989243377786</v>
      </c>
      <c r="K257" s="84">
        <v>4493000</v>
      </c>
      <c r="L257" s="84">
        <v>6115668</v>
      </c>
      <c r="M257" s="83">
        <v>0</v>
      </c>
      <c r="N257" s="83">
        <v>0</v>
      </c>
      <c r="O257" s="83">
        <v>0</v>
      </c>
      <c r="P257" s="87">
        <f t="shared" si="63"/>
        <v>10608668</v>
      </c>
      <c r="Q257" s="86">
        <f t="shared" si="50"/>
        <v>37.90010756622214</v>
      </c>
      <c r="R257" s="88">
        <f t="shared" si="54"/>
        <v>27991129</v>
      </c>
      <c r="S257" s="101">
        <v>72</v>
      </c>
      <c r="T257" s="101">
        <v>987</v>
      </c>
      <c r="U257" s="101">
        <v>209</v>
      </c>
      <c r="V257" s="35">
        <f t="shared" si="65"/>
        <v>1268</v>
      </c>
      <c r="W257" s="61">
        <f t="shared" si="62"/>
        <v>100</v>
      </c>
      <c r="X257" s="14">
        <v>0</v>
      </c>
      <c r="Y257" s="14">
        <v>0</v>
      </c>
      <c r="Z257" s="14">
        <v>0</v>
      </c>
      <c r="AA257" s="14">
        <v>0</v>
      </c>
      <c r="AB257" s="106">
        <f t="shared" si="51"/>
        <v>0</v>
      </c>
      <c r="AC257" s="60">
        <f t="shared" si="52"/>
        <v>0</v>
      </c>
      <c r="AD257" s="7">
        <f t="shared" si="53"/>
        <v>1268</v>
      </c>
      <c r="AE257" s="82"/>
      <c r="AF257" s="82"/>
    </row>
    <row r="258" spans="1:32" ht="16.5" hidden="1" customHeight="1" x14ac:dyDescent="0.2">
      <c r="A258" s="1" t="s">
        <v>16</v>
      </c>
      <c r="B258" t="s">
        <v>142</v>
      </c>
      <c r="C258" s="17">
        <v>70718</v>
      </c>
      <c r="D258" s="82" t="s">
        <v>176</v>
      </c>
      <c r="E258" s="83">
        <v>10207580</v>
      </c>
      <c r="F258" s="83">
        <v>0</v>
      </c>
      <c r="G258" s="84">
        <v>7174881</v>
      </c>
      <c r="H258" s="83">
        <v>0</v>
      </c>
      <c r="I258" s="85">
        <f t="shared" si="64"/>
        <v>17382461</v>
      </c>
      <c r="J258" s="86">
        <f t="shared" si="49"/>
        <v>62.09989243377786</v>
      </c>
      <c r="K258" s="84">
        <v>4493000</v>
      </c>
      <c r="L258" s="84">
        <v>6115668</v>
      </c>
      <c r="M258" s="83">
        <v>0</v>
      </c>
      <c r="N258" s="83">
        <v>0</v>
      </c>
      <c r="O258" s="83">
        <v>0</v>
      </c>
      <c r="P258" s="87">
        <f t="shared" si="63"/>
        <v>10608668</v>
      </c>
      <c r="Q258" s="86">
        <f t="shared" si="50"/>
        <v>37.90010756622214</v>
      </c>
      <c r="R258" s="88">
        <f t="shared" si="54"/>
        <v>27991129</v>
      </c>
      <c r="S258" s="101">
        <v>72</v>
      </c>
      <c r="T258" s="101">
        <v>987</v>
      </c>
      <c r="U258" s="101">
        <v>209</v>
      </c>
      <c r="V258" s="35">
        <f t="shared" si="65"/>
        <v>1268</v>
      </c>
      <c r="W258" s="61">
        <f t="shared" si="62"/>
        <v>100</v>
      </c>
      <c r="X258" s="14">
        <v>0</v>
      </c>
      <c r="Y258" s="14">
        <v>0</v>
      </c>
      <c r="Z258" s="14">
        <v>0</v>
      </c>
      <c r="AA258" s="14">
        <v>0</v>
      </c>
      <c r="AB258" s="106">
        <f t="shared" si="51"/>
        <v>0</v>
      </c>
      <c r="AC258" s="60">
        <f t="shared" si="52"/>
        <v>0</v>
      </c>
      <c r="AD258" s="7">
        <f t="shared" si="53"/>
        <v>1268</v>
      </c>
      <c r="AE258" s="82"/>
      <c r="AF258" s="82"/>
    </row>
    <row r="259" spans="1:32" hidden="1" x14ac:dyDescent="0.2">
      <c r="A259" s="1" t="s">
        <v>16</v>
      </c>
      <c r="B259" t="s">
        <v>132</v>
      </c>
      <c r="C259" s="17">
        <v>43215</v>
      </c>
      <c r="D259" s="82" t="s">
        <v>176</v>
      </c>
      <c r="E259" s="83">
        <v>10207580</v>
      </c>
      <c r="F259" s="83">
        <v>0</v>
      </c>
      <c r="G259" s="84">
        <v>7174881</v>
      </c>
      <c r="H259" s="83">
        <v>0</v>
      </c>
      <c r="I259" s="85">
        <f t="shared" si="64"/>
        <v>17382461</v>
      </c>
      <c r="J259" s="86">
        <f t="shared" si="49"/>
        <v>62.09989243377786</v>
      </c>
      <c r="K259" s="84">
        <v>4493000</v>
      </c>
      <c r="L259" s="84">
        <v>6115668</v>
      </c>
      <c r="M259" s="83">
        <v>0</v>
      </c>
      <c r="N259" s="83">
        <v>0</v>
      </c>
      <c r="O259" s="83">
        <v>0</v>
      </c>
      <c r="P259" s="87">
        <f t="shared" si="63"/>
        <v>10608668</v>
      </c>
      <c r="Q259" s="86">
        <f t="shared" si="50"/>
        <v>37.90010756622214</v>
      </c>
      <c r="R259" s="88">
        <f t="shared" si="54"/>
        <v>27991129</v>
      </c>
      <c r="S259" s="101">
        <v>72</v>
      </c>
      <c r="T259" s="101">
        <v>987</v>
      </c>
      <c r="U259" s="101">
        <v>209</v>
      </c>
      <c r="V259" s="35">
        <f t="shared" si="65"/>
        <v>1268</v>
      </c>
      <c r="W259" s="61">
        <f t="shared" si="62"/>
        <v>100</v>
      </c>
      <c r="X259" s="14">
        <v>0</v>
      </c>
      <c r="Y259" s="14">
        <v>0</v>
      </c>
      <c r="Z259" s="14">
        <v>0</v>
      </c>
      <c r="AA259" s="14">
        <v>0</v>
      </c>
      <c r="AB259" s="106">
        <f t="shared" si="51"/>
        <v>0</v>
      </c>
      <c r="AC259" s="60">
        <f t="shared" si="52"/>
        <v>0</v>
      </c>
      <c r="AD259" s="7">
        <f t="shared" si="53"/>
        <v>1268</v>
      </c>
      <c r="AE259" s="82"/>
      <c r="AF259" s="82"/>
    </row>
    <row r="260" spans="1:32" hidden="1" x14ac:dyDescent="0.2">
      <c r="A260" s="1" t="s">
        <v>16</v>
      </c>
      <c r="B260" t="s">
        <v>181</v>
      </c>
      <c r="C260" s="17">
        <v>86460</v>
      </c>
      <c r="D260" s="82" t="s">
        <v>176</v>
      </c>
      <c r="E260" s="83">
        <v>10207580</v>
      </c>
      <c r="F260" s="83">
        <v>0</v>
      </c>
      <c r="G260" s="84">
        <v>7174881</v>
      </c>
      <c r="H260" s="83">
        <v>0</v>
      </c>
      <c r="I260" s="85">
        <f t="shared" si="64"/>
        <v>17382461</v>
      </c>
      <c r="J260" s="86">
        <f t="shared" ref="J260:J323" si="66">(100*I260)/R260</f>
        <v>62.09989243377786</v>
      </c>
      <c r="K260" s="84">
        <v>4493000</v>
      </c>
      <c r="L260" s="84">
        <v>6115668</v>
      </c>
      <c r="M260" s="83">
        <v>0</v>
      </c>
      <c r="N260" s="83">
        <v>0</v>
      </c>
      <c r="O260" s="83">
        <v>0</v>
      </c>
      <c r="P260" s="87">
        <f t="shared" si="63"/>
        <v>10608668</v>
      </c>
      <c r="Q260" s="86">
        <f t="shared" ref="Q260:Q323" si="67">(100*P260)/R260</f>
        <v>37.90010756622214</v>
      </c>
      <c r="R260" s="88">
        <f t="shared" si="54"/>
        <v>27991129</v>
      </c>
      <c r="S260" s="101">
        <v>72</v>
      </c>
      <c r="T260" s="101">
        <v>987</v>
      </c>
      <c r="U260" s="101">
        <v>209</v>
      </c>
      <c r="V260" s="35">
        <f t="shared" si="65"/>
        <v>1268</v>
      </c>
      <c r="W260" s="61">
        <f t="shared" si="62"/>
        <v>100</v>
      </c>
      <c r="X260" s="14">
        <v>0</v>
      </c>
      <c r="Y260" s="14">
        <v>0</v>
      </c>
      <c r="Z260" s="14">
        <v>0</v>
      </c>
      <c r="AA260" s="14">
        <v>0</v>
      </c>
      <c r="AB260" s="106">
        <f t="shared" ref="AB260:AB323" si="68">SUM(Y260:AA260)</f>
        <v>0</v>
      </c>
      <c r="AC260" s="60">
        <f t="shared" ref="AC260:AC323" si="69">(100*AB260)/AD260</f>
        <v>0</v>
      </c>
      <c r="AD260" s="7">
        <f t="shared" ref="AD260:AD323" si="70">V260+AB260</f>
        <v>1268</v>
      </c>
      <c r="AE260" s="82"/>
      <c r="AF260" s="82"/>
    </row>
    <row r="261" spans="1:32" ht="15" hidden="1" customHeight="1" x14ac:dyDescent="0.2">
      <c r="A261" s="1" t="s">
        <v>16</v>
      </c>
      <c r="B261" t="s">
        <v>117</v>
      </c>
      <c r="C261" s="17">
        <v>0</v>
      </c>
      <c r="D261" s="82" t="s">
        <v>176</v>
      </c>
      <c r="E261" s="83">
        <v>10207580</v>
      </c>
      <c r="F261" s="83">
        <v>0</v>
      </c>
      <c r="G261" s="84">
        <v>7174881</v>
      </c>
      <c r="H261" s="83">
        <v>0</v>
      </c>
      <c r="I261" s="85">
        <f t="shared" si="64"/>
        <v>17382461</v>
      </c>
      <c r="J261" s="86">
        <f t="shared" si="66"/>
        <v>62.09989243377786</v>
      </c>
      <c r="K261" s="84">
        <v>4493000</v>
      </c>
      <c r="L261" s="84">
        <v>6115668</v>
      </c>
      <c r="M261" s="83">
        <v>0</v>
      </c>
      <c r="N261" s="83">
        <v>0</v>
      </c>
      <c r="O261" s="83">
        <v>0</v>
      </c>
      <c r="P261" s="87">
        <f t="shared" si="63"/>
        <v>10608668</v>
      </c>
      <c r="Q261" s="86">
        <f t="shared" si="67"/>
        <v>37.90010756622214</v>
      </c>
      <c r="R261" s="88">
        <f t="shared" ref="R261:R324" si="71">I261+P261</f>
        <v>27991129</v>
      </c>
      <c r="S261" s="101">
        <v>72</v>
      </c>
      <c r="T261" s="101">
        <v>987</v>
      </c>
      <c r="U261" s="101">
        <v>209</v>
      </c>
      <c r="V261" s="35">
        <f t="shared" si="65"/>
        <v>1268</v>
      </c>
      <c r="W261" s="61">
        <f t="shared" si="62"/>
        <v>100</v>
      </c>
      <c r="X261" s="14">
        <v>0</v>
      </c>
      <c r="Y261" s="14">
        <v>0</v>
      </c>
      <c r="Z261" s="14">
        <v>0</v>
      </c>
      <c r="AA261" s="14">
        <v>0</v>
      </c>
      <c r="AB261" s="106">
        <f t="shared" si="68"/>
        <v>0</v>
      </c>
      <c r="AC261" s="60">
        <f t="shared" si="69"/>
        <v>0</v>
      </c>
      <c r="AD261" s="7">
        <f t="shared" si="70"/>
        <v>1268</v>
      </c>
      <c r="AE261" s="82"/>
      <c r="AF261" s="82"/>
    </row>
    <row r="262" spans="1:32" ht="15" hidden="1" customHeight="1" x14ac:dyDescent="0.2">
      <c r="A262" s="1" t="s">
        <v>16</v>
      </c>
      <c r="B262" t="s">
        <v>133</v>
      </c>
      <c r="C262" s="17">
        <v>0</v>
      </c>
      <c r="D262" s="82" t="s">
        <v>176</v>
      </c>
      <c r="E262" s="83">
        <v>10207580</v>
      </c>
      <c r="F262" s="83">
        <v>0</v>
      </c>
      <c r="G262" s="84">
        <v>7174881</v>
      </c>
      <c r="H262" s="83">
        <v>0</v>
      </c>
      <c r="I262" s="85">
        <f t="shared" si="64"/>
        <v>17382461</v>
      </c>
      <c r="J262" s="86">
        <f t="shared" si="66"/>
        <v>62.09989243377786</v>
      </c>
      <c r="K262" s="84">
        <v>4493000</v>
      </c>
      <c r="L262" s="84">
        <v>6115668</v>
      </c>
      <c r="M262" s="83">
        <v>0</v>
      </c>
      <c r="N262" s="83">
        <v>0</v>
      </c>
      <c r="O262" s="83">
        <v>0</v>
      </c>
      <c r="P262" s="87">
        <f>SUM(K262:O262)</f>
        <v>10608668</v>
      </c>
      <c r="Q262" s="86">
        <f t="shared" si="67"/>
        <v>37.90010756622214</v>
      </c>
      <c r="R262" s="88">
        <f t="shared" si="71"/>
        <v>27991129</v>
      </c>
      <c r="S262" s="101">
        <v>72</v>
      </c>
      <c r="T262" s="101">
        <v>987</v>
      </c>
      <c r="U262" s="101">
        <v>209</v>
      </c>
      <c r="V262" s="35">
        <f t="shared" si="65"/>
        <v>1268</v>
      </c>
      <c r="W262" s="61">
        <f t="shared" si="62"/>
        <v>100</v>
      </c>
      <c r="X262" s="14">
        <v>0</v>
      </c>
      <c r="Y262" s="14">
        <v>0</v>
      </c>
      <c r="Z262" s="14">
        <v>0</v>
      </c>
      <c r="AA262" s="14">
        <v>0</v>
      </c>
      <c r="AB262" s="106">
        <f t="shared" si="68"/>
        <v>0</v>
      </c>
      <c r="AC262" s="60">
        <f t="shared" si="69"/>
        <v>0</v>
      </c>
      <c r="AD262" s="7">
        <f t="shared" si="70"/>
        <v>1268</v>
      </c>
      <c r="AE262" s="82"/>
      <c r="AF262" s="82"/>
    </row>
    <row r="263" spans="1:32" ht="15" hidden="1" customHeight="1" x14ac:dyDescent="0.2">
      <c r="A263" s="1" t="s">
        <v>16</v>
      </c>
      <c r="B263" t="s">
        <v>182</v>
      </c>
      <c r="C263" s="17">
        <v>0</v>
      </c>
      <c r="D263" s="82" t="s">
        <v>176</v>
      </c>
      <c r="E263" s="83">
        <v>10207580</v>
      </c>
      <c r="F263" s="83">
        <v>0</v>
      </c>
      <c r="G263" s="84">
        <v>7174881</v>
      </c>
      <c r="H263" s="83">
        <v>0</v>
      </c>
      <c r="I263" s="85">
        <f t="shared" si="64"/>
        <v>17382461</v>
      </c>
      <c r="J263" s="86">
        <f t="shared" si="66"/>
        <v>62.09989243377786</v>
      </c>
      <c r="K263" s="84">
        <v>4493000</v>
      </c>
      <c r="L263" s="84">
        <v>6115668</v>
      </c>
      <c r="M263" s="83">
        <v>0</v>
      </c>
      <c r="N263" s="83">
        <v>0</v>
      </c>
      <c r="O263" s="83">
        <v>0</v>
      </c>
      <c r="P263" s="87">
        <f t="shared" si="63"/>
        <v>10608668</v>
      </c>
      <c r="Q263" s="86">
        <f t="shared" si="67"/>
        <v>37.90010756622214</v>
      </c>
      <c r="R263" s="88">
        <f t="shared" si="71"/>
        <v>27991129</v>
      </c>
      <c r="S263" s="101">
        <v>72</v>
      </c>
      <c r="T263" s="101">
        <v>987</v>
      </c>
      <c r="U263" s="101">
        <v>209</v>
      </c>
      <c r="V263" s="35">
        <f t="shared" si="65"/>
        <v>1268</v>
      </c>
      <c r="W263" s="61">
        <f t="shared" si="62"/>
        <v>100</v>
      </c>
      <c r="X263" s="14">
        <v>0</v>
      </c>
      <c r="Y263" s="14">
        <v>0</v>
      </c>
      <c r="Z263" s="14">
        <v>0</v>
      </c>
      <c r="AA263" s="14">
        <v>0</v>
      </c>
      <c r="AB263" s="106">
        <f t="shared" si="68"/>
        <v>0</v>
      </c>
      <c r="AC263" s="60">
        <f t="shared" si="69"/>
        <v>0</v>
      </c>
      <c r="AD263" s="7">
        <f t="shared" si="70"/>
        <v>1268</v>
      </c>
      <c r="AE263" s="82"/>
      <c r="AF263" s="82"/>
    </row>
    <row r="264" spans="1:32" ht="15" hidden="1" customHeight="1" x14ac:dyDescent="0.2">
      <c r="A264" s="1" t="s">
        <v>16</v>
      </c>
      <c r="B264" t="s">
        <v>143</v>
      </c>
      <c r="C264" s="17">
        <v>42606</v>
      </c>
      <c r="D264" s="82" t="s">
        <v>176</v>
      </c>
      <c r="E264" s="83">
        <v>10207580</v>
      </c>
      <c r="F264" s="83">
        <v>0</v>
      </c>
      <c r="G264" s="84">
        <v>7174881</v>
      </c>
      <c r="H264" s="83">
        <v>0</v>
      </c>
      <c r="I264" s="85">
        <f t="shared" si="64"/>
        <v>17382461</v>
      </c>
      <c r="J264" s="86">
        <f t="shared" si="66"/>
        <v>62.09989243377786</v>
      </c>
      <c r="K264" s="84">
        <v>4493000</v>
      </c>
      <c r="L264" s="84">
        <v>6115668</v>
      </c>
      <c r="M264" s="83">
        <v>0</v>
      </c>
      <c r="N264" s="83">
        <v>0</v>
      </c>
      <c r="O264" s="83">
        <v>0</v>
      </c>
      <c r="P264" s="87">
        <f t="shared" si="63"/>
        <v>10608668</v>
      </c>
      <c r="Q264" s="86">
        <f t="shared" si="67"/>
        <v>37.90010756622214</v>
      </c>
      <c r="R264" s="88">
        <f t="shared" si="71"/>
        <v>27991129</v>
      </c>
      <c r="S264" s="101">
        <v>72</v>
      </c>
      <c r="T264" s="101">
        <v>987</v>
      </c>
      <c r="U264" s="101">
        <v>209</v>
      </c>
      <c r="V264" s="35">
        <f t="shared" si="65"/>
        <v>1268</v>
      </c>
      <c r="W264" s="61">
        <f t="shared" si="62"/>
        <v>100</v>
      </c>
      <c r="X264" s="14">
        <v>0</v>
      </c>
      <c r="Y264" s="14">
        <v>0</v>
      </c>
      <c r="Z264" s="14">
        <v>0</v>
      </c>
      <c r="AA264" s="14">
        <v>0</v>
      </c>
      <c r="AB264" s="106">
        <f t="shared" si="68"/>
        <v>0</v>
      </c>
      <c r="AC264" s="60">
        <f t="shared" si="69"/>
        <v>0</v>
      </c>
      <c r="AD264" s="7">
        <f t="shared" si="70"/>
        <v>1268</v>
      </c>
      <c r="AE264" s="82"/>
      <c r="AF264" s="82"/>
    </row>
    <row r="265" spans="1:32" ht="15" hidden="1" customHeight="1" x14ac:dyDescent="0.2">
      <c r="A265" s="1" t="s">
        <v>16</v>
      </c>
      <c r="B265" t="s">
        <v>183</v>
      </c>
      <c r="C265" s="17">
        <v>0</v>
      </c>
      <c r="D265" s="82" t="s">
        <v>176</v>
      </c>
      <c r="E265" s="83">
        <v>10207580</v>
      </c>
      <c r="F265" s="83">
        <v>0</v>
      </c>
      <c r="G265" s="84">
        <v>7174881</v>
      </c>
      <c r="H265" s="83">
        <v>0</v>
      </c>
      <c r="I265" s="85">
        <f t="shared" si="64"/>
        <v>17382461</v>
      </c>
      <c r="J265" s="86">
        <f t="shared" si="66"/>
        <v>62.09989243377786</v>
      </c>
      <c r="K265" s="84">
        <v>4493000</v>
      </c>
      <c r="L265" s="84">
        <v>6115668</v>
      </c>
      <c r="M265" s="83">
        <v>0</v>
      </c>
      <c r="N265" s="83">
        <v>0</v>
      </c>
      <c r="O265" s="83">
        <v>0</v>
      </c>
      <c r="P265" s="87">
        <f t="shared" si="63"/>
        <v>10608668</v>
      </c>
      <c r="Q265" s="86">
        <f t="shared" si="67"/>
        <v>37.90010756622214</v>
      </c>
      <c r="R265" s="88">
        <f t="shared" si="71"/>
        <v>27991129</v>
      </c>
      <c r="S265" s="101">
        <v>72</v>
      </c>
      <c r="T265" s="101">
        <v>987</v>
      </c>
      <c r="U265" s="101">
        <v>209</v>
      </c>
      <c r="V265" s="35">
        <f t="shared" si="65"/>
        <v>1268</v>
      </c>
      <c r="W265" s="61">
        <f t="shared" si="62"/>
        <v>100</v>
      </c>
      <c r="X265" s="14">
        <v>0</v>
      </c>
      <c r="Y265" s="14">
        <v>0</v>
      </c>
      <c r="Z265" s="14">
        <v>0</v>
      </c>
      <c r="AA265" s="14">
        <v>0</v>
      </c>
      <c r="AB265" s="106">
        <f t="shared" si="68"/>
        <v>0</v>
      </c>
      <c r="AC265" s="60">
        <f t="shared" si="69"/>
        <v>0</v>
      </c>
      <c r="AD265" s="7">
        <f t="shared" si="70"/>
        <v>1268</v>
      </c>
      <c r="AE265" s="82"/>
      <c r="AF265" s="82"/>
    </row>
    <row r="266" spans="1:32" ht="15" hidden="1" customHeight="1" x14ac:dyDescent="0.2">
      <c r="A266" s="1" t="s">
        <v>16</v>
      </c>
      <c r="B266" t="s">
        <v>159</v>
      </c>
      <c r="C266" s="17">
        <v>40000</v>
      </c>
      <c r="D266" s="82" t="s">
        <v>176</v>
      </c>
      <c r="E266" s="83">
        <v>10207580</v>
      </c>
      <c r="F266" s="83">
        <v>0</v>
      </c>
      <c r="G266" s="84">
        <v>7174881</v>
      </c>
      <c r="H266" s="83">
        <v>0</v>
      </c>
      <c r="I266" s="85">
        <f t="shared" si="64"/>
        <v>17382461</v>
      </c>
      <c r="J266" s="86">
        <f t="shared" si="66"/>
        <v>62.09989243377786</v>
      </c>
      <c r="K266" s="84">
        <v>4493000</v>
      </c>
      <c r="L266" s="84">
        <v>6115668</v>
      </c>
      <c r="M266" s="83">
        <v>0</v>
      </c>
      <c r="N266" s="83">
        <v>0</v>
      </c>
      <c r="O266" s="83">
        <v>0</v>
      </c>
      <c r="P266" s="87">
        <f t="shared" si="63"/>
        <v>10608668</v>
      </c>
      <c r="Q266" s="86">
        <f t="shared" si="67"/>
        <v>37.90010756622214</v>
      </c>
      <c r="R266" s="88">
        <f t="shared" si="71"/>
        <v>27991129</v>
      </c>
      <c r="S266" s="101">
        <v>72</v>
      </c>
      <c r="T266" s="101">
        <v>987</v>
      </c>
      <c r="U266" s="101">
        <v>209</v>
      </c>
      <c r="V266" s="35">
        <f t="shared" si="65"/>
        <v>1268</v>
      </c>
      <c r="W266" s="61">
        <f t="shared" si="62"/>
        <v>100</v>
      </c>
      <c r="X266" s="14">
        <v>0</v>
      </c>
      <c r="Y266" s="14">
        <v>0</v>
      </c>
      <c r="Z266" s="14">
        <v>0</v>
      </c>
      <c r="AA266" s="14">
        <v>0</v>
      </c>
      <c r="AB266" s="106">
        <f t="shared" si="68"/>
        <v>0</v>
      </c>
      <c r="AC266" s="60">
        <f t="shared" si="69"/>
        <v>0</v>
      </c>
      <c r="AD266" s="7">
        <f t="shared" si="70"/>
        <v>1268</v>
      </c>
      <c r="AE266" s="82"/>
      <c r="AF266" s="82"/>
    </row>
    <row r="267" spans="1:32" ht="15" hidden="1" customHeight="1" x14ac:dyDescent="0.2">
      <c r="A267" s="1" t="s">
        <v>16</v>
      </c>
      <c r="B267" t="s">
        <v>137</v>
      </c>
      <c r="C267" s="17">
        <v>160079</v>
      </c>
      <c r="D267" s="82" t="s">
        <v>176</v>
      </c>
      <c r="E267" s="83">
        <v>10207580</v>
      </c>
      <c r="F267" s="83">
        <v>0</v>
      </c>
      <c r="G267" s="84">
        <v>7174881</v>
      </c>
      <c r="H267" s="83">
        <v>0</v>
      </c>
      <c r="I267" s="85">
        <f t="shared" si="64"/>
        <v>17382461</v>
      </c>
      <c r="J267" s="86">
        <f t="shared" si="66"/>
        <v>62.09989243377786</v>
      </c>
      <c r="K267" s="84">
        <v>4493000</v>
      </c>
      <c r="L267" s="84">
        <v>6115668</v>
      </c>
      <c r="M267" s="83">
        <v>0</v>
      </c>
      <c r="N267" s="83">
        <v>0</v>
      </c>
      <c r="O267" s="83">
        <v>0</v>
      </c>
      <c r="P267" s="87">
        <f t="shared" si="63"/>
        <v>10608668</v>
      </c>
      <c r="Q267" s="86">
        <f t="shared" si="67"/>
        <v>37.90010756622214</v>
      </c>
      <c r="R267" s="88">
        <f t="shared" si="71"/>
        <v>27991129</v>
      </c>
      <c r="S267" s="101">
        <v>72</v>
      </c>
      <c r="T267" s="101">
        <v>987</v>
      </c>
      <c r="U267" s="101">
        <v>209</v>
      </c>
      <c r="V267" s="35">
        <f t="shared" si="65"/>
        <v>1268</v>
      </c>
      <c r="W267" s="61">
        <f t="shared" si="62"/>
        <v>100</v>
      </c>
      <c r="X267" s="14">
        <v>0</v>
      </c>
      <c r="Y267" s="14">
        <v>0</v>
      </c>
      <c r="Z267" s="14">
        <v>0</v>
      </c>
      <c r="AA267" s="14">
        <v>0</v>
      </c>
      <c r="AB267" s="106">
        <f t="shared" si="68"/>
        <v>0</v>
      </c>
      <c r="AC267" s="60">
        <f t="shared" si="69"/>
        <v>0</v>
      </c>
      <c r="AD267" s="7">
        <f t="shared" si="70"/>
        <v>1268</v>
      </c>
      <c r="AE267" s="82"/>
      <c r="AF267" s="82"/>
    </row>
    <row r="268" spans="1:32" ht="15" hidden="1" customHeight="1" x14ac:dyDescent="0.2">
      <c r="A268" s="1" t="s">
        <v>16</v>
      </c>
      <c r="B268" t="s">
        <v>184</v>
      </c>
      <c r="C268" s="17">
        <v>72798</v>
      </c>
      <c r="D268" s="82" t="s">
        <v>176</v>
      </c>
      <c r="E268" s="83">
        <v>10207580</v>
      </c>
      <c r="F268" s="83">
        <v>0</v>
      </c>
      <c r="G268" s="84">
        <v>7174881</v>
      </c>
      <c r="H268" s="83">
        <v>0</v>
      </c>
      <c r="I268" s="85">
        <f t="shared" si="64"/>
        <v>17382461</v>
      </c>
      <c r="J268" s="86">
        <f t="shared" si="66"/>
        <v>62.09989243377786</v>
      </c>
      <c r="K268" s="84">
        <v>4493000</v>
      </c>
      <c r="L268" s="84">
        <v>6115668</v>
      </c>
      <c r="M268" s="83">
        <v>0</v>
      </c>
      <c r="N268" s="83">
        <v>0</v>
      </c>
      <c r="O268" s="83">
        <v>0</v>
      </c>
      <c r="P268" s="87">
        <f t="shared" si="63"/>
        <v>10608668</v>
      </c>
      <c r="Q268" s="86">
        <f t="shared" si="67"/>
        <v>37.90010756622214</v>
      </c>
      <c r="R268" s="88">
        <f t="shared" si="71"/>
        <v>27991129</v>
      </c>
      <c r="S268" s="101">
        <v>72</v>
      </c>
      <c r="T268" s="101">
        <v>987</v>
      </c>
      <c r="U268" s="101">
        <v>209</v>
      </c>
      <c r="V268" s="35">
        <f t="shared" si="65"/>
        <v>1268</v>
      </c>
      <c r="W268" s="61">
        <f t="shared" si="62"/>
        <v>100</v>
      </c>
      <c r="X268" s="14">
        <v>0</v>
      </c>
      <c r="Y268" s="14">
        <v>0</v>
      </c>
      <c r="Z268" s="14">
        <v>0</v>
      </c>
      <c r="AA268" s="14">
        <v>0</v>
      </c>
      <c r="AB268" s="106">
        <f t="shared" si="68"/>
        <v>0</v>
      </c>
      <c r="AC268" s="60">
        <f t="shared" si="69"/>
        <v>0</v>
      </c>
      <c r="AD268" s="7">
        <f t="shared" si="70"/>
        <v>1268</v>
      </c>
      <c r="AE268" s="82"/>
      <c r="AF268" s="82"/>
    </row>
    <row r="269" spans="1:32" ht="15" hidden="1" customHeight="1" x14ac:dyDescent="0.2">
      <c r="A269" s="1" t="s">
        <v>16</v>
      </c>
      <c r="B269" t="s">
        <v>144</v>
      </c>
      <c r="C269" s="17">
        <v>0</v>
      </c>
      <c r="D269" s="82" t="s">
        <v>176</v>
      </c>
      <c r="E269" s="83">
        <v>10207580</v>
      </c>
      <c r="F269" s="83">
        <v>0</v>
      </c>
      <c r="G269" s="84">
        <v>7174881</v>
      </c>
      <c r="H269" s="83">
        <v>0</v>
      </c>
      <c r="I269" s="85">
        <f t="shared" si="64"/>
        <v>17382461</v>
      </c>
      <c r="J269" s="86">
        <f t="shared" si="66"/>
        <v>62.09989243377786</v>
      </c>
      <c r="K269" s="84">
        <v>4493000</v>
      </c>
      <c r="L269" s="84">
        <v>6115668</v>
      </c>
      <c r="M269" s="83">
        <v>0</v>
      </c>
      <c r="N269" s="83">
        <v>0</v>
      </c>
      <c r="O269" s="83">
        <v>0</v>
      </c>
      <c r="P269" s="87">
        <f>SUM(K269:O269)</f>
        <v>10608668</v>
      </c>
      <c r="Q269" s="86">
        <f t="shared" si="67"/>
        <v>37.90010756622214</v>
      </c>
      <c r="R269" s="88">
        <f t="shared" si="71"/>
        <v>27991129</v>
      </c>
      <c r="S269" s="101">
        <v>72</v>
      </c>
      <c r="T269" s="101">
        <v>987</v>
      </c>
      <c r="U269" s="101">
        <v>209</v>
      </c>
      <c r="V269" s="35">
        <f t="shared" si="65"/>
        <v>1268</v>
      </c>
      <c r="W269" s="61">
        <f t="shared" si="62"/>
        <v>100</v>
      </c>
      <c r="X269" s="14">
        <v>0</v>
      </c>
      <c r="Y269" s="14">
        <v>0</v>
      </c>
      <c r="Z269" s="14">
        <v>0</v>
      </c>
      <c r="AA269" s="14">
        <v>0</v>
      </c>
      <c r="AB269" s="106">
        <f t="shared" si="68"/>
        <v>0</v>
      </c>
      <c r="AC269" s="60">
        <f t="shared" si="69"/>
        <v>0</v>
      </c>
      <c r="AD269" s="7">
        <f t="shared" si="70"/>
        <v>1268</v>
      </c>
      <c r="AE269" s="82"/>
      <c r="AF269" s="82"/>
    </row>
    <row r="270" spans="1:32" ht="15" hidden="1" customHeight="1" x14ac:dyDescent="0.2">
      <c r="A270" s="1" t="s">
        <v>16</v>
      </c>
      <c r="B270" t="s">
        <v>151</v>
      </c>
      <c r="C270" s="17">
        <v>54556</v>
      </c>
      <c r="D270" s="82" t="s">
        <v>176</v>
      </c>
      <c r="E270" s="83">
        <v>10207580</v>
      </c>
      <c r="F270" s="83">
        <v>0</v>
      </c>
      <c r="G270" s="84">
        <v>7174881</v>
      </c>
      <c r="H270" s="83">
        <v>0</v>
      </c>
      <c r="I270" s="85">
        <f t="shared" si="64"/>
        <v>17382461</v>
      </c>
      <c r="J270" s="86">
        <f t="shared" si="66"/>
        <v>62.09989243377786</v>
      </c>
      <c r="K270" s="84">
        <v>4493000</v>
      </c>
      <c r="L270" s="84">
        <v>6115668</v>
      </c>
      <c r="M270" s="83">
        <v>0</v>
      </c>
      <c r="N270" s="83">
        <v>0</v>
      </c>
      <c r="O270" s="83">
        <v>0</v>
      </c>
      <c r="P270" s="87">
        <f t="shared" si="63"/>
        <v>10608668</v>
      </c>
      <c r="Q270" s="86">
        <f t="shared" si="67"/>
        <v>37.90010756622214</v>
      </c>
      <c r="R270" s="88">
        <f t="shared" si="71"/>
        <v>27991129</v>
      </c>
      <c r="S270" s="101">
        <v>72</v>
      </c>
      <c r="T270" s="101">
        <v>987</v>
      </c>
      <c r="U270" s="101">
        <v>209</v>
      </c>
      <c r="V270" s="35">
        <f t="shared" si="65"/>
        <v>1268</v>
      </c>
      <c r="W270" s="61">
        <f t="shared" si="62"/>
        <v>100</v>
      </c>
      <c r="X270" s="14">
        <v>0</v>
      </c>
      <c r="Y270" s="14">
        <v>0</v>
      </c>
      <c r="Z270" s="14">
        <v>0</v>
      </c>
      <c r="AA270" s="14">
        <v>0</v>
      </c>
      <c r="AB270" s="106">
        <f t="shared" si="68"/>
        <v>0</v>
      </c>
      <c r="AC270" s="60">
        <f t="shared" si="69"/>
        <v>0</v>
      </c>
      <c r="AD270" s="7">
        <f t="shared" si="70"/>
        <v>1268</v>
      </c>
      <c r="AE270" s="82"/>
      <c r="AF270" s="82"/>
    </row>
    <row r="271" spans="1:32" ht="15" hidden="1" customHeight="1" x14ac:dyDescent="0.2">
      <c r="A271" s="1" t="s">
        <v>16</v>
      </c>
      <c r="B271" t="s">
        <v>149</v>
      </c>
      <c r="C271" s="17">
        <v>765288</v>
      </c>
      <c r="D271" s="82" t="s">
        <v>176</v>
      </c>
      <c r="E271" s="83">
        <v>10207580</v>
      </c>
      <c r="F271" s="83">
        <v>0</v>
      </c>
      <c r="G271" s="84">
        <v>7174881</v>
      </c>
      <c r="H271" s="83">
        <v>0</v>
      </c>
      <c r="I271" s="85">
        <f t="shared" si="64"/>
        <v>17382461</v>
      </c>
      <c r="J271" s="86">
        <f t="shared" si="66"/>
        <v>62.09989243377786</v>
      </c>
      <c r="K271" s="84">
        <v>4493000</v>
      </c>
      <c r="L271" s="84">
        <v>6115668</v>
      </c>
      <c r="M271" s="83">
        <v>0</v>
      </c>
      <c r="N271" s="83">
        <v>0</v>
      </c>
      <c r="O271" s="83">
        <v>0</v>
      </c>
      <c r="P271" s="87">
        <f t="shared" si="63"/>
        <v>10608668</v>
      </c>
      <c r="Q271" s="86">
        <f t="shared" si="67"/>
        <v>37.90010756622214</v>
      </c>
      <c r="R271" s="88">
        <f t="shared" si="71"/>
        <v>27991129</v>
      </c>
      <c r="S271" s="101">
        <v>72</v>
      </c>
      <c r="T271" s="101">
        <v>987</v>
      </c>
      <c r="U271" s="101">
        <v>209</v>
      </c>
      <c r="V271" s="35">
        <f t="shared" si="65"/>
        <v>1268</v>
      </c>
      <c r="W271" s="61">
        <f t="shared" si="62"/>
        <v>100</v>
      </c>
      <c r="X271" s="14">
        <v>0</v>
      </c>
      <c r="Y271" s="14">
        <v>0</v>
      </c>
      <c r="Z271" s="14">
        <v>0</v>
      </c>
      <c r="AA271" s="14">
        <v>0</v>
      </c>
      <c r="AB271" s="106">
        <f t="shared" si="68"/>
        <v>0</v>
      </c>
      <c r="AC271" s="60">
        <f t="shared" si="69"/>
        <v>0</v>
      </c>
      <c r="AD271" s="7">
        <f t="shared" si="70"/>
        <v>1268</v>
      </c>
      <c r="AE271" s="82"/>
      <c r="AF271" s="82"/>
    </row>
    <row r="272" spans="1:32" ht="15" hidden="1" customHeight="1" x14ac:dyDescent="0.2">
      <c r="A272" s="1" t="s">
        <v>16</v>
      </c>
      <c r="B272" t="s">
        <v>118</v>
      </c>
      <c r="C272" s="17">
        <v>109346</v>
      </c>
      <c r="D272" s="82" t="s">
        <v>176</v>
      </c>
      <c r="E272" s="83">
        <v>10207580</v>
      </c>
      <c r="F272" s="83">
        <v>0</v>
      </c>
      <c r="G272" s="84">
        <v>7174881</v>
      </c>
      <c r="H272" s="83">
        <v>0</v>
      </c>
      <c r="I272" s="85">
        <f t="shared" si="64"/>
        <v>17382461</v>
      </c>
      <c r="J272" s="86">
        <f t="shared" si="66"/>
        <v>62.09989243377786</v>
      </c>
      <c r="K272" s="84">
        <v>4493000</v>
      </c>
      <c r="L272" s="84">
        <v>6115668</v>
      </c>
      <c r="M272" s="83">
        <v>0</v>
      </c>
      <c r="N272" s="83">
        <v>0</v>
      </c>
      <c r="O272" s="83">
        <v>0</v>
      </c>
      <c r="P272" s="87">
        <f t="shared" si="63"/>
        <v>10608668</v>
      </c>
      <c r="Q272" s="86">
        <f t="shared" si="67"/>
        <v>37.90010756622214</v>
      </c>
      <c r="R272" s="88">
        <f t="shared" si="71"/>
        <v>27991129</v>
      </c>
      <c r="S272" s="101">
        <v>72</v>
      </c>
      <c r="T272" s="101">
        <v>987</v>
      </c>
      <c r="U272" s="101">
        <v>209</v>
      </c>
      <c r="V272" s="35">
        <f t="shared" si="65"/>
        <v>1268</v>
      </c>
      <c r="W272" s="61">
        <f t="shared" si="62"/>
        <v>100</v>
      </c>
      <c r="X272" s="14">
        <v>0</v>
      </c>
      <c r="Y272" s="14">
        <v>0</v>
      </c>
      <c r="Z272" s="14">
        <v>0</v>
      </c>
      <c r="AA272" s="14">
        <v>0</v>
      </c>
      <c r="AB272" s="106">
        <f t="shared" si="68"/>
        <v>0</v>
      </c>
      <c r="AC272" s="60">
        <f t="shared" si="69"/>
        <v>0</v>
      </c>
      <c r="AD272" s="7">
        <f t="shared" si="70"/>
        <v>1268</v>
      </c>
      <c r="AE272" s="82"/>
      <c r="AF272" s="82"/>
    </row>
    <row r="273" spans="1:32" ht="15" hidden="1" customHeight="1" x14ac:dyDescent="0.2">
      <c r="A273" s="1" t="s">
        <v>16</v>
      </c>
      <c r="B273" s="42" t="s">
        <v>91</v>
      </c>
      <c r="C273" s="17">
        <v>0</v>
      </c>
      <c r="D273" s="82" t="s">
        <v>176</v>
      </c>
      <c r="E273" s="83">
        <v>10207580</v>
      </c>
      <c r="F273" s="83">
        <v>0</v>
      </c>
      <c r="G273" s="84">
        <v>7174881</v>
      </c>
      <c r="H273" s="83">
        <v>0</v>
      </c>
      <c r="I273" s="85">
        <f t="shared" si="64"/>
        <v>17382461</v>
      </c>
      <c r="J273" s="86">
        <f t="shared" si="66"/>
        <v>62.09989243377786</v>
      </c>
      <c r="K273" s="84">
        <v>4493000</v>
      </c>
      <c r="L273" s="84">
        <v>6115668</v>
      </c>
      <c r="M273" s="83">
        <v>0</v>
      </c>
      <c r="N273" s="83">
        <v>0</v>
      </c>
      <c r="O273" s="83">
        <v>0</v>
      </c>
      <c r="P273" s="87">
        <f>SUM(K273:O273)</f>
        <v>10608668</v>
      </c>
      <c r="Q273" s="86">
        <f t="shared" si="67"/>
        <v>37.90010756622214</v>
      </c>
      <c r="R273" s="88">
        <f t="shared" si="71"/>
        <v>27991129</v>
      </c>
      <c r="S273" s="101">
        <v>72</v>
      </c>
      <c r="T273" s="101">
        <v>987</v>
      </c>
      <c r="U273" s="101">
        <v>209</v>
      </c>
      <c r="V273" s="35">
        <f t="shared" si="65"/>
        <v>1268</v>
      </c>
      <c r="W273" s="61">
        <f t="shared" si="62"/>
        <v>100</v>
      </c>
      <c r="X273" s="14">
        <v>0</v>
      </c>
      <c r="Y273" s="14">
        <v>0</v>
      </c>
      <c r="Z273" s="14">
        <v>0</v>
      </c>
      <c r="AA273" s="14">
        <v>0</v>
      </c>
      <c r="AB273" s="106">
        <f t="shared" si="68"/>
        <v>0</v>
      </c>
      <c r="AC273" s="60">
        <f t="shared" si="69"/>
        <v>0</v>
      </c>
      <c r="AD273" s="7">
        <f t="shared" si="70"/>
        <v>1268</v>
      </c>
      <c r="AE273" s="82"/>
      <c r="AF273" s="82"/>
    </row>
    <row r="274" spans="1:32" ht="15" hidden="1" customHeight="1" x14ac:dyDescent="0.2">
      <c r="A274" s="1" t="s">
        <v>16</v>
      </c>
      <c r="B274" s="42" t="s">
        <v>134</v>
      </c>
      <c r="C274" s="17">
        <v>0</v>
      </c>
      <c r="D274" s="82" t="s">
        <v>176</v>
      </c>
      <c r="E274" s="83">
        <v>10207580</v>
      </c>
      <c r="F274" s="83">
        <v>0</v>
      </c>
      <c r="G274" s="84">
        <v>7174881</v>
      </c>
      <c r="H274" s="83">
        <v>0</v>
      </c>
      <c r="I274" s="85">
        <f t="shared" si="64"/>
        <v>17382461</v>
      </c>
      <c r="J274" s="86">
        <f t="shared" si="66"/>
        <v>62.09989243377786</v>
      </c>
      <c r="K274" s="84">
        <v>4493000</v>
      </c>
      <c r="L274" s="84">
        <v>6115668</v>
      </c>
      <c r="M274" s="83">
        <v>0</v>
      </c>
      <c r="N274" s="83">
        <v>0</v>
      </c>
      <c r="O274" s="83">
        <v>0</v>
      </c>
      <c r="P274" s="87">
        <f t="shared" ref="P274:P296" si="72">SUM(K274:O274)</f>
        <v>10608668</v>
      </c>
      <c r="Q274" s="86">
        <f t="shared" si="67"/>
        <v>37.90010756622214</v>
      </c>
      <c r="R274" s="88">
        <f t="shared" si="71"/>
        <v>27991129</v>
      </c>
      <c r="S274" s="101">
        <v>72</v>
      </c>
      <c r="T274" s="101">
        <v>987</v>
      </c>
      <c r="U274" s="101">
        <v>209</v>
      </c>
      <c r="V274" s="35">
        <f t="shared" si="65"/>
        <v>1268</v>
      </c>
      <c r="W274" s="61">
        <f t="shared" si="62"/>
        <v>100</v>
      </c>
      <c r="X274" s="14">
        <v>0</v>
      </c>
      <c r="Y274" s="14">
        <v>0</v>
      </c>
      <c r="Z274" s="14">
        <v>0</v>
      </c>
      <c r="AA274" s="14">
        <v>0</v>
      </c>
      <c r="AB274" s="106">
        <f t="shared" si="68"/>
        <v>0</v>
      </c>
      <c r="AC274" s="60">
        <f t="shared" si="69"/>
        <v>0</v>
      </c>
      <c r="AD274" s="7">
        <f t="shared" si="70"/>
        <v>1268</v>
      </c>
      <c r="AE274" s="82"/>
      <c r="AF274" s="82"/>
    </row>
    <row r="275" spans="1:32" ht="15" hidden="1" customHeight="1" x14ac:dyDescent="0.2">
      <c r="A275" s="1" t="s">
        <v>16</v>
      </c>
      <c r="B275" s="42" t="s">
        <v>225</v>
      </c>
      <c r="C275" s="17">
        <v>0</v>
      </c>
      <c r="D275" s="82" t="s">
        <v>176</v>
      </c>
      <c r="E275" s="83">
        <v>10207580</v>
      </c>
      <c r="F275" s="83">
        <v>0</v>
      </c>
      <c r="G275" s="84">
        <v>7174881</v>
      </c>
      <c r="H275" s="83">
        <v>0</v>
      </c>
      <c r="I275" s="85">
        <f t="shared" si="64"/>
        <v>17382461</v>
      </c>
      <c r="J275" s="86">
        <f t="shared" si="66"/>
        <v>62.09989243377786</v>
      </c>
      <c r="K275" s="84">
        <v>4493000</v>
      </c>
      <c r="L275" s="84">
        <v>6115668</v>
      </c>
      <c r="M275" s="83">
        <v>0</v>
      </c>
      <c r="N275" s="83">
        <v>0</v>
      </c>
      <c r="O275" s="83">
        <v>0</v>
      </c>
      <c r="P275" s="87">
        <f t="shared" si="72"/>
        <v>10608668</v>
      </c>
      <c r="Q275" s="86">
        <f t="shared" si="67"/>
        <v>37.90010756622214</v>
      </c>
      <c r="R275" s="88">
        <f t="shared" si="71"/>
        <v>27991129</v>
      </c>
      <c r="S275" s="101">
        <v>72</v>
      </c>
      <c r="T275" s="101">
        <v>987</v>
      </c>
      <c r="U275" s="101">
        <v>209</v>
      </c>
      <c r="V275" s="35">
        <f t="shared" si="65"/>
        <v>1268</v>
      </c>
      <c r="W275" s="61">
        <f t="shared" si="62"/>
        <v>100</v>
      </c>
      <c r="X275" s="14">
        <v>0</v>
      </c>
      <c r="Y275" s="14">
        <v>0</v>
      </c>
      <c r="Z275" s="14">
        <v>0</v>
      </c>
      <c r="AA275" s="14">
        <v>0</v>
      </c>
      <c r="AB275" s="106">
        <f t="shared" si="68"/>
        <v>0</v>
      </c>
      <c r="AC275" s="60">
        <f t="shared" si="69"/>
        <v>0</v>
      </c>
      <c r="AD275" s="7">
        <f t="shared" si="70"/>
        <v>1268</v>
      </c>
      <c r="AE275" s="82"/>
      <c r="AF275" s="82"/>
    </row>
    <row r="276" spans="1:32" ht="15" hidden="1" customHeight="1" x14ac:dyDescent="0.2">
      <c r="A276" s="1" t="s">
        <v>16</v>
      </c>
      <c r="B276" s="42" t="s">
        <v>92</v>
      </c>
      <c r="C276" s="17">
        <v>0</v>
      </c>
      <c r="D276" s="82" t="s">
        <v>176</v>
      </c>
      <c r="E276" s="83">
        <v>10207580</v>
      </c>
      <c r="F276" s="83">
        <v>0</v>
      </c>
      <c r="G276" s="84">
        <v>7174881</v>
      </c>
      <c r="H276" s="83">
        <v>0</v>
      </c>
      <c r="I276" s="85">
        <f t="shared" si="64"/>
        <v>17382461</v>
      </c>
      <c r="J276" s="86">
        <f t="shared" si="66"/>
        <v>62.09989243377786</v>
      </c>
      <c r="K276" s="84">
        <v>4493000</v>
      </c>
      <c r="L276" s="84">
        <v>6115668</v>
      </c>
      <c r="M276" s="83">
        <v>0</v>
      </c>
      <c r="N276" s="83">
        <v>0</v>
      </c>
      <c r="O276" s="83">
        <v>0</v>
      </c>
      <c r="P276" s="87">
        <f t="shared" si="72"/>
        <v>10608668</v>
      </c>
      <c r="Q276" s="86">
        <f t="shared" si="67"/>
        <v>37.90010756622214</v>
      </c>
      <c r="R276" s="88">
        <f t="shared" si="71"/>
        <v>27991129</v>
      </c>
      <c r="S276" s="101">
        <v>72</v>
      </c>
      <c r="T276" s="101">
        <v>987</v>
      </c>
      <c r="U276" s="101">
        <v>209</v>
      </c>
      <c r="V276" s="35">
        <f t="shared" si="65"/>
        <v>1268</v>
      </c>
      <c r="W276" s="61">
        <f t="shared" si="62"/>
        <v>100</v>
      </c>
      <c r="X276" s="14">
        <v>0</v>
      </c>
      <c r="Y276" s="14">
        <v>0</v>
      </c>
      <c r="Z276" s="14">
        <v>0</v>
      </c>
      <c r="AA276" s="14">
        <v>0</v>
      </c>
      <c r="AB276" s="106">
        <f t="shared" si="68"/>
        <v>0</v>
      </c>
      <c r="AC276" s="60">
        <f t="shared" si="69"/>
        <v>0</v>
      </c>
      <c r="AD276" s="7">
        <f t="shared" si="70"/>
        <v>1268</v>
      </c>
      <c r="AE276" s="82"/>
      <c r="AF276" s="82"/>
    </row>
    <row r="277" spans="1:32" ht="15" hidden="1" customHeight="1" x14ac:dyDescent="0.2">
      <c r="A277" s="1" t="s">
        <v>16</v>
      </c>
      <c r="B277" s="42" t="s">
        <v>93</v>
      </c>
      <c r="C277" s="17">
        <v>460558</v>
      </c>
      <c r="D277" s="82" t="s">
        <v>176</v>
      </c>
      <c r="E277" s="83">
        <v>10207580</v>
      </c>
      <c r="F277" s="83">
        <v>0</v>
      </c>
      <c r="G277" s="84">
        <v>7174881</v>
      </c>
      <c r="H277" s="83">
        <v>0</v>
      </c>
      <c r="I277" s="85">
        <f t="shared" si="64"/>
        <v>17382461</v>
      </c>
      <c r="J277" s="86">
        <f t="shared" si="66"/>
        <v>62.09989243377786</v>
      </c>
      <c r="K277" s="84">
        <v>4493000</v>
      </c>
      <c r="L277" s="84">
        <v>6115668</v>
      </c>
      <c r="M277" s="83">
        <v>0</v>
      </c>
      <c r="N277" s="83">
        <v>0</v>
      </c>
      <c r="O277" s="83">
        <v>0</v>
      </c>
      <c r="P277" s="87">
        <f t="shared" si="72"/>
        <v>10608668</v>
      </c>
      <c r="Q277" s="86">
        <f t="shared" si="67"/>
        <v>37.90010756622214</v>
      </c>
      <c r="R277" s="88">
        <f t="shared" si="71"/>
        <v>27991129</v>
      </c>
      <c r="S277" s="101">
        <v>72</v>
      </c>
      <c r="T277" s="101">
        <v>987</v>
      </c>
      <c r="U277" s="101">
        <v>209</v>
      </c>
      <c r="V277" s="35">
        <f t="shared" si="65"/>
        <v>1268</v>
      </c>
      <c r="W277" s="61">
        <f t="shared" si="62"/>
        <v>100</v>
      </c>
      <c r="X277" s="14">
        <v>0</v>
      </c>
      <c r="Y277" s="14">
        <v>0</v>
      </c>
      <c r="Z277" s="14">
        <v>0</v>
      </c>
      <c r="AA277" s="14">
        <v>0</v>
      </c>
      <c r="AB277" s="106">
        <f t="shared" si="68"/>
        <v>0</v>
      </c>
      <c r="AC277" s="60">
        <f t="shared" si="69"/>
        <v>0</v>
      </c>
      <c r="AD277" s="7">
        <f t="shared" si="70"/>
        <v>1268</v>
      </c>
      <c r="AE277" s="82"/>
      <c r="AF277" s="82"/>
    </row>
    <row r="278" spans="1:32" ht="15" hidden="1" customHeight="1" x14ac:dyDescent="0.2">
      <c r="A278" s="1" t="s">
        <v>16</v>
      </c>
      <c r="B278" s="42" t="s">
        <v>95</v>
      </c>
      <c r="C278" s="17">
        <v>66316</v>
      </c>
      <c r="D278" s="82" t="s">
        <v>176</v>
      </c>
      <c r="E278" s="83">
        <v>10207580</v>
      </c>
      <c r="F278" s="83">
        <v>0</v>
      </c>
      <c r="G278" s="84">
        <v>7174881</v>
      </c>
      <c r="H278" s="83">
        <v>0</v>
      </c>
      <c r="I278" s="85">
        <f t="shared" si="64"/>
        <v>17382461</v>
      </c>
      <c r="J278" s="86">
        <f t="shared" si="66"/>
        <v>62.09989243377786</v>
      </c>
      <c r="K278" s="84">
        <v>4493000</v>
      </c>
      <c r="L278" s="84">
        <v>6115668</v>
      </c>
      <c r="M278" s="83">
        <v>0</v>
      </c>
      <c r="N278" s="83">
        <v>0</v>
      </c>
      <c r="O278" s="83">
        <v>0</v>
      </c>
      <c r="P278" s="87">
        <f t="shared" si="72"/>
        <v>10608668</v>
      </c>
      <c r="Q278" s="86">
        <f t="shared" si="67"/>
        <v>37.90010756622214</v>
      </c>
      <c r="R278" s="88">
        <f t="shared" si="71"/>
        <v>27991129</v>
      </c>
      <c r="S278" s="101">
        <v>72</v>
      </c>
      <c r="T278" s="101">
        <v>987</v>
      </c>
      <c r="U278" s="101">
        <v>209</v>
      </c>
      <c r="V278" s="35">
        <f t="shared" si="65"/>
        <v>1268</v>
      </c>
      <c r="W278" s="61">
        <f t="shared" si="62"/>
        <v>100</v>
      </c>
      <c r="X278" s="14">
        <v>0</v>
      </c>
      <c r="Y278" s="14">
        <v>0</v>
      </c>
      <c r="Z278" s="14">
        <v>0</v>
      </c>
      <c r="AA278" s="14">
        <v>0</v>
      </c>
      <c r="AB278" s="106">
        <f t="shared" si="68"/>
        <v>0</v>
      </c>
      <c r="AC278" s="60">
        <f t="shared" si="69"/>
        <v>0</v>
      </c>
      <c r="AD278" s="7">
        <f t="shared" si="70"/>
        <v>1268</v>
      </c>
      <c r="AE278" s="82"/>
      <c r="AF278" s="82"/>
    </row>
    <row r="279" spans="1:32" ht="15" hidden="1" customHeight="1" x14ac:dyDescent="0.2">
      <c r="A279" s="1" t="s">
        <v>16</v>
      </c>
      <c r="B279" s="42" t="s">
        <v>145</v>
      </c>
      <c r="C279" s="17">
        <v>443930</v>
      </c>
      <c r="D279" s="82" t="s">
        <v>176</v>
      </c>
      <c r="E279" s="83">
        <v>10207580</v>
      </c>
      <c r="F279" s="83">
        <v>0</v>
      </c>
      <c r="G279" s="84">
        <v>7174881</v>
      </c>
      <c r="H279" s="83">
        <v>0</v>
      </c>
      <c r="I279" s="85">
        <f t="shared" si="64"/>
        <v>17382461</v>
      </c>
      <c r="J279" s="86">
        <f t="shared" si="66"/>
        <v>62.09989243377786</v>
      </c>
      <c r="K279" s="84">
        <v>4493000</v>
      </c>
      <c r="L279" s="84">
        <v>6115668</v>
      </c>
      <c r="M279" s="83">
        <v>0</v>
      </c>
      <c r="N279" s="83">
        <v>0</v>
      </c>
      <c r="O279" s="83">
        <v>0</v>
      </c>
      <c r="P279" s="87">
        <f t="shared" si="72"/>
        <v>10608668</v>
      </c>
      <c r="Q279" s="86">
        <f t="shared" si="67"/>
        <v>37.90010756622214</v>
      </c>
      <c r="R279" s="88">
        <f t="shared" si="71"/>
        <v>27991129</v>
      </c>
      <c r="S279" s="101">
        <v>72</v>
      </c>
      <c r="T279" s="101">
        <v>987</v>
      </c>
      <c r="U279" s="101">
        <v>209</v>
      </c>
      <c r="V279" s="35">
        <f t="shared" si="65"/>
        <v>1268</v>
      </c>
      <c r="W279" s="61">
        <f t="shared" si="62"/>
        <v>100</v>
      </c>
      <c r="X279" s="14">
        <v>0</v>
      </c>
      <c r="Y279" s="14">
        <v>0</v>
      </c>
      <c r="Z279" s="14">
        <v>0</v>
      </c>
      <c r="AA279" s="14">
        <v>0</v>
      </c>
      <c r="AB279" s="106">
        <f t="shared" si="68"/>
        <v>0</v>
      </c>
      <c r="AC279" s="60">
        <f t="shared" si="69"/>
        <v>0</v>
      </c>
      <c r="AD279" s="7">
        <f t="shared" si="70"/>
        <v>1268</v>
      </c>
      <c r="AE279" s="82"/>
      <c r="AF279" s="82"/>
    </row>
    <row r="280" spans="1:32" ht="15" hidden="1" customHeight="1" x14ac:dyDescent="0.2">
      <c r="A280" s="1" t="s">
        <v>16</v>
      </c>
      <c r="B280" s="42" t="s">
        <v>185</v>
      </c>
      <c r="C280" s="17">
        <v>0</v>
      </c>
      <c r="D280" s="82" t="s">
        <v>176</v>
      </c>
      <c r="E280" s="83">
        <v>10207580</v>
      </c>
      <c r="F280" s="83">
        <v>0</v>
      </c>
      <c r="G280" s="84">
        <v>7174881</v>
      </c>
      <c r="H280" s="83">
        <v>0</v>
      </c>
      <c r="I280" s="85">
        <f t="shared" si="64"/>
        <v>17382461</v>
      </c>
      <c r="J280" s="86">
        <f t="shared" si="66"/>
        <v>62.09989243377786</v>
      </c>
      <c r="K280" s="84">
        <v>4493000</v>
      </c>
      <c r="L280" s="84">
        <v>6115668</v>
      </c>
      <c r="M280" s="83">
        <v>0</v>
      </c>
      <c r="N280" s="83">
        <v>0</v>
      </c>
      <c r="O280" s="83">
        <v>0</v>
      </c>
      <c r="P280" s="87">
        <f t="shared" si="72"/>
        <v>10608668</v>
      </c>
      <c r="Q280" s="86">
        <f t="shared" si="67"/>
        <v>37.90010756622214</v>
      </c>
      <c r="R280" s="88">
        <f t="shared" si="71"/>
        <v>27991129</v>
      </c>
      <c r="S280" s="101">
        <v>72</v>
      </c>
      <c r="T280" s="101">
        <v>987</v>
      </c>
      <c r="U280" s="101">
        <v>209</v>
      </c>
      <c r="V280" s="35">
        <f t="shared" si="65"/>
        <v>1268</v>
      </c>
      <c r="W280" s="61">
        <f t="shared" si="62"/>
        <v>100</v>
      </c>
      <c r="X280" s="14">
        <v>0</v>
      </c>
      <c r="Y280" s="14">
        <v>0</v>
      </c>
      <c r="Z280" s="14">
        <v>0</v>
      </c>
      <c r="AA280" s="14">
        <v>0</v>
      </c>
      <c r="AB280" s="106">
        <f t="shared" si="68"/>
        <v>0</v>
      </c>
      <c r="AC280" s="60">
        <f t="shared" si="69"/>
        <v>0</v>
      </c>
      <c r="AD280" s="7">
        <f t="shared" si="70"/>
        <v>1268</v>
      </c>
      <c r="AE280" s="82"/>
      <c r="AF280" s="82"/>
    </row>
    <row r="281" spans="1:32" ht="15" hidden="1" customHeight="1" x14ac:dyDescent="0.2">
      <c r="A281" s="1" t="s">
        <v>16</v>
      </c>
      <c r="B281" s="42" t="s">
        <v>96</v>
      </c>
      <c r="C281" s="17">
        <v>71962</v>
      </c>
      <c r="D281" s="82" t="s">
        <v>176</v>
      </c>
      <c r="E281" s="83">
        <v>10207580</v>
      </c>
      <c r="F281" s="83">
        <v>0</v>
      </c>
      <c r="G281" s="84">
        <v>7174881</v>
      </c>
      <c r="H281" s="83">
        <v>0</v>
      </c>
      <c r="I281" s="85">
        <f t="shared" si="64"/>
        <v>17382461</v>
      </c>
      <c r="J281" s="86">
        <f t="shared" si="66"/>
        <v>62.09989243377786</v>
      </c>
      <c r="K281" s="84">
        <v>4493000</v>
      </c>
      <c r="L281" s="84">
        <v>6115668</v>
      </c>
      <c r="M281" s="83">
        <v>0</v>
      </c>
      <c r="N281" s="83">
        <v>0</v>
      </c>
      <c r="O281" s="83">
        <v>0</v>
      </c>
      <c r="P281" s="87">
        <f t="shared" si="72"/>
        <v>10608668</v>
      </c>
      <c r="Q281" s="86">
        <f t="shared" si="67"/>
        <v>37.90010756622214</v>
      </c>
      <c r="R281" s="88">
        <f t="shared" si="71"/>
        <v>27991129</v>
      </c>
      <c r="S281" s="101">
        <v>72</v>
      </c>
      <c r="T281" s="101">
        <v>987</v>
      </c>
      <c r="U281" s="101">
        <v>209</v>
      </c>
      <c r="V281" s="35">
        <f t="shared" si="65"/>
        <v>1268</v>
      </c>
      <c r="W281" s="61">
        <f t="shared" si="62"/>
        <v>100</v>
      </c>
      <c r="X281" s="14">
        <v>0</v>
      </c>
      <c r="Y281" s="14">
        <v>0</v>
      </c>
      <c r="Z281" s="14">
        <v>0</v>
      </c>
      <c r="AA281" s="14">
        <v>0</v>
      </c>
      <c r="AB281" s="106">
        <f t="shared" si="68"/>
        <v>0</v>
      </c>
      <c r="AC281" s="60">
        <f t="shared" si="69"/>
        <v>0</v>
      </c>
      <c r="AD281" s="7">
        <f t="shared" si="70"/>
        <v>1268</v>
      </c>
      <c r="AE281" s="82"/>
      <c r="AF281" s="82"/>
    </row>
    <row r="282" spans="1:32" ht="15" hidden="1" customHeight="1" x14ac:dyDescent="0.2">
      <c r="A282" s="1" t="s">
        <v>16</v>
      </c>
      <c r="B282" t="s">
        <v>227</v>
      </c>
      <c r="C282" s="17">
        <v>621718</v>
      </c>
      <c r="D282" s="82" t="s">
        <v>176</v>
      </c>
      <c r="E282" s="83">
        <v>10207580</v>
      </c>
      <c r="F282" s="83">
        <v>0</v>
      </c>
      <c r="G282" s="84">
        <v>7174881</v>
      </c>
      <c r="H282" s="83">
        <v>0</v>
      </c>
      <c r="I282" s="85">
        <f t="shared" si="64"/>
        <v>17382461</v>
      </c>
      <c r="J282" s="86">
        <f t="shared" si="66"/>
        <v>62.09989243377786</v>
      </c>
      <c r="K282" s="84">
        <v>4493000</v>
      </c>
      <c r="L282" s="84">
        <v>6115668</v>
      </c>
      <c r="M282" s="83">
        <v>0</v>
      </c>
      <c r="N282" s="83">
        <v>0</v>
      </c>
      <c r="O282" s="83">
        <v>0</v>
      </c>
      <c r="P282" s="87">
        <f t="shared" si="72"/>
        <v>10608668</v>
      </c>
      <c r="Q282" s="86">
        <f t="shared" si="67"/>
        <v>37.90010756622214</v>
      </c>
      <c r="R282" s="88">
        <f t="shared" si="71"/>
        <v>27991129</v>
      </c>
      <c r="S282" s="101">
        <v>72</v>
      </c>
      <c r="T282" s="101">
        <v>987</v>
      </c>
      <c r="U282" s="101">
        <v>209</v>
      </c>
      <c r="V282" s="35">
        <f t="shared" si="65"/>
        <v>1268</v>
      </c>
      <c r="W282" s="61">
        <f t="shared" si="62"/>
        <v>100</v>
      </c>
      <c r="X282" s="14">
        <v>0</v>
      </c>
      <c r="Y282" s="14">
        <v>0</v>
      </c>
      <c r="Z282" s="14">
        <v>0</v>
      </c>
      <c r="AA282" s="14">
        <v>0</v>
      </c>
      <c r="AB282" s="106">
        <f t="shared" si="68"/>
        <v>0</v>
      </c>
      <c r="AC282" s="60">
        <f t="shared" si="69"/>
        <v>0</v>
      </c>
      <c r="AD282" s="7">
        <f t="shared" si="70"/>
        <v>1268</v>
      </c>
      <c r="AE282" s="82"/>
      <c r="AF282" s="82"/>
    </row>
    <row r="283" spans="1:32" ht="15" hidden="1" customHeight="1" x14ac:dyDescent="0.2">
      <c r="A283" s="1" t="s">
        <v>16</v>
      </c>
      <c r="B283" s="42" t="s">
        <v>186</v>
      </c>
      <c r="C283" s="17">
        <v>31618</v>
      </c>
      <c r="D283" s="82" t="s">
        <v>176</v>
      </c>
      <c r="E283" s="83">
        <v>10207580</v>
      </c>
      <c r="F283" s="83">
        <v>0</v>
      </c>
      <c r="G283" s="84">
        <v>7174881</v>
      </c>
      <c r="H283" s="83">
        <v>0</v>
      </c>
      <c r="I283" s="85">
        <f t="shared" si="64"/>
        <v>17382461</v>
      </c>
      <c r="J283" s="86">
        <f t="shared" si="66"/>
        <v>62.09989243377786</v>
      </c>
      <c r="K283" s="84">
        <v>4493000</v>
      </c>
      <c r="L283" s="84">
        <v>6115668</v>
      </c>
      <c r="M283" s="83">
        <v>0</v>
      </c>
      <c r="N283" s="83">
        <v>0</v>
      </c>
      <c r="O283" s="83">
        <v>0</v>
      </c>
      <c r="P283" s="87">
        <f t="shared" si="72"/>
        <v>10608668</v>
      </c>
      <c r="Q283" s="86">
        <f t="shared" si="67"/>
        <v>37.90010756622214</v>
      </c>
      <c r="R283" s="88">
        <f t="shared" si="71"/>
        <v>27991129</v>
      </c>
      <c r="S283" s="101">
        <v>72</v>
      </c>
      <c r="T283" s="101">
        <v>987</v>
      </c>
      <c r="U283" s="101">
        <v>209</v>
      </c>
      <c r="V283" s="35">
        <f t="shared" si="65"/>
        <v>1268</v>
      </c>
      <c r="W283" s="61">
        <f t="shared" si="62"/>
        <v>100</v>
      </c>
      <c r="X283" s="14">
        <v>0</v>
      </c>
      <c r="Y283" s="14">
        <v>0</v>
      </c>
      <c r="Z283" s="14">
        <v>0</v>
      </c>
      <c r="AA283" s="14">
        <v>0</v>
      </c>
      <c r="AB283" s="106">
        <f t="shared" si="68"/>
        <v>0</v>
      </c>
      <c r="AC283" s="60">
        <f t="shared" si="69"/>
        <v>0</v>
      </c>
      <c r="AD283" s="7">
        <f t="shared" si="70"/>
        <v>1268</v>
      </c>
      <c r="AE283" s="82"/>
      <c r="AF283" s="82"/>
    </row>
    <row r="284" spans="1:32" ht="15" hidden="1" customHeight="1" x14ac:dyDescent="0.2">
      <c r="A284" s="1" t="s">
        <v>16</v>
      </c>
      <c r="B284" s="42" t="s">
        <v>135</v>
      </c>
      <c r="C284" s="17">
        <v>276439</v>
      </c>
      <c r="D284" s="82" t="s">
        <v>176</v>
      </c>
      <c r="E284" s="83">
        <v>10207580</v>
      </c>
      <c r="F284" s="83">
        <v>0</v>
      </c>
      <c r="G284" s="84">
        <v>7174881</v>
      </c>
      <c r="H284" s="83">
        <v>0</v>
      </c>
      <c r="I284" s="85">
        <f t="shared" si="64"/>
        <v>17382461</v>
      </c>
      <c r="J284" s="86">
        <f t="shared" si="66"/>
        <v>62.09989243377786</v>
      </c>
      <c r="K284" s="84">
        <v>4493000</v>
      </c>
      <c r="L284" s="84">
        <v>6115668</v>
      </c>
      <c r="M284" s="83">
        <v>0</v>
      </c>
      <c r="N284" s="83">
        <v>0</v>
      </c>
      <c r="O284" s="83">
        <v>0</v>
      </c>
      <c r="P284" s="87">
        <f t="shared" si="72"/>
        <v>10608668</v>
      </c>
      <c r="Q284" s="86">
        <f t="shared" si="67"/>
        <v>37.90010756622214</v>
      </c>
      <c r="R284" s="88">
        <f t="shared" si="71"/>
        <v>27991129</v>
      </c>
      <c r="S284" s="101">
        <v>72</v>
      </c>
      <c r="T284" s="101">
        <v>987</v>
      </c>
      <c r="U284" s="101">
        <v>209</v>
      </c>
      <c r="V284" s="35">
        <f t="shared" si="65"/>
        <v>1268</v>
      </c>
      <c r="W284" s="61">
        <f t="shared" si="62"/>
        <v>100</v>
      </c>
      <c r="X284" s="14">
        <v>0</v>
      </c>
      <c r="Y284" s="14">
        <v>0</v>
      </c>
      <c r="Z284" s="14">
        <v>0</v>
      </c>
      <c r="AA284" s="14">
        <v>0</v>
      </c>
      <c r="AB284" s="106">
        <f t="shared" si="68"/>
        <v>0</v>
      </c>
      <c r="AC284" s="60">
        <f t="shared" si="69"/>
        <v>0</v>
      </c>
      <c r="AD284" s="7">
        <f t="shared" si="70"/>
        <v>1268</v>
      </c>
      <c r="AE284" s="82"/>
      <c r="AF284" s="82"/>
    </row>
    <row r="285" spans="1:32" ht="15" hidden="1" customHeight="1" x14ac:dyDescent="0.2">
      <c r="A285" s="1" t="s">
        <v>16</v>
      </c>
      <c r="B285" s="42" t="s">
        <v>187</v>
      </c>
      <c r="C285" s="17">
        <v>219891</v>
      </c>
      <c r="D285" s="82" t="s">
        <v>176</v>
      </c>
      <c r="E285" s="83">
        <v>10207580</v>
      </c>
      <c r="F285" s="83">
        <v>0</v>
      </c>
      <c r="G285" s="84">
        <v>7174881</v>
      </c>
      <c r="H285" s="83">
        <v>0</v>
      </c>
      <c r="I285" s="85">
        <f t="shared" si="64"/>
        <v>17382461</v>
      </c>
      <c r="J285" s="86">
        <f t="shared" si="66"/>
        <v>62.09989243377786</v>
      </c>
      <c r="K285" s="84">
        <v>4493000</v>
      </c>
      <c r="L285" s="84">
        <v>6115668</v>
      </c>
      <c r="M285" s="83">
        <v>0</v>
      </c>
      <c r="N285" s="83">
        <v>0</v>
      </c>
      <c r="O285" s="83">
        <v>0</v>
      </c>
      <c r="P285" s="87">
        <f t="shared" si="72"/>
        <v>10608668</v>
      </c>
      <c r="Q285" s="86">
        <f t="shared" si="67"/>
        <v>37.90010756622214</v>
      </c>
      <c r="R285" s="88">
        <f t="shared" si="71"/>
        <v>27991129</v>
      </c>
      <c r="S285" s="101">
        <v>72</v>
      </c>
      <c r="T285" s="101">
        <v>987</v>
      </c>
      <c r="U285" s="101">
        <v>209</v>
      </c>
      <c r="V285" s="35">
        <f t="shared" si="65"/>
        <v>1268</v>
      </c>
      <c r="W285" s="61">
        <f t="shared" si="62"/>
        <v>100</v>
      </c>
      <c r="X285" s="14">
        <v>0</v>
      </c>
      <c r="Y285" s="14">
        <v>0</v>
      </c>
      <c r="Z285" s="14">
        <v>0</v>
      </c>
      <c r="AA285" s="14">
        <v>0</v>
      </c>
      <c r="AB285" s="106">
        <f t="shared" si="68"/>
        <v>0</v>
      </c>
      <c r="AC285" s="60">
        <f t="shared" si="69"/>
        <v>0</v>
      </c>
      <c r="AD285" s="7">
        <f t="shared" si="70"/>
        <v>1268</v>
      </c>
      <c r="AE285" s="82"/>
      <c r="AF285" s="82"/>
    </row>
    <row r="286" spans="1:32" ht="15" hidden="1" customHeight="1" x14ac:dyDescent="0.2">
      <c r="A286" s="1" t="s">
        <v>16</v>
      </c>
      <c r="B286" s="42" t="s">
        <v>129</v>
      </c>
      <c r="C286" s="17">
        <v>686691</v>
      </c>
      <c r="D286" s="82" t="s">
        <v>176</v>
      </c>
      <c r="E286" s="83">
        <v>10207580</v>
      </c>
      <c r="F286" s="83">
        <v>0</v>
      </c>
      <c r="G286" s="84">
        <v>7174881</v>
      </c>
      <c r="H286" s="83">
        <v>0</v>
      </c>
      <c r="I286" s="85">
        <f t="shared" si="64"/>
        <v>17382461</v>
      </c>
      <c r="J286" s="86">
        <f t="shared" si="66"/>
        <v>62.09989243377786</v>
      </c>
      <c r="K286" s="84">
        <v>4493000</v>
      </c>
      <c r="L286" s="84">
        <v>6115668</v>
      </c>
      <c r="M286" s="83">
        <v>0</v>
      </c>
      <c r="N286" s="83">
        <v>0</v>
      </c>
      <c r="O286" s="83">
        <v>0</v>
      </c>
      <c r="P286" s="87">
        <f t="shared" si="72"/>
        <v>10608668</v>
      </c>
      <c r="Q286" s="86">
        <f t="shared" si="67"/>
        <v>37.90010756622214</v>
      </c>
      <c r="R286" s="88">
        <f t="shared" si="71"/>
        <v>27991129</v>
      </c>
      <c r="S286" s="101">
        <v>72</v>
      </c>
      <c r="T286" s="101">
        <v>987</v>
      </c>
      <c r="U286" s="101">
        <v>209</v>
      </c>
      <c r="V286" s="35">
        <f t="shared" si="65"/>
        <v>1268</v>
      </c>
      <c r="W286" s="61">
        <f t="shared" si="62"/>
        <v>100</v>
      </c>
      <c r="X286" s="14">
        <v>0</v>
      </c>
      <c r="Y286" s="14">
        <v>0</v>
      </c>
      <c r="Z286" s="14">
        <v>0</v>
      </c>
      <c r="AA286" s="14">
        <v>0</v>
      </c>
      <c r="AB286" s="106">
        <f t="shared" si="68"/>
        <v>0</v>
      </c>
      <c r="AC286" s="60">
        <f t="shared" si="69"/>
        <v>0</v>
      </c>
      <c r="AD286" s="7">
        <f t="shared" si="70"/>
        <v>1268</v>
      </c>
      <c r="AE286" s="82"/>
      <c r="AF286" s="82"/>
    </row>
    <row r="287" spans="1:32" ht="15" hidden="1" customHeight="1" x14ac:dyDescent="0.2">
      <c r="A287" s="1" t="s">
        <v>16</v>
      </c>
      <c r="B287" s="47" t="s">
        <v>188</v>
      </c>
      <c r="C287" s="17">
        <v>587643</v>
      </c>
      <c r="D287" s="82" t="s">
        <v>176</v>
      </c>
      <c r="E287" s="83">
        <v>10207580</v>
      </c>
      <c r="F287" s="83">
        <v>0</v>
      </c>
      <c r="G287" s="84">
        <v>7174881</v>
      </c>
      <c r="H287" s="83">
        <v>0</v>
      </c>
      <c r="I287" s="85">
        <f t="shared" si="64"/>
        <v>17382461</v>
      </c>
      <c r="J287" s="86">
        <f t="shared" si="66"/>
        <v>62.09989243377786</v>
      </c>
      <c r="K287" s="84">
        <v>4493000</v>
      </c>
      <c r="L287" s="84">
        <v>6115668</v>
      </c>
      <c r="M287" s="83">
        <v>0</v>
      </c>
      <c r="N287" s="83">
        <v>0</v>
      </c>
      <c r="O287" s="83">
        <v>0</v>
      </c>
      <c r="P287" s="87">
        <f t="shared" si="72"/>
        <v>10608668</v>
      </c>
      <c r="Q287" s="86">
        <f t="shared" si="67"/>
        <v>37.90010756622214</v>
      </c>
      <c r="R287" s="88">
        <f t="shared" si="71"/>
        <v>27991129</v>
      </c>
      <c r="S287" s="101">
        <v>72</v>
      </c>
      <c r="T287" s="101">
        <v>987</v>
      </c>
      <c r="U287" s="101">
        <v>209</v>
      </c>
      <c r="V287" s="35">
        <f t="shared" si="65"/>
        <v>1268</v>
      </c>
      <c r="W287" s="61">
        <f t="shared" si="62"/>
        <v>100</v>
      </c>
      <c r="X287" s="14">
        <v>0</v>
      </c>
      <c r="Y287" s="14">
        <v>0</v>
      </c>
      <c r="Z287" s="14">
        <v>0</v>
      </c>
      <c r="AA287" s="14">
        <v>0</v>
      </c>
      <c r="AB287" s="106">
        <f t="shared" si="68"/>
        <v>0</v>
      </c>
      <c r="AC287" s="60">
        <f t="shared" si="69"/>
        <v>0</v>
      </c>
      <c r="AD287" s="7">
        <f t="shared" si="70"/>
        <v>1268</v>
      </c>
      <c r="AE287" s="82"/>
      <c r="AF287" s="82"/>
    </row>
    <row r="288" spans="1:32" ht="15" hidden="1" customHeight="1" x14ac:dyDescent="0.2">
      <c r="A288" s="1" t="s">
        <v>16</v>
      </c>
      <c r="B288" s="47" t="s">
        <v>138</v>
      </c>
      <c r="C288" s="17">
        <v>137241</v>
      </c>
      <c r="D288" s="82" t="s">
        <v>176</v>
      </c>
      <c r="E288" s="83">
        <v>10207580</v>
      </c>
      <c r="F288" s="83">
        <v>0</v>
      </c>
      <c r="G288" s="84">
        <v>7174881</v>
      </c>
      <c r="H288" s="83">
        <v>0</v>
      </c>
      <c r="I288" s="85">
        <f t="shared" si="64"/>
        <v>17382461</v>
      </c>
      <c r="J288" s="86">
        <f t="shared" si="66"/>
        <v>62.09989243377786</v>
      </c>
      <c r="K288" s="84">
        <v>4493000</v>
      </c>
      <c r="L288" s="84">
        <v>6115668</v>
      </c>
      <c r="M288" s="83">
        <v>0</v>
      </c>
      <c r="N288" s="83">
        <v>0</v>
      </c>
      <c r="O288" s="83">
        <v>0</v>
      </c>
      <c r="P288" s="87">
        <f>SUM(K288:O288)</f>
        <v>10608668</v>
      </c>
      <c r="Q288" s="86">
        <f t="shared" si="67"/>
        <v>37.90010756622214</v>
      </c>
      <c r="R288" s="88">
        <f t="shared" si="71"/>
        <v>27991129</v>
      </c>
      <c r="S288" s="101">
        <v>72</v>
      </c>
      <c r="T288" s="101">
        <v>987</v>
      </c>
      <c r="U288" s="101">
        <v>209</v>
      </c>
      <c r="V288" s="35">
        <f t="shared" si="65"/>
        <v>1268</v>
      </c>
      <c r="W288" s="61">
        <f t="shared" si="62"/>
        <v>100</v>
      </c>
      <c r="X288" s="14">
        <v>0</v>
      </c>
      <c r="Y288" s="14">
        <v>0</v>
      </c>
      <c r="Z288" s="14">
        <v>0</v>
      </c>
      <c r="AA288" s="14">
        <v>0</v>
      </c>
      <c r="AB288" s="106">
        <f t="shared" si="68"/>
        <v>0</v>
      </c>
      <c r="AC288" s="60">
        <f t="shared" si="69"/>
        <v>0</v>
      </c>
      <c r="AD288" s="7">
        <f t="shared" si="70"/>
        <v>1268</v>
      </c>
      <c r="AE288" s="82"/>
      <c r="AF288" s="82"/>
    </row>
    <row r="289" spans="1:32" ht="15" customHeight="1" x14ac:dyDescent="0.2">
      <c r="A289" s="1" t="s">
        <v>16</v>
      </c>
      <c r="B289" s="47" t="s">
        <v>139</v>
      </c>
      <c r="C289" s="17">
        <v>673987</v>
      </c>
      <c r="D289" s="82" t="s">
        <v>176</v>
      </c>
      <c r="E289" s="83">
        <v>10207580</v>
      </c>
      <c r="F289" s="83">
        <v>0</v>
      </c>
      <c r="G289" s="84">
        <v>7174881</v>
      </c>
      <c r="H289" s="83">
        <v>0</v>
      </c>
      <c r="I289" s="85">
        <f t="shared" si="64"/>
        <v>17382461</v>
      </c>
      <c r="J289" s="86">
        <f t="shared" si="66"/>
        <v>62.09989243377786</v>
      </c>
      <c r="K289" s="84">
        <v>4493000</v>
      </c>
      <c r="L289" s="84">
        <v>6115668</v>
      </c>
      <c r="M289" s="83">
        <v>0</v>
      </c>
      <c r="N289" s="83">
        <v>0</v>
      </c>
      <c r="O289" s="83">
        <v>0</v>
      </c>
      <c r="P289" s="87">
        <f t="shared" si="72"/>
        <v>10608668</v>
      </c>
      <c r="Q289" s="86">
        <f t="shared" si="67"/>
        <v>37.90010756622214</v>
      </c>
      <c r="R289" s="88">
        <f t="shared" si="71"/>
        <v>27991129</v>
      </c>
      <c r="S289" s="101">
        <v>72</v>
      </c>
      <c r="T289" s="101">
        <v>987</v>
      </c>
      <c r="U289" s="101">
        <v>209</v>
      </c>
      <c r="V289" s="35">
        <f t="shared" si="65"/>
        <v>1268</v>
      </c>
      <c r="W289" s="61">
        <f>(100*V289)/AD289</f>
        <v>100</v>
      </c>
      <c r="X289" s="14">
        <v>0</v>
      </c>
      <c r="Y289" s="14">
        <v>0</v>
      </c>
      <c r="Z289" s="14">
        <v>0</v>
      </c>
      <c r="AA289" s="14">
        <v>0</v>
      </c>
      <c r="AB289" s="106">
        <f t="shared" si="68"/>
        <v>0</v>
      </c>
      <c r="AC289" s="60">
        <f t="shared" si="69"/>
        <v>0</v>
      </c>
      <c r="AD289" s="7">
        <f t="shared" si="70"/>
        <v>1268</v>
      </c>
      <c r="AE289" s="82"/>
      <c r="AF289" s="82"/>
    </row>
    <row r="290" spans="1:32" ht="15" hidden="1" customHeight="1" x14ac:dyDescent="0.2">
      <c r="A290" s="1" t="s">
        <v>16</v>
      </c>
      <c r="B290" s="47" t="s">
        <v>97</v>
      </c>
      <c r="C290" s="17">
        <v>0</v>
      </c>
      <c r="D290" s="82" t="s">
        <v>176</v>
      </c>
      <c r="E290" s="83">
        <v>10207580</v>
      </c>
      <c r="F290" s="83">
        <v>0</v>
      </c>
      <c r="G290" s="84">
        <v>7174881</v>
      </c>
      <c r="H290" s="83">
        <v>0</v>
      </c>
      <c r="I290" s="85">
        <f t="shared" si="64"/>
        <v>17382461</v>
      </c>
      <c r="J290" s="86">
        <f t="shared" si="66"/>
        <v>62.09989243377786</v>
      </c>
      <c r="K290" s="84">
        <v>4493000</v>
      </c>
      <c r="L290" s="84">
        <v>6115668</v>
      </c>
      <c r="M290" s="83">
        <v>0</v>
      </c>
      <c r="N290" s="83">
        <v>0</v>
      </c>
      <c r="O290" s="83">
        <v>0</v>
      </c>
      <c r="P290" s="87">
        <f t="shared" si="72"/>
        <v>10608668</v>
      </c>
      <c r="Q290" s="86">
        <f t="shared" si="67"/>
        <v>37.90010756622214</v>
      </c>
      <c r="R290" s="88">
        <f t="shared" si="71"/>
        <v>27991129</v>
      </c>
      <c r="S290" s="101">
        <v>72</v>
      </c>
      <c r="T290" s="101">
        <v>987</v>
      </c>
      <c r="U290" s="101">
        <v>209</v>
      </c>
      <c r="V290" s="35">
        <f t="shared" si="65"/>
        <v>1268</v>
      </c>
      <c r="W290" s="61">
        <f t="shared" ref="W290:W336" si="73">(100*V290)/AD290</f>
        <v>100</v>
      </c>
      <c r="X290" s="14">
        <v>0</v>
      </c>
      <c r="Y290" s="14">
        <v>0</v>
      </c>
      <c r="Z290" s="14">
        <v>0</v>
      </c>
      <c r="AA290" s="14">
        <v>0</v>
      </c>
      <c r="AB290" s="106">
        <f t="shared" si="68"/>
        <v>0</v>
      </c>
      <c r="AC290" s="60">
        <f t="shared" si="69"/>
        <v>0</v>
      </c>
      <c r="AD290" s="7">
        <f t="shared" si="70"/>
        <v>1268</v>
      </c>
      <c r="AE290" s="82"/>
      <c r="AF290" s="82"/>
    </row>
    <row r="291" spans="1:32" ht="15" customHeight="1" x14ac:dyDescent="0.2">
      <c r="A291" s="1" t="s">
        <v>16</v>
      </c>
      <c r="B291" s="47" t="s">
        <v>140</v>
      </c>
      <c r="C291" s="17">
        <v>2490649</v>
      </c>
      <c r="D291" s="82" t="s">
        <v>176</v>
      </c>
      <c r="E291" s="83">
        <v>10207580</v>
      </c>
      <c r="F291" s="83">
        <v>0</v>
      </c>
      <c r="G291" s="84">
        <v>7174881</v>
      </c>
      <c r="H291" s="83">
        <v>0</v>
      </c>
      <c r="I291" s="85">
        <f t="shared" si="64"/>
        <v>17382461</v>
      </c>
      <c r="J291" s="86">
        <f t="shared" si="66"/>
        <v>62.09989243377786</v>
      </c>
      <c r="K291" s="84">
        <v>4493000</v>
      </c>
      <c r="L291" s="84">
        <v>6115668</v>
      </c>
      <c r="M291" s="83">
        <v>0</v>
      </c>
      <c r="N291" s="83">
        <v>0</v>
      </c>
      <c r="O291" s="83">
        <v>0</v>
      </c>
      <c r="P291" s="87">
        <f t="shared" si="72"/>
        <v>10608668</v>
      </c>
      <c r="Q291" s="86">
        <f t="shared" si="67"/>
        <v>37.90010756622214</v>
      </c>
      <c r="R291" s="88">
        <f t="shared" si="71"/>
        <v>27991129</v>
      </c>
      <c r="S291" s="101">
        <v>72</v>
      </c>
      <c r="T291" s="101">
        <v>987</v>
      </c>
      <c r="U291" s="101">
        <v>209</v>
      </c>
      <c r="V291" s="35">
        <f t="shared" si="65"/>
        <v>1268</v>
      </c>
      <c r="W291" s="61">
        <f t="shared" si="73"/>
        <v>100</v>
      </c>
      <c r="X291" s="14">
        <v>0</v>
      </c>
      <c r="Y291" s="14">
        <v>0</v>
      </c>
      <c r="Z291" s="14">
        <v>0</v>
      </c>
      <c r="AA291" s="14">
        <v>0</v>
      </c>
      <c r="AB291" s="106">
        <f t="shared" si="68"/>
        <v>0</v>
      </c>
      <c r="AC291" s="60">
        <f t="shared" si="69"/>
        <v>0</v>
      </c>
      <c r="AD291" s="7">
        <f t="shared" si="70"/>
        <v>1268</v>
      </c>
      <c r="AE291" s="82"/>
      <c r="AF291" s="82"/>
    </row>
    <row r="292" spans="1:32" ht="15" hidden="1" customHeight="1" x14ac:dyDescent="0.2">
      <c r="A292" s="1" t="s">
        <v>16</v>
      </c>
      <c r="B292" s="47" t="s">
        <v>146</v>
      </c>
      <c r="C292" s="17">
        <v>0</v>
      </c>
      <c r="D292" s="82" t="s">
        <v>176</v>
      </c>
      <c r="E292" s="83">
        <v>10207580</v>
      </c>
      <c r="F292" s="83">
        <v>0</v>
      </c>
      <c r="G292" s="84">
        <v>7174881</v>
      </c>
      <c r="H292" s="83">
        <v>0</v>
      </c>
      <c r="I292" s="85">
        <f t="shared" si="64"/>
        <v>17382461</v>
      </c>
      <c r="J292" s="86">
        <f t="shared" si="66"/>
        <v>62.09989243377786</v>
      </c>
      <c r="K292" s="84">
        <v>4493000</v>
      </c>
      <c r="L292" s="84">
        <v>6115668</v>
      </c>
      <c r="M292" s="83">
        <v>0</v>
      </c>
      <c r="N292" s="83">
        <v>0</v>
      </c>
      <c r="O292" s="83">
        <v>0</v>
      </c>
      <c r="P292" s="87">
        <f t="shared" si="72"/>
        <v>10608668</v>
      </c>
      <c r="Q292" s="86">
        <f t="shared" si="67"/>
        <v>37.90010756622214</v>
      </c>
      <c r="R292" s="88">
        <f t="shared" si="71"/>
        <v>27991129</v>
      </c>
      <c r="S292" s="101">
        <v>72</v>
      </c>
      <c r="T292" s="101">
        <v>987</v>
      </c>
      <c r="U292" s="101">
        <v>209</v>
      </c>
      <c r="V292" s="35">
        <f t="shared" si="65"/>
        <v>1268</v>
      </c>
      <c r="W292" s="61">
        <f t="shared" si="73"/>
        <v>100</v>
      </c>
      <c r="X292" s="14">
        <v>0</v>
      </c>
      <c r="Y292" s="14">
        <v>0</v>
      </c>
      <c r="Z292" s="14">
        <v>0</v>
      </c>
      <c r="AA292" s="14">
        <v>0</v>
      </c>
      <c r="AB292" s="106">
        <f t="shared" si="68"/>
        <v>0</v>
      </c>
      <c r="AC292" s="60">
        <f t="shared" si="69"/>
        <v>0</v>
      </c>
      <c r="AD292" s="7">
        <f t="shared" si="70"/>
        <v>1268</v>
      </c>
      <c r="AE292" s="82"/>
      <c r="AF292" s="82"/>
    </row>
    <row r="293" spans="1:32" ht="15" hidden="1" customHeight="1" x14ac:dyDescent="0.2">
      <c r="A293" s="1" t="s">
        <v>16</v>
      </c>
      <c r="B293" s="47" t="s">
        <v>141</v>
      </c>
      <c r="C293" s="17">
        <v>0</v>
      </c>
      <c r="D293" s="82" t="s">
        <v>176</v>
      </c>
      <c r="E293" s="83">
        <v>10207580</v>
      </c>
      <c r="F293" s="83">
        <v>0</v>
      </c>
      <c r="G293" s="84">
        <v>7174881</v>
      </c>
      <c r="H293" s="83">
        <v>0</v>
      </c>
      <c r="I293" s="85">
        <f t="shared" si="64"/>
        <v>17382461</v>
      </c>
      <c r="J293" s="86">
        <f t="shared" si="66"/>
        <v>62.09989243377786</v>
      </c>
      <c r="K293" s="84">
        <v>4493000</v>
      </c>
      <c r="L293" s="84">
        <v>6115668</v>
      </c>
      <c r="M293" s="83">
        <v>0</v>
      </c>
      <c r="N293" s="83">
        <v>0</v>
      </c>
      <c r="O293" s="83">
        <v>0</v>
      </c>
      <c r="P293" s="87">
        <f t="shared" si="72"/>
        <v>10608668</v>
      </c>
      <c r="Q293" s="86">
        <f t="shared" si="67"/>
        <v>37.90010756622214</v>
      </c>
      <c r="R293" s="88">
        <f t="shared" si="71"/>
        <v>27991129</v>
      </c>
      <c r="S293" s="101">
        <v>72</v>
      </c>
      <c r="T293" s="101">
        <v>987</v>
      </c>
      <c r="U293" s="101">
        <v>209</v>
      </c>
      <c r="V293" s="35">
        <f t="shared" si="65"/>
        <v>1268</v>
      </c>
      <c r="W293" s="61">
        <f t="shared" si="73"/>
        <v>100</v>
      </c>
      <c r="X293" s="14">
        <v>0</v>
      </c>
      <c r="Y293" s="14">
        <v>0</v>
      </c>
      <c r="Z293" s="14">
        <v>0</v>
      </c>
      <c r="AA293" s="14">
        <v>0</v>
      </c>
      <c r="AB293" s="106">
        <f t="shared" si="68"/>
        <v>0</v>
      </c>
      <c r="AC293" s="60">
        <f t="shared" si="69"/>
        <v>0</v>
      </c>
      <c r="AD293" s="7">
        <f t="shared" si="70"/>
        <v>1268</v>
      </c>
      <c r="AE293" s="82"/>
      <c r="AF293" s="82"/>
    </row>
    <row r="294" spans="1:32" ht="15" hidden="1" customHeight="1" x14ac:dyDescent="0.2">
      <c r="A294" s="1" t="s">
        <v>16</v>
      </c>
      <c r="B294" s="47" t="s">
        <v>189</v>
      </c>
      <c r="C294" s="17">
        <v>17123</v>
      </c>
      <c r="D294" s="82" t="s">
        <v>176</v>
      </c>
      <c r="E294" s="83">
        <v>10207580</v>
      </c>
      <c r="F294" s="83">
        <v>0</v>
      </c>
      <c r="G294" s="84">
        <v>7174881</v>
      </c>
      <c r="H294" s="83">
        <v>0</v>
      </c>
      <c r="I294" s="85">
        <f t="shared" si="64"/>
        <v>17382461</v>
      </c>
      <c r="J294" s="86">
        <f t="shared" si="66"/>
        <v>62.09989243377786</v>
      </c>
      <c r="K294" s="84">
        <v>4493000</v>
      </c>
      <c r="L294" s="84">
        <v>6115668</v>
      </c>
      <c r="M294" s="83">
        <v>0</v>
      </c>
      <c r="N294" s="83">
        <v>0</v>
      </c>
      <c r="O294" s="83">
        <v>0</v>
      </c>
      <c r="P294" s="87">
        <f t="shared" si="72"/>
        <v>10608668</v>
      </c>
      <c r="Q294" s="86">
        <f t="shared" si="67"/>
        <v>37.90010756622214</v>
      </c>
      <c r="R294" s="88">
        <f t="shared" si="71"/>
        <v>27991129</v>
      </c>
      <c r="S294" s="101">
        <v>72</v>
      </c>
      <c r="T294" s="101">
        <v>987</v>
      </c>
      <c r="U294" s="101">
        <v>209</v>
      </c>
      <c r="V294" s="35">
        <f t="shared" si="65"/>
        <v>1268</v>
      </c>
      <c r="W294" s="61">
        <f t="shared" si="73"/>
        <v>100</v>
      </c>
      <c r="X294" s="14">
        <v>0</v>
      </c>
      <c r="Y294" s="14">
        <v>0</v>
      </c>
      <c r="Z294" s="14">
        <v>0</v>
      </c>
      <c r="AA294" s="14">
        <v>0</v>
      </c>
      <c r="AB294" s="106">
        <f t="shared" si="68"/>
        <v>0</v>
      </c>
      <c r="AC294" s="60">
        <f t="shared" si="69"/>
        <v>0</v>
      </c>
      <c r="AD294" s="7">
        <f t="shared" si="70"/>
        <v>1268</v>
      </c>
      <c r="AE294" s="82"/>
      <c r="AF294" s="82"/>
    </row>
    <row r="295" spans="1:32" hidden="1" x14ac:dyDescent="0.2">
      <c r="A295" s="1" t="s">
        <v>16</v>
      </c>
      <c r="B295" t="s">
        <v>190</v>
      </c>
      <c r="C295" s="17">
        <v>0</v>
      </c>
      <c r="D295" s="82" t="s">
        <v>98</v>
      </c>
      <c r="E295" s="83">
        <v>10207580</v>
      </c>
      <c r="F295" s="83">
        <v>0</v>
      </c>
      <c r="G295" s="84">
        <v>7174881</v>
      </c>
      <c r="H295" s="83">
        <v>0</v>
      </c>
      <c r="I295" s="85">
        <f t="shared" si="64"/>
        <v>17382461</v>
      </c>
      <c r="J295" s="86">
        <f t="shared" si="66"/>
        <v>62.09989243377786</v>
      </c>
      <c r="K295" s="84">
        <v>4493000</v>
      </c>
      <c r="L295" s="84">
        <v>6115668</v>
      </c>
      <c r="M295" s="83">
        <v>0</v>
      </c>
      <c r="N295" s="83">
        <v>0</v>
      </c>
      <c r="O295" s="83">
        <v>0</v>
      </c>
      <c r="P295" s="87">
        <f>SUM(K295:O295)</f>
        <v>10608668</v>
      </c>
      <c r="Q295" s="86">
        <f t="shared" si="67"/>
        <v>37.90010756622214</v>
      </c>
      <c r="R295" s="88">
        <f t="shared" si="71"/>
        <v>27991129</v>
      </c>
      <c r="S295" s="101">
        <v>72</v>
      </c>
      <c r="T295" s="101">
        <v>987</v>
      </c>
      <c r="U295" s="101">
        <v>209</v>
      </c>
      <c r="V295" s="35">
        <f t="shared" si="65"/>
        <v>1268</v>
      </c>
      <c r="W295" s="61">
        <f t="shared" si="73"/>
        <v>100</v>
      </c>
      <c r="X295" s="14">
        <v>0</v>
      </c>
      <c r="Y295" s="14">
        <v>0</v>
      </c>
      <c r="Z295" s="14">
        <v>0</v>
      </c>
      <c r="AA295" s="14">
        <v>0</v>
      </c>
      <c r="AB295" s="106">
        <f t="shared" si="68"/>
        <v>0</v>
      </c>
      <c r="AC295" s="60">
        <f t="shared" si="69"/>
        <v>0</v>
      </c>
      <c r="AD295" s="7">
        <f t="shared" si="70"/>
        <v>1268</v>
      </c>
      <c r="AE295" s="82"/>
      <c r="AF295" s="82"/>
    </row>
    <row r="296" spans="1:32" ht="15" hidden="1" customHeight="1" x14ac:dyDescent="0.2">
      <c r="A296" s="1" t="s">
        <v>16</v>
      </c>
      <c r="B296" t="s">
        <v>191</v>
      </c>
      <c r="C296" s="17">
        <v>0</v>
      </c>
      <c r="D296" s="82" t="s">
        <v>98</v>
      </c>
      <c r="E296" s="83">
        <v>10207580</v>
      </c>
      <c r="F296" s="83">
        <v>0</v>
      </c>
      <c r="G296" s="84">
        <v>7174881</v>
      </c>
      <c r="H296" s="83">
        <v>0</v>
      </c>
      <c r="I296" s="85">
        <f t="shared" si="64"/>
        <v>17382461</v>
      </c>
      <c r="J296" s="86">
        <f t="shared" si="66"/>
        <v>62.09989243377786</v>
      </c>
      <c r="K296" s="84">
        <v>4493000</v>
      </c>
      <c r="L296" s="84">
        <v>6115668</v>
      </c>
      <c r="M296" s="83">
        <v>0</v>
      </c>
      <c r="N296" s="83">
        <v>0</v>
      </c>
      <c r="O296" s="83">
        <v>0</v>
      </c>
      <c r="P296" s="87">
        <f t="shared" si="72"/>
        <v>10608668</v>
      </c>
      <c r="Q296" s="86">
        <f t="shared" si="67"/>
        <v>37.90010756622214</v>
      </c>
      <c r="R296" s="88">
        <f t="shared" si="71"/>
        <v>27991129</v>
      </c>
      <c r="S296" s="101">
        <v>72</v>
      </c>
      <c r="T296" s="101">
        <v>987</v>
      </c>
      <c r="U296" s="101">
        <v>209</v>
      </c>
      <c r="V296" s="35">
        <f t="shared" si="65"/>
        <v>1268</v>
      </c>
      <c r="W296" s="61">
        <f t="shared" si="73"/>
        <v>100</v>
      </c>
      <c r="X296" s="14">
        <v>0</v>
      </c>
      <c r="Y296" s="14">
        <v>0</v>
      </c>
      <c r="Z296" s="14">
        <v>0</v>
      </c>
      <c r="AA296" s="14">
        <v>0</v>
      </c>
      <c r="AB296" s="106">
        <f t="shared" si="68"/>
        <v>0</v>
      </c>
      <c r="AC296" s="60">
        <f t="shared" si="69"/>
        <v>0</v>
      </c>
      <c r="AD296" s="7">
        <f t="shared" si="70"/>
        <v>1268</v>
      </c>
      <c r="AE296" s="82"/>
      <c r="AF296" s="82"/>
    </row>
    <row r="297" spans="1:32" ht="15" hidden="1" customHeight="1" x14ac:dyDescent="0.2">
      <c r="A297" s="1" t="s">
        <v>16</v>
      </c>
      <c r="B297" t="s">
        <v>192</v>
      </c>
      <c r="C297" s="17">
        <v>0</v>
      </c>
      <c r="D297" s="82" t="s">
        <v>98</v>
      </c>
      <c r="E297" s="83">
        <v>10207580</v>
      </c>
      <c r="F297" s="83">
        <v>0</v>
      </c>
      <c r="G297" s="84">
        <v>7174881</v>
      </c>
      <c r="H297" s="83">
        <v>0</v>
      </c>
      <c r="I297" s="85">
        <f t="shared" si="64"/>
        <v>17382461</v>
      </c>
      <c r="J297" s="86">
        <f t="shared" si="66"/>
        <v>62.09989243377786</v>
      </c>
      <c r="K297" s="84">
        <v>4493000</v>
      </c>
      <c r="L297" s="84">
        <v>6115668</v>
      </c>
      <c r="M297" s="83">
        <v>0</v>
      </c>
      <c r="N297" s="83">
        <v>0</v>
      </c>
      <c r="O297" s="83">
        <v>0</v>
      </c>
      <c r="P297" s="87">
        <f>SUM(K297:O297)</f>
        <v>10608668</v>
      </c>
      <c r="Q297" s="86">
        <f t="shared" si="67"/>
        <v>37.90010756622214</v>
      </c>
      <c r="R297" s="88">
        <f t="shared" si="71"/>
        <v>27991129</v>
      </c>
      <c r="S297" s="101">
        <v>72</v>
      </c>
      <c r="T297" s="101">
        <v>987</v>
      </c>
      <c r="U297" s="101">
        <v>209</v>
      </c>
      <c r="V297" s="35">
        <f t="shared" si="65"/>
        <v>1268</v>
      </c>
      <c r="W297" s="61">
        <f t="shared" si="73"/>
        <v>100</v>
      </c>
      <c r="X297" s="14">
        <v>0</v>
      </c>
      <c r="Y297" s="14">
        <v>0</v>
      </c>
      <c r="Z297" s="14">
        <v>0</v>
      </c>
      <c r="AA297" s="14">
        <v>0</v>
      </c>
      <c r="AB297" s="106">
        <f t="shared" si="68"/>
        <v>0</v>
      </c>
      <c r="AC297" s="60">
        <f t="shared" si="69"/>
        <v>0</v>
      </c>
      <c r="AD297" s="7">
        <f t="shared" si="70"/>
        <v>1268</v>
      </c>
      <c r="AE297" s="82"/>
      <c r="AF297" s="82"/>
    </row>
    <row r="298" spans="1:32" ht="15.75" hidden="1" customHeight="1" x14ac:dyDescent="0.2">
      <c r="A298" s="1" t="s">
        <v>16</v>
      </c>
      <c r="B298" t="s">
        <v>161</v>
      </c>
      <c r="C298" s="17">
        <v>5261</v>
      </c>
      <c r="D298" s="82" t="s">
        <v>98</v>
      </c>
      <c r="E298" s="83">
        <v>10207580</v>
      </c>
      <c r="F298" s="83">
        <v>0</v>
      </c>
      <c r="G298" s="84">
        <v>7174881</v>
      </c>
      <c r="H298" s="83">
        <v>0</v>
      </c>
      <c r="I298" s="85">
        <f t="shared" si="64"/>
        <v>17382461</v>
      </c>
      <c r="J298" s="86">
        <f t="shared" si="66"/>
        <v>62.09989243377786</v>
      </c>
      <c r="K298" s="84">
        <v>4493000</v>
      </c>
      <c r="L298" s="84">
        <v>6115668</v>
      </c>
      <c r="M298" s="83">
        <v>0</v>
      </c>
      <c r="N298" s="83">
        <v>0</v>
      </c>
      <c r="O298" s="83">
        <v>0</v>
      </c>
      <c r="P298" s="87">
        <f t="shared" ref="P298:P345" si="74">SUM(K298:O298)</f>
        <v>10608668</v>
      </c>
      <c r="Q298" s="86">
        <f t="shared" si="67"/>
        <v>37.90010756622214</v>
      </c>
      <c r="R298" s="88">
        <f t="shared" si="71"/>
        <v>27991129</v>
      </c>
      <c r="S298" s="101">
        <v>72</v>
      </c>
      <c r="T298" s="101">
        <v>987</v>
      </c>
      <c r="U298" s="101">
        <v>209</v>
      </c>
      <c r="V298" s="35">
        <f t="shared" si="65"/>
        <v>1268</v>
      </c>
      <c r="W298" s="61">
        <f t="shared" si="73"/>
        <v>100</v>
      </c>
      <c r="X298" s="14">
        <v>0</v>
      </c>
      <c r="Y298" s="14">
        <v>0</v>
      </c>
      <c r="Z298" s="14">
        <v>0</v>
      </c>
      <c r="AA298" s="14">
        <v>0</v>
      </c>
      <c r="AB298" s="106">
        <f t="shared" si="68"/>
        <v>0</v>
      </c>
      <c r="AC298" s="60">
        <f t="shared" si="69"/>
        <v>0</v>
      </c>
      <c r="AD298" s="7">
        <f t="shared" si="70"/>
        <v>1268</v>
      </c>
      <c r="AE298" s="82"/>
      <c r="AF298" s="82"/>
    </row>
    <row r="299" spans="1:32" ht="15.75" hidden="1" customHeight="1" x14ac:dyDescent="0.2">
      <c r="A299" s="1" t="s">
        <v>16</v>
      </c>
      <c r="B299" t="s">
        <v>130</v>
      </c>
      <c r="C299" s="17">
        <v>0</v>
      </c>
      <c r="D299" s="82" t="s">
        <v>98</v>
      </c>
      <c r="E299" s="83">
        <v>10207580</v>
      </c>
      <c r="F299" s="83">
        <v>0</v>
      </c>
      <c r="G299" s="84">
        <v>7174881</v>
      </c>
      <c r="H299" s="83">
        <v>0</v>
      </c>
      <c r="I299" s="85">
        <f t="shared" si="64"/>
        <v>17382461</v>
      </c>
      <c r="J299" s="86">
        <f t="shared" si="66"/>
        <v>62.09989243377786</v>
      </c>
      <c r="K299" s="84">
        <v>4493000</v>
      </c>
      <c r="L299" s="84">
        <v>6115668</v>
      </c>
      <c r="M299" s="83">
        <v>0</v>
      </c>
      <c r="N299" s="83">
        <v>0</v>
      </c>
      <c r="O299" s="83">
        <v>0</v>
      </c>
      <c r="P299" s="87">
        <f t="shared" si="74"/>
        <v>10608668</v>
      </c>
      <c r="Q299" s="86">
        <f t="shared" si="67"/>
        <v>37.90010756622214</v>
      </c>
      <c r="R299" s="88">
        <f t="shared" si="71"/>
        <v>27991129</v>
      </c>
      <c r="S299" s="101">
        <v>72</v>
      </c>
      <c r="T299" s="101">
        <v>987</v>
      </c>
      <c r="U299" s="101">
        <v>209</v>
      </c>
      <c r="V299" s="35">
        <f t="shared" si="65"/>
        <v>1268</v>
      </c>
      <c r="W299" s="61">
        <f t="shared" si="73"/>
        <v>100</v>
      </c>
      <c r="X299" s="14">
        <v>0</v>
      </c>
      <c r="Y299" s="14">
        <v>0</v>
      </c>
      <c r="Z299" s="14">
        <v>0</v>
      </c>
      <c r="AA299" s="14">
        <v>0</v>
      </c>
      <c r="AB299" s="106">
        <f t="shared" si="68"/>
        <v>0</v>
      </c>
      <c r="AC299" s="60">
        <f t="shared" si="69"/>
        <v>0</v>
      </c>
      <c r="AD299" s="7">
        <f t="shared" si="70"/>
        <v>1268</v>
      </c>
      <c r="AE299" s="82"/>
      <c r="AF299" s="82"/>
    </row>
    <row r="300" spans="1:32" ht="18" hidden="1" customHeight="1" x14ac:dyDescent="0.2">
      <c r="A300" s="1" t="s">
        <v>16</v>
      </c>
      <c r="B300" t="s">
        <v>119</v>
      </c>
      <c r="C300" s="17">
        <v>879937</v>
      </c>
      <c r="D300" s="82" t="s">
        <v>98</v>
      </c>
      <c r="E300" s="83">
        <v>10207580</v>
      </c>
      <c r="F300" s="83">
        <v>0</v>
      </c>
      <c r="G300" s="84">
        <v>7174881</v>
      </c>
      <c r="H300" s="83">
        <v>0</v>
      </c>
      <c r="I300" s="85">
        <f t="shared" si="64"/>
        <v>17382461</v>
      </c>
      <c r="J300" s="86">
        <f t="shared" si="66"/>
        <v>62.09989243377786</v>
      </c>
      <c r="K300" s="84">
        <v>4493000</v>
      </c>
      <c r="L300" s="84">
        <v>6115668</v>
      </c>
      <c r="M300" s="83">
        <v>0</v>
      </c>
      <c r="N300" s="83">
        <v>0</v>
      </c>
      <c r="O300" s="83">
        <v>0</v>
      </c>
      <c r="P300" s="87">
        <f t="shared" si="74"/>
        <v>10608668</v>
      </c>
      <c r="Q300" s="86">
        <f t="shared" si="67"/>
        <v>37.90010756622214</v>
      </c>
      <c r="R300" s="88">
        <f t="shared" si="71"/>
        <v>27991129</v>
      </c>
      <c r="S300" s="101">
        <v>72</v>
      </c>
      <c r="T300" s="101">
        <v>987</v>
      </c>
      <c r="U300" s="101">
        <v>209</v>
      </c>
      <c r="V300" s="35">
        <f t="shared" si="65"/>
        <v>1268</v>
      </c>
      <c r="W300" s="61">
        <f t="shared" si="73"/>
        <v>100</v>
      </c>
      <c r="X300" s="14">
        <v>0</v>
      </c>
      <c r="Y300" s="14">
        <v>0</v>
      </c>
      <c r="Z300" s="14">
        <v>0</v>
      </c>
      <c r="AA300" s="14">
        <v>0</v>
      </c>
      <c r="AB300" s="106">
        <f t="shared" si="68"/>
        <v>0</v>
      </c>
      <c r="AC300" s="60">
        <f t="shared" si="69"/>
        <v>0</v>
      </c>
      <c r="AD300" s="7">
        <f t="shared" si="70"/>
        <v>1268</v>
      </c>
      <c r="AE300" s="82"/>
      <c r="AF300" s="82"/>
    </row>
    <row r="301" spans="1:32" hidden="1" x14ac:dyDescent="0.2">
      <c r="A301" s="1" t="s">
        <v>16</v>
      </c>
      <c r="B301" t="s">
        <v>193</v>
      </c>
      <c r="C301" s="17">
        <v>0</v>
      </c>
      <c r="D301" s="82" t="s">
        <v>98</v>
      </c>
      <c r="E301" s="83">
        <v>10207580</v>
      </c>
      <c r="F301" s="83">
        <v>0</v>
      </c>
      <c r="G301" s="84">
        <v>7174881</v>
      </c>
      <c r="H301" s="83">
        <v>0</v>
      </c>
      <c r="I301" s="85">
        <f t="shared" si="64"/>
        <v>17382461</v>
      </c>
      <c r="J301" s="86">
        <f t="shared" si="66"/>
        <v>62.09989243377786</v>
      </c>
      <c r="K301" s="84">
        <v>4493000</v>
      </c>
      <c r="L301" s="84">
        <v>6115668</v>
      </c>
      <c r="M301" s="83">
        <v>0</v>
      </c>
      <c r="N301" s="83">
        <v>0</v>
      </c>
      <c r="O301" s="83">
        <v>0</v>
      </c>
      <c r="P301" s="87">
        <f t="shared" si="74"/>
        <v>10608668</v>
      </c>
      <c r="Q301" s="86">
        <f t="shared" si="67"/>
        <v>37.90010756622214</v>
      </c>
      <c r="R301" s="88">
        <f t="shared" si="71"/>
        <v>27991129</v>
      </c>
      <c r="S301" s="101">
        <v>72</v>
      </c>
      <c r="T301" s="101">
        <v>987</v>
      </c>
      <c r="U301" s="101">
        <v>209</v>
      </c>
      <c r="V301" s="35">
        <f t="shared" si="65"/>
        <v>1268</v>
      </c>
      <c r="W301" s="61">
        <f t="shared" si="73"/>
        <v>100</v>
      </c>
      <c r="X301" s="14">
        <v>0</v>
      </c>
      <c r="Y301" s="14">
        <v>0</v>
      </c>
      <c r="Z301" s="14">
        <v>0</v>
      </c>
      <c r="AA301" s="14">
        <v>0</v>
      </c>
      <c r="AB301" s="106">
        <f t="shared" si="68"/>
        <v>0</v>
      </c>
      <c r="AC301" s="60">
        <f t="shared" si="69"/>
        <v>0</v>
      </c>
      <c r="AD301" s="7">
        <f t="shared" si="70"/>
        <v>1268</v>
      </c>
      <c r="AE301" s="82"/>
      <c r="AF301" s="82"/>
    </row>
    <row r="302" spans="1:32" ht="15" hidden="1" customHeight="1" x14ac:dyDescent="0.2">
      <c r="A302" s="1" t="s">
        <v>16</v>
      </c>
      <c r="B302" t="s">
        <v>99</v>
      </c>
      <c r="C302" s="17">
        <v>152089</v>
      </c>
      <c r="D302" s="82" t="s">
        <v>98</v>
      </c>
      <c r="E302" s="83">
        <v>10207580</v>
      </c>
      <c r="F302" s="83">
        <v>0</v>
      </c>
      <c r="G302" s="84">
        <v>7174881</v>
      </c>
      <c r="H302" s="83">
        <v>0</v>
      </c>
      <c r="I302" s="85">
        <f t="shared" si="64"/>
        <v>17382461</v>
      </c>
      <c r="J302" s="86">
        <f t="shared" si="66"/>
        <v>62.09989243377786</v>
      </c>
      <c r="K302" s="84">
        <v>4493000</v>
      </c>
      <c r="L302" s="84">
        <v>6115668</v>
      </c>
      <c r="M302" s="83">
        <v>0</v>
      </c>
      <c r="N302" s="83">
        <v>0</v>
      </c>
      <c r="O302" s="83">
        <v>0</v>
      </c>
      <c r="P302" s="87">
        <f t="shared" si="74"/>
        <v>10608668</v>
      </c>
      <c r="Q302" s="86">
        <f t="shared" si="67"/>
        <v>37.90010756622214</v>
      </c>
      <c r="R302" s="88">
        <f t="shared" si="71"/>
        <v>27991129</v>
      </c>
      <c r="S302" s="101">
        <v>72</v>
      </c>
      <c r="T302" s="101">
        <v>987</v>
      </c>
      <c r="U302" s="101">
        <v>209</v>
      </c>
      <c r="V302" s="35">
        <f t="shared" si="65"/>
        <v>1268</v>
      </c>
      <c r="W302" s="61">
        <f t="shared" si="73"/>
        <v>100</v>
      </c>
      <c r="X302" s="14">
        <v>0</v>
      </c>
      <c r="Y302" s="14">
        <v>0</v>
      </c>
      <c r="Z302" s="14">
        <v>0</v>
      </c>
      <c r="AA302" s="14">
        <v>0</v>
      </c>
      <c r="AB302" s="106">
        <f t="shared" si="68"/>
        <v>0</v>
      </c>
      <c r="AC302" s="60">
        <f t="shared" si="69"/>
        <v>0</v>
      </c>
      <c r="AD302" s="7">
        <f t="shared" si="70"/>
        <v>1268</v>
      </c>
      <c r="AE302" s="82"/>
      <c r="AF302" s="82"/>
    </row>
    <row r="303" spans="1:32" ht="16.5" hidden="1" customHeight="1" x14ac:dyDescent="0.2">
      <c r="A303" s="1" t="s">
        <v>16</v>
      </c>
      <c r="B303" t="s">
        <v>120</v>
      </c>
      <c r="C303" s="17">
        <v>595288</v>
      </c>
      <c r="D303" s="82" t="s">
        <v>98</v>
      </c>
      <c r="E303" s="83">
        <v>10207580</v>
      </c>
      <c r="F303" s="83">
        <v>0</v>
      </c>
      <c r="G303" s="84">
        <v>7174881</v>
      </c>
      <c r="H303" s="83">
        <v>0</v>
      </c>
      <c r="I303" s="85">
        <f t="shared" si="64"/>
        <v>17382461</v>
      </c>
      <c r="J303" s="86">
        <f t="shared" si="66"/>
        <v>62.09989243377786</v>
      </c>
      <c r="K303" s="84">
        <v>4493000</v>
      </c>
      <c r="L303" s="84">
        <v>6115668</v>
      </c>
      <c r="M303" s="83">
        <v>0</v>
      </c>
      <c r="N303" s="83">
        <v>0</v>
      </c>
      <c r="O303" s="83">
        <v>0</v>
      </c>
      <c r="P303" s="87">
        <f t="shared" si="74"/>
        <v>10608668</v>
      </c>
      <c r="Q303" s="86">
        <f t="shared" si="67"/>
        <v>37.90010756622214</v>
      </c>
      <c r="R303" s="88">
        <f t="shared" si="71"/>
        <v>27991129</v>
      </c>
      <c r="S303" s="101">
        <v>72</v>
      </c>
      <c r="T303" s="101">
        <v>987</v>
      </c>
      <c r="U303" s="101">
        <v>209</v>
      </c>
      <c r="V303" s="35">
        <f t="shared" si="65"/>
        <v>1268</v>
      </c>
      <c r="W303" s="61">
        <f t="shared" si="73"/>
        <v>100</v>
      </c>
      <c r="X303" s="14">
        <v>0</v>
      </c>
      <c r="Y303" s="14">
        <v>0</v>
      </c>
      <c r="Z303" s="14">
        <v>0</v>
      </c>
      <c r="AA303" s="14">
        <v>0</v>
      </c>
      <c r="AB303" s="106">
        <f t="shared" si="68"/>
        <v>0</v>
      </c>
      <c r="AC303" s="60">
        <f t="shared" si="69"/>
        <v>0</v>
      </c>
      <c r="AD303" s="7">
        <f t="shared" si="70"/>
        <v>1268</v>
      </c>
      <c r="AE303" s="82"/>
      <c r="AF303" s="82"/>
    </row>
    <row r="304" spans="1:32" hidden="1" x14ac:dyDescent="0.2">
      <c r="A304" s="1" t="s">
        <v>16</v>
      </c>
      <c r="B304" t="s">
        <v>121</v>
      </c>
      <c r="C304" s="17">
        <v>354129</v>
      </c>
      <c r="D304" s="82" t="s">
        <v>98</v>
      </c>
      <c r="E304" s="83">
        <v>10207580</v>
      </c>
      <c r="F304" s="83">
        <v>0</v>
      </c>
      <c r="G304" s="84">
        <v>7174881</v>
      </c>
      <c r="H304" s="83">
        <v>0</v>
      </c>
      <c r="I304" s="85">
        <f t="shared" si="64"/>
        <v>17382461</v>
      </c>
      <c r="J304" s="86">
        <f t="shared" si="66"/>
        <v>62.09989243377786</v>
      </c>
      <c r="K304" s="84">
        <v>4493000</v>
      </c>
      <c r="L304" s="84">
        <v>6115668</v>
      </c>
      <c r="M304" s="83">
        <v>0</v>
      </c>
      <c r="N304" s="83">
        <v>0</v>
      </c>
      <c r="O304" s="83">
        <v>0</v>
      </c>
      <c r="P304" s="87">
        <f t="shared" si="74"/>
        <v>10608668</v>
      </c>
      <c r="Q304" s="86">
        <f t="shared" si="67"/>
        <v>37.90010756622214</v>
      </c>
      <c r="R304" s="88">
        <f t="shared" si="71"/>
        <v>27991129</v>
      </c>
      <c r="S304" s="101">
        <v>72</v>
      </c>
      <c r="T304" s="101">
        <v>987</v>
      </c>
      <c r="U304" s="101">
        <v>209</v>
      </c>
      <c r="V304" s="35">
        <f t="shared" si="65"/>
        <v>1268</v>
      </c>
      <c r="W304" s="61">
        <f t="shared" si="73"/>
        <v>100</v>
      </c>
      <c r="X304" s="14">
        <v>0</v>
      </c>
      <c r="Y304" s="14">
        <v>0</v>
      </c>
      <c r="Z304" s="14">
        <v>0</v>
      </c>
      <c r="AA304" s="14">
        <v>0</v>
      </c>
      <c r="AB304" s="106">
        <f t="shared" si="68"/>
        <v>0</v>
      </c>
      <c r="AC304" s="60">
        <f t="shared" si="69"/>
        <v>0</v>
      </c>
      <c r="AD304" s="7">
        <f t="shared" si="70"/>
        <v>1268</v>
      </c>
      <c r="AE304" s="82"/>
      <c r="AF304" s="82"/>
    </row>
    <row r="305" spans="1:32" ht="15" hidden="1" customHeight="1" x14ac:dyDescent="0.2">
      <c r="A305" s="1" t="s">
        <v>16</v>
      </c>
      <c r="B305" t="s">
        <v>194</v>
      </c>
      <c r="C305" s="17">
        <v>0</v>
      </c>
      <c r="D305" s="82" t="s">
        <v>98</v>
      </c>
      <c r="E305" s="83">
        <v>10207580</v>
      </c>
      <c r="F305" s="83">
        <v>0</v>
      </c>
      <c r="G305" s="84">
        <v>7174881</v>
      </c>
      <c r="H305" s="83">
        <v>0</v>
      </c>
      <c r="I305" s="85">
        <f t="shared" si="64"/>
        <v>17382461</v>
      </c>
      <c r="J305" s="86">
        <f t="shared" si="66"/>
        <v>62.09989243377786</v>
      </c>
      <c r="K305" s="84">
        <v>4493000</v>
      </c>
      <c r="L305" s="84">
        <v>6115668</v>
      </c>
      <c r="M305" s="83">
        <v>0</v>
      </c>
      <c r="N305" s="83">
        <v>0</v>
      </c>
      <c r="O305" s="83">
        <v>0</v>
      </c>
      <c r="P305" s="87">
        <f t="shared" si="74"/>
        <v>10608668</v>
      </c>
      <c r="Q305" s="86">
        <f t="shared" si="67"/>
        <v>37.90010756622214</v>
      </c>
      <c r="R305" s="88">
        <f t="shared" si="71"/>
        <v>27991129</v>
      </c>
      <c r="S305" s="101">
        <v>72</v>
      </c>
      <c r="T305" s="101">
        <v>987</v>
      </c>
      <c r="U305" s="101">
        <v>209</v>
      </c>
      <c r="V305" s="35">
        <f t="shared" si="65"/>
        <v>1268</v>
      </c>
      <c r="W305" s="61">
        <f t="shared" si="73"/>
        <v>100</v>
      </c>
      <c r="X305" s="14">
        <v>0</v>
      </c>
      <c r="Y305" s="14">
        <v>0</v>
      </c>
      <c r="Z305" s="14">
        <v>0</v>
      </c>
      <c r="AA305" s="14">
        <v>0</v>
      </c>
      <c r="AB305" s="106">
        <f t="shared" si="68"/>
        <v>0</v>
      </c>
      <c r="AC305" s="60">
        <f t="shared" si="69"/>
        <v>0</v>
      </c>
      <c r="AD305" s="7">
        <f t="shared" si="70"/>
        <v>1268</v>
      </c>
      <c r="AE305" s="82"/>
      <c r="AF305" s="82"/>
    </row>
    <row r="306" spans="1:32" ht="15.75" hidden="1" customHeight="1" x14ac:dyDescent="0.2">
      <c r="A306" s="1" t="s">
        <v>16</v>
      </c>
      <c r="B306" t="s">
        <v>153</v>
      </c>
      <c r="C306" s="17">
        <v>9500</v>
      </c>
      <c r="D306" s="82" t="s">
        <v>98</v>
      </c>
      <c r="E306" s="83">
        <v>10207580</v>
      </c>
      <c r="F306" s="83">
        <v>0</v>
      </c>
      <c r="G306" s="84">
        <v>7174881</v>
      </c>
      <c r="H306" s="83">
        <v>0</v>
      </c>
      <c r="I306" s="85">
        <f t="shared" si="64"/>
        <v>17382461</v>
      </c>
      <c r="J306" s="86">
        <f t="shared" si="66"/>
        <v>62.09989243377786</v>
      </c>
      <c r="K306" s="84">
        <v>4493000</v>
      </c>
      <c r="L306" s="84">
        <v>6115668</v>
      </c>
      <c r="M306" s="83">
        <v>0</v>
      </c>
      <c r="N306" s="83">
        <v>0</v>
      </c>
      <c r="O306" s="83">
        <v>0</v>
      </c>
      <c r="P306" s="87">
        <f t="shared" si="74"/>
        <v>10608668</v>
      </c>
      <c r="Q306" s="86">
        <f t="shared" si="67"/>
        <v>37.90010756622214</v>
      </c>
      <c r="R306" s="88">
        <f t="shared" si="71"/>
        <v>27991129</v>
      </c>
      <c r="S306" s="101">
        <v>72</v>
      </c>
      <c r="T306" s="101">
        <v>987</v>
      </c>
      <c r="U306" s="101">
        <v>209</v>
      </c>
      <c r="V306" s="35">
        <f t="shared" si="65"/>
        <v>1268</v>
      </c>
      <c r="W306" s="61">
        <f t="shared" si="73"/>
        <v>100</v>
      </c>
      <c r="X306" s="14">
        <v>0</v>
      </c>
      <c r="Y306" s="14">
        <v>0</v>
      </c>
      <c r="Z306" s="14">
        <v>0</v>
      </c>
      <c r="AA306" s="14">
        <v>0</v>
      </c>
      <c r="AB306" s="106">
        <f t="shared" si="68"/>
        <v>0</v>
      </c>
      <c r="AC306" s="60">
        <f t="shared" si="69"/>
        <v>0</v>
      </c>
      <c r="AD306" s="7">
        <f t="shared" si="70"/>
        <v>1268</v>
      </c>
      <c r="AE306" s="82"/>
      <c r="AF306" s="82"/>
    </row>
    <row r="307" spans="1:32" ht="15.75" hidden="1" customHeight="1" x14ac:dyDescent="0.2">
      <c r="A307" s="1" t="s">
        <v>16</v>
      </c>
      <c r="B307" t="s">
        <v>100</v>
      </c>
      <c r="C307" s="17">
        <v>581528</v>
      </c>
      <c r="D307" s="82" t="s">
        <v>98</v>
      </c>
      <c r="E307" s="83">
        <v>10207580</v>
      </c>
      <c r="F307" s="83">
        <v>0</v>
      </c>
      <c r="G307" s="84">
        <v>7174881</v>
      </c>
      <c r="H307" s="83">
        <v>0</v>
      </c>
      <c r="I307" s="85">
        <f t="shared" si="64"/>
        <v>17382461</v>
      </c>
      <c r="J307" s="86">
        <f t="shared" si="66"/>
        <v>62.09989243377786</v>
      </c>
      <c r="K307" s="84">
        <v>4493000</v>
      </c>
      <c r="L307" s="84">
        <v>6115668</v>
      </c>
      <c r="M307" s="83">
        <v>0</v>
      </c>
      <c r="N307" s="83">
        <v>0</v>
      </c>
      <c r="O307" s="83">
        <v>0</v>
      </c>
      <c r="P307" s="87">
        <f t="shared" si="74"/>
        <v>10608668</v>
      </c>
      <c r="Q307" s="86">
        <f t="shared" si="67"/>
        <v>37.90010756622214</v>
      </c>
      <c r="R307" s="88">
        <f t="shared" si="71"/>
        <v>27991129</v>
      </c>
      <c r="S307" s="101">
        <v>72</v>
      </c>
      <c r="T307" s="101">
        <v>987</v>
      </c>
      <c r="U307" s="101">
        <v>209</v>
      </c>
      <c r="V307" s="35">
        <f t="shared" si="65"/>
        <v>1268</v>
      </c>
      <c r="W307" s="61">
        <f t="shared" si="73"/>
        <v>100</v>
      </c>
      <c r="X307" s="14">
        <v>0</v>
      </c>
      <c r="Y307" s="14">
        <v>0</v>
      </c>
      <c r="Z307" s="14">
        <v>0</v>
      </c>
      <c r="AA307" s="14">
        <v>0</v>
      </c>
      <c r="AB307" s="106">
        <f t="shared" si="68"/>
        <v>0</v>
      </c>
      <c r="AC307" s="60">
        <f t="shared" si="69"/>
        <v>0</v>
      </c>
      <c r="AD307" s="7">
        <f t="shared" si="70"/>
        <v>1268</v>
      </c>
      <c r="AE307" s="82"/>
      <c r="AF307" s="82"/>
    </row>
    <row r="308" spans="1:32" hidden="1" x14ac:dyDescent="0.2">
      <c r="A308" s="1" t="s">
        <v>16</v>
      </c>
      <c r="B308" t="s">
        <v>136</v>
      </c>
      <c r="C308" s="17">
        <v>0</v>
      </c>
      <c r="D308" s="82" t="s">
        <v>98</v>
      </c>
      <c r="E308" s="83">
        <v>10207580</v>
      </c>
      <c r="F308" s="83">
        <v>0</v>
      </c>
      <c r="G308" s="84">
        <v>7174881</v>
      </c>
      <c r="H308" s="83">
        <v>0</v>
      </c>
      <c r="I308" s="85">
        <f t="shared" si="64"/>
        <v>17382461</v>
      </c>
      <c r="J308" s="86">
        <f t="shared" si="66"/>
        <v>62.09989243377786</v>
      </c>
      <c r="K308" s="84">
        <v>4493000</v>
      </c>
      <c r="L308" s="84">
        <v>6115668</v>
      </c>
      <c r="M308" s="83">
        <v>0</v>
      </c>
      <c r="N308" s="83">
        <v>0</v>
      </c>
      <c r="O308" s="83">
        <v>0</v>
      </c>
      <c r="P308" s="87">
        <f t="shared" si="74"/>
        <v>10608668</v>
      </c>
      <c r="Q308" s="86">
        <f t="shared" si="67"/>
        <v>37.90010756622214</v>
      </c>
      <c r="R308" s="88">
        <f t="shared" si="71"/>
        <v>27991129</v>
      </c>
      <c r="S308" s="101">
        <v>72</v>
      </c>
      <c r="T308" s="101">
        <v>987</v>
      </c>
      <c r="U308" s="101">
        <v>209</v>
      </c>
      <c r="V308" s="35">
        <f t="shared" si="65"/>
        <v>1268</v>
      </c>
      <c r="W308" s="61">
        <f t="shared" si="73"/>
        <v>100</v>
      </c>
      <c r="X308" s="14">
        <v>0</v>
      </c>
      <c r="Y308" s="14">
        <v>0</v>
      </c>
      <c r="Z308" s="14">
        <v>0</v>
      </c>
      <c r="AA308" s="14">
        <v>0</v>
      </c>
      <c r="AB308" s="106">
        <f t="shared" si="68"/>
        <v>0</v>
      </c>
      <c r="AC308" s="60">
        <f t="shared" si="69"/>
        <v>0</v>
      </c>
      <c r="AD308" s="7">
        <f t="shared" si="70"/>
        <v>1268</v>
      </c>
      <c r="AE308" s="82"/>
      <c r="AF308" s="82"/>
    </row>
    <row r="309" spans="1:32" ht="18" hidden="1" customHeight="1" x14ac:dyDescent="0.2">
      <c r="A309" s="1" t="s">
        <v>16</v>
      </c>
      <c r="B309" t="s">
        <v>122</v>
      </c>
      <c r="C309" s="17">
        <v>255414</v>
      </c>
      <c r="D309" s="82" t="s">
        <v>98</v>
      </c>
      <c r="E309" s="83">
        <v>10207580</v>
      </c>
      <c r="F309" s="83">
        <v>0</v>
      </c>
      <c r="G309" s="84">
        <v>7174881</v>
      </c>
      <c r="H309" s="83">
        <v>0</v>
      </c>
      <c r="I309" s="85">
        <f t="shared" si="64"/>
        <v>17382461</v>
      </c>
      <c r="J309" s="86">
        <f t="shared" si="66"/>
        <v>62.09989243377786</v>
      </c>
      <c r="K309" s="84">
        <v>4493000</v>
      </c>
      <c r="L309" s="84">
        <v>6115668</v>
      </c>
      <c r="M309" s="83">
        <v>0</v>
      </c>
      <c r="N309" s="83">
        <v>0</v>
      </c>
      <c r="O309" s="83">
        <v>0</v>
      </c>
      <c r="P309" s="87">
        <f t="shared" si="74"/>
        <v>10608668</v>
      </c>
      <c r="Q309" s="86">
        <f t="shared" si="67"/>
        <v>37.90010756622214</v>
      </c>
      <c r="R309" s="88">
        <f t="shared" si="71"/>
        <v>27991129</v>
      </c>
      <c r="S309" s="101">
        <v>72</v>
      </c>
      <c r="T309" s="101">
        <v>987</v>
      </c>
      <c r="U309" s="101">
        <v>209</v>
      </c>
      <c r="V309" s="35">
        <f t="shared" si="65"/>
        <v>1268</v>
      </c>
      <c r="W309" s="61">
        <f t="shared" si="73"/>
        <v>100</v>
      </c>
      <c r="X309" s="14">
        <v>0</v>
      </c>
      <c r="Y309" s="14">
        <v>0</v>
      </c>
      <c r="Z309" s="14">
        <v>0</v>
      </c>
      <c r="AA309" s="14">
        <v>0</v>
      </c>
      <c r="AB309" s="106">
        <f t="shared" si="68"/>
        <v>0</v>
      </c>
      <c r="AC309" s="60">
        <f t="shared" si="69"/>
        <v>0</v>
      </c>
      <c r="AD309" s="7">
        <f t="shared" si="70"/>
        <v>1268</v>
      </c>
      <c r="AE309" s="82"/>
      <c r="AF309" s="82"/>
    </row>
    <row r="310" spans="1:32" ht="16.5" hidden="1" customHeight="1" x14ac:dyDescent="0.2">
      <c r="A310" s="1" t="s">
        <v>16</v>
      </c>
      <c r="B310" t="s">
        <v>195</v>
      </c>
      <c r="C310" s="17">
        <v>0</v>
      </c>
      <c r="D310" s="82" t="s">
        <v>98</v>
      </c>
      <c r="E310" s="83">
        <v>10207580</v>
      </c>
      <c r="F310" s="83">
        <v>0</v>
      </c>
      <c r="G310" s="84">
        <v>7174881</v>
      </c>
      <c r="H310" s="83">
        <v>0</v>
      </c>
      <c r="I310" s="85">
        <f t="shared" si="64"/>
        <v>17382461</v>
      </c>
      <c r="J310" s="86">
        <f t="shared" si="66"/>
        <v>62.09989243377786</v>
      </c>
      <c r="K310" s="84">
        <v>4493000</v>
      </c>
      <c r="L310" s="84">
        <v>6115668</v>
      </c>
      <c r="M310" s="83">
        <v>0</v>
      </c>
      <c r="N310" s="83">
        <v>0</v>
      </c>
      <c r="O310" s="83">
        <v>0</v>
      </c>
      <c r="P310" s="87">
        <f t="shared" si="74"/>
        <v>10608668</v>
      </c>
      <c r="Q310" s="86">
        <f t="shared" si="67"/>
        <v>37.90010756622214</v>
      </c>
      <c r="R310" s="88">
        <f t="shared" si="71"/>
        <v>27991129</v>
      </c>
      <c r="S310" s="101">
        <v>72</v>
      </c>
      <c r="T310" s="101">
        <v>987</v>
      </c>
      <c r="U310" s="101">
        <v>209</v>
      </c>
      <c r="V310" s="35">
        <f t="shared" si="65"/>
        <v>1268</v>
      </c>
      <c r="W310" s="61">
        <f t="shared" si="73"/>
        <v>100</v>
      </c>
      <c r="X310" s="14">
        <v>0</v>
      </c>
      <c r="Y310" s="14">
        <v>0</v>
      </c>
      <c r="Z310" s="14">
        <v>0</v>
      </c>
      <c r="AA310" s="14">
        <v>0</v>
      </c>
      <c r="AB310" s="106">
        <f t="shared" si="68"/>
        <v>0</v>
      </c>
      <c r="AC310" s="60">
        <f t="shared" si="69"/>
        <v>0</v>
      </c>
      <c r="AD310" s="7">
        <f t="shared" si="70"/>
        <v>1268</v>
      </c>
      <c r="AE310" s="82"/>
      <c r="AF310" s="82"/>
    </row>
    <row r="311" spans="1:32" hidden="1" x14ac:dyDescent="0.2">
      <c r="A311" s="1" t="s">
        <v>16</v>
      </c>
      <c r="B311" t="s">
        <v>196</v>
      </c>
      <c r="C311" s="17">
        <v>0</v>
      </c>
      <c r="D311" s="82" t="s">
        <v>98</v>
      </c>
      <c r="E311" s="83">
        <v>10207580</v>
      </c>
      <c r="F311" s="83">
        <v>0</v>
      </c>
      <c r="G311" s="84">
        <v>7174881</v>
      </c>
      <c r="H311" s="83">
        <v>0</v>
      </c>
      <c r="I311" s="85">
        <f t="shared" si="64"/>
        <v>17382461</v>
      </c>
      <c r="J311" s="86">
        <f t="shared" si="66"/>
        <v>62.09989243377786</v>
      </c>
      <c r="K311" s="84">
        <v>4493000</v>
      </c>
      <c r="L311" s="84">
        <v>6115668</v>
      </c>
      <c r="M311" s="83">
        <v>0</v>
      </c>
      <c r="N311" s="83">
        <v>0</v>
      </c>
      <c r="O311" s="83">
        <v>0</v>
      </c>
      <c r="P311" s="87">
        <f t="shared" si="74"/>
        <v>10608668</v>
      </c>
      <c r="Q311" s="86">
        <f t="shared" si="67"/>
        <v>37.90010756622214</v>
      </c>
      <c r="R311" s="88">
        <f t="shared" si="71"/>
        <v>27991129</v>
      </c>
      <c r="S311" s="101">
        <v>72</v>
      </c>
      <c r="T311" s="101">
        <v>987</v>
      </c>
      <c r="U311" s="101">
        <v>209</v>
      </c>
      <c r="V311" s="35">
        <f t="shared" si="65"/>
        <v>1268</v>
      </c>
      <c r="W311" s="61">
        <f t="shared" si="73"/>
        <v>100</v>
      </c>
      <c r="X311" s="14">
        <v>0</v>
      </c>
      <c r="Y311" s="14">
        <v>0</v>
      </c>
      <c r="Z311" s="14">
        <v>0</v>
      </c>
      <c r="AA311" s="14">
        <v>0</v>
      </c>
      <c r="AB311" s="106">
        <f t="shared" si="68"/>
        <v>0</v>
      </c>
      <c r="AC311" s="60">
        <f t="shared" si="69"/>
        <v>0</v>
      </c>
      <c r="AD311" s="7">
        <f t="shared" si="70"/>
        <v>1268</v>
      </c>
      <c r="AE311" s="82"/>
      <c r="AF311" s="82"/>
    </row>
    <row r="312" spans="1:32" ht="15" hidden="1" customHeight="1" x14ac:dyDescent="0.2">
      <c r="A312" s="1" t="s">
        <v>16</v>
      </c>
      <c r="B312" t="s">
        <v>123</v>
      </c>
      <c r="C312" s="17">
        <v>196104</v>
      </c>
      <c r="D312" s="82" t="s">
        <v>171</v>
      </c>
      <c r="E312" s="83">
        <v>10207580</v>
      </c>
      <c r="F312" s="83">
        <v>0</v>
      </c>
      <c r="G312" s="84">
        <v>7174881</v>
      </c>
      <c r="H312" s="83">
        <v>0</v>
      </c>
      <c r="I312" s="85">
        <f t="shared" si="64"/>
        <v>17382461</v>
      </c>
      <c r="J312" s="86">
        <f t="shared" si="66"/>
        <v>62.09989243377786</v>
      </c>
      <c r="K312" s="84">
        <v>4493000</v>
      </c>
      <c r="L312" s="84">
        <v>6115668</v>
      </c>
      <c r="M312" s="83">
        <v>0</v>
      </c>
      <c r="N312" s="83">
        <v>0</v>
      </c>
      <c r="O312" s="83">
        <v>0</v>
      </c>
      <c r="P312" s="87">
        <f>SUM(K312:O312)</f>
        <v>10608668</v>
      </c>
      <c r="Q312" s="86">
        <f t="shared" si="67"/>
        <v>37.90010756622214</v>
      </c>
      <c r="R312" s="88">
        <f t="shared" si="71"/>
        <v>27991129</v>
      </c>
      <c r="S312" s="101">
        <v>72</v>
      </c>
      <c r="T312" s="101">
        <v>987</v>
      </c>
      <c r="U312" s="101">
        <v>209</v>
      </c>
      <c r="V312" s="35">
        <f t="shared" si="65"/>
        <v>1268</v>
      </c>
      <c r="W312" s="61">
        <f t="shared" si="73"/>
        <v>100</v>
      </c>
      <c r="X312" s="14">
        <v>0</v>
      </c>
      <c r="Y312" s="14">
        <v>0</v>
      </c>
      <c r="Z312" s="14">
        <v>0</v>
      </c>
      <c r="AA312" s="14">
        <v>0</v>
      </c>
      <c r="AB312" s="106">
        <f t="shared" si="68"/>
        <v>0</v>
      </c>
      <c r="AC312" s="60">
        <f t="shared" si="69"/>
        <v>0</v>
      </c>
      <c r="AD312" s="7">
        <f t="shared" si="70"/>
        <v>1268</v>
      </c>
      <c r="AE312" s="82"/>
      <c r="AF312" s="82"/>
    </row>
    <row r="313" spans="1:32" hidden="1" x14ac:dyDescent="0.2">
      <c r="A313" s="1" t="s">
        <v>16</v>
      </c>
      <c r="B313" t="s">
        <v>102</v>
      </c>
      <c r="C313" s="17">
        <v>92995</v>
      </c>
      <c r="D313" s="82" t="s">
        <v>171</v>
      </c>
      <c r="E313" s="83">
        <v>10207580</v>
      </c>
      <c r="F313" s="83">
        <v>0</v>
      </c>
      <c r="G313" s="84">
        <v>7174881</v>
      </c>
      <c r="H313" s="83">
        <v>0</v>
      </c>
      <c r="I313" s="85">
        <f t="shared" si="64"/>
        <v>17382461</v>
      </c>
      <c r="J313" s="86">
        <f t="shared" si="66"/>
        <v>62.09989243377786</v>
      </c>
      <c r="K313" s="84">
        <v>4493000</v>
      </c>
      <c r="L313" s="84">
        <v>6115668</v>
      </c>
      <c r="M313" s="83">
        <v>0</v>
      </c>
      <c r="N313" s="83">
        <v>0</v>
      </c>
      <c r="O313" s="83">
        <v>0</v>
      </c>
      <c r="P313" s="87">
        <f t="shared" si="74"/>
        <v>10608668</v>
      </c>
      <c r="Q313" s="86">
        <f t="shared" si="67"/>
        <v>37.90010756622214</v>
      </c>
      <c r="R313" s="88">
        <f t="shared" si="71"/>
        <v>27991129</v>
      </c>
      <c r="S313" s="101">
        <v>72</v>
      </c>
      <c r="T313" s="101">
        <v>987</v>
      </c>
      <c r="U313" s="101">
        <v>209</v>
      </c>
      <c r="V313" s="35">
        <f t="shared" si="65"/>
        <v>1268</v>
      </c>
      <c r="W313" s="61">
        <f t="shared" si="73"/>
        <v>100</v>
      </c>
      <c r="X313" s="14">
        <v>0</v>
      </c>
      <c r="Y313" s="14">
        <v>0</v>
      </c>
      <c r="Z313" s="14">
        <v>0</v>
      </c>
      <c r="AA313" s="14">
        <v>0</v>
      </c>
      <c r="AB313" s="106">
        <f t="shared" si="68"/>
        <v>0</v>
      </c>
      <c r="AC313" s="60">
        <f t="shared" si="69"/>
        <v>0</v>
      </c>
      <c r="AD313" s="7">
        <f t="shared" si="70"/>
        <v>1268</v>
      </c>
      <c r="AE313" s="82"/>
      <c r="AF313" s="82"/>
    </row>
    <row r="314" spans="1:32" hidden="1" x14ac:dyDescent="0.2">
      <c r="A314" s="1" t="s">
        <v>16</v>
      </c>
      <c r="B314" t="s">
        <v>163</v>
      </c>
      <c r="C314" s="17">
        <v>10598</v>
      </c>
      <c r="D314" s="82" t="s">
        <v>171</v>
      </c>
      <c r="E314" s="83">
        <v>10207580</v>
      </c>
      <c r="F314" s="83">
        <v>0</v>
      </c>
      <c r="G314" s="84">
        <v>7174881</v>
      </c>
      <c r="H314" s="83">
        <v>0</v>
      </c>
      <c r="I314" s="85">
        <f t="shared" si="64"/>
        <v>17382461</v>
      </c>
      <c r="J314" s="86">
        <f t="shared" si="66"/>
        <v>62.09989243377786</v>
      </c>
      <c r="K314" s="84">
        <v>4493000</v>
      </c>
      <c r="L314" s="84">
        <v>6115668</v>
      </c>
      <c r="M314" s="83">
        <v>0</v>
      </c>
      <c r="N314" s="83">
        <v>0</v>
      </c>
      <c r="O314" s="83">
        <v>0</v>
      </c>
      <c r="P314" s="87">
        <f t="shared" si="74"/>
        <v>10608668</v>
      </c>
      <c r="Q314" s="86">
        <f t="shared" si="67"/>
        <v>37.90010756622214</v>
      </c>
      <c r="R314" s="88">
        <f t="shared" si="71"/>
        <v>27991129</v>
      </c>
      <c r="S314" s="101">
        <v>72</v>
      </c>
      <c r="T314" s="101">
        <v>987</v>
      </c>
      <c r="U314" s="101">
        <v>209</v>
      </c>
      <c r="V314" s="35">
        <f t="shared" si="65"/>
        <v>1268</v>
      </c>
      <c r="W314" s="61">
        <f t="shared" si="73"/>
        <v>100</v>
      </c>
      <c r="X314" s="14">
        <v>0</v>
      </c>
      <c r="Y314" s="14">
        <v>0</v>
      </c>
      <c r="Z314" s="14">
        <v>0</v>
      </c>
      <c r="AA314" s="14">
        <v>0</v>
      </c>
      <c r="AB314" s="106">
        <f t="shared" si="68"/>
        <v>0</v>
      </c>
      <c r="AC314" s="60">
        <f t="shared" si="69"/>
        <v>0</v>
      </c>
      <c r="AD314" s="7">
        <f t="shared" si="70"/>
        <v>1268</v>
      </c>
      <c r="AE314" s="82"/>
      <c r="AF314" s="82"/>
    </row>
    <row r="315" spans="1:32" hidden="1" x14ac:dyDescent="0.2">
      <c r="A315" s="1" t="s">
        <v>16</v>
      </c>
      <c r="B315" t="s">
        <v>147</v>
      </c>
      <c r="C315" s="17">
        <v>0</v>
      </c>
      <c r="D315" s="82" t="s">
        <v>171</v>
      </c>
      <c r="E315" s="83">
        <v>10207580</v>
      </c>
      <c r="F315" s="83">
        <v>0</v>
      </c>
      <c r="G315" s="84">
        <v>7174881</v>
      </c>
      <c r="H315" s="83">
        <v>0</v>
      </c>
      <c r="I315" s="85">
        <f t="shared" si="64"/>
        <v>17382461</v>
      </c>
      <c r="J315" s="86">
        <f t="shared" si="66"/>
        <v>62.09989243377786</v>
      </c>
      <c r="K315" s="84">
        <v>4493000</v>
      </c>
      <c r="L315" s="84">
        <v>6115668</v>
      </c>
      <c r="M315" s="83">
        <v>0</v>
      </c>
      <c r="N315" s="83">
        <v>0</v>
      </c>
      <c r="O315" s="83">
        <v>0</v>
      </c>
      <c r="P315" s="87">
        <f t="shared" si="74"/>
        <v>10608668</v>
      </c>
      <c r="Q315" s="86">
        <f t="shared" si="67"/>
        <v>37.90010756622214</v>
      </c>
      <c r="R315" s="88">
        <f t="shared" si="71"/>
        <v>27991129</v>
      </c>
      <c r="S315" s="101">
        <v>72</v>
      </c>
      <c r="T315" s="101">
        <v>987</v>
      </c>
      <c r="U315" s="101">
        <v>209</v>
      </c>
      <c r="V315" s="35">
        <f t="shared" si="65"/>
        <v>1268</v>
      </c>
      <c r="W315" s="61">
        <f t="shared" si="73"/>
        <v>100</v>
      </c>
      <c r="X315" s="14">
        <v>0</v>
      </c>
      <c r="Y315" s="14">
        <v>0</v>
      </c>
      <c r="Z315" s="14">
        <v>0</v>
      </c>
      <c r="AA315" s="14">
        <v>0</v>
      </c>
      <c r="AB315" s="106">
        <f t="shared" si="68"/>
        <v>0</v>
      </c>
      <c r="AC315" s="60">
        <f t="shared" si="69"/>
        <v>0</v>
      </c>
      <c r="AD315" s="7">
        <f t="shared" si="70"/>
        <v>1268</v>
      </c>
      <c r="AE315" s="82"/>
      <c r="AF315" s="82"/>
    </row>
    <row r="316" spans="1:32" hidden="1" x14ac:dyDescent="0.2">
      <c r="A316" s="1" t="s">
        <v>16</v>
      </c>
      <c r="B316" t="s">
        <v>103</v>
      </c>
      <c r="C316" s="17">
        <v>401344</v>
      </c>
      <c r="D316" s="82" t="s">
        <v>171</v>
      </c>
      <c r="E316" s="83">
        <v>10207580</v>
      </c>
      <c r="F316" s="83">
        <v>0</v>
      </c>
      <c r="G316" s="84">
        <v>7174881</v>
      </c>
      <c r="H316" s="83">
        <v>0</v>
      </c>
      <c r="I316" s="85">
        <f t="shared" ref="I316:I350" si="75">SUM(E316:H316)</f>
        <v>17382461</v>
      </c>
      <c r="J316" s="86">
        <f t="shared" si="66"/>
        <v>62.09989243377786</v>
      </c>
      <c r="K316" s="84">
        <v>4493000</v>
      </c>
      <c r="L316" s="84">
        <v>6115668</v>
      </c>
      <c r="M316" s="83">
        <v>0</v>
      </c>
      <c r="N316" s="83">
        <v>0</v>
      </c>
      <c r="O316" s="83">
        <v>0</v>
      </c>
      <c r="P316" s="87">
        <f t="shared" si="74"/>
        <v>10608668</v>
      </c>
      <c r="Q316" s="86">
        <f t="shared" si="67"/>
        <v>37.90010756622214</v>
      </c>
      <c r="R316" s="88">
        <f t="shared" si="71"/>
        <v>27991129</v>
      </c>
      <c r="S316" s="101">
        <v>72</v>
      </c>
      <c r="T316" s="101">
        <v>987</v>
      </c>
      <c r="U316" s="101">
        <v>209</v>
      </c>
      <c r="V316" s="35">
        <f t="shared" si="65"/>
        <v>1268</v>
      </c>
      <c r="W316" s="61">
        <f t="shared" si="73"/>
        <v>100</v>
      </c>
      <c r="X316" s="14">
        <v>0</v>
      </c>
      <c r="Y316" s="14">
        <v>0</v>
      </c>
      <c r="Z316" s="14">
        <v>0</v>
      </c>
      <c r="AA316" s="14">
        <v>0</v>
      </c>
      <c r="AB316" s="106">
        <f t="shared" si="68"/>
        <v>0</v>
      </c>
      <c r="AC316" s="60">
        <f t="shared" si="69"/>
        <v>0</v>
      </c>
      <c r="AD316" s="7">
        <f t="shared" si="70"/>
        <v>1268</v>
      </c>
      <c r="AE316" s="82"/>
      <c r="AF316" s="82"/>
    </row>
    <row r="317" spans="1:32" hidden="1" x14ac:dyDescent="0.2">
      <c r="A317" s="1" t="s">
        <v>16</v>
      </c>
      <c r="B317" t="s">
        <v>104</v>
      </c>
      <c r="C317" s="17">
        <v>425415</v>
      </c>
      <c r="D317" s="82" t="s">
        <v>171</v>
      </c>
      <c r="E317" s="83">
        <v>10207580</v>
      </c>
      <c r="F317" s="83">
        <v>0</v>
      </c>
      <c r="G317" s="84">
        <v>7174881</v>
      </c>
      <c r="H317" s="83">
        <v>0</v>
      </c>
      <c r="I317" s="85">
        <f t="shared" si="75"/>
        <v>17382461</v>
      </c>
      <c r="J317" s="86">
        <f t="shared" si="66"/>
        <v>62.09989243377786</v>
      </c>
      <c r="K317" s="84">
        <v>4493000</v>
      </c>
      <c r="L317" s="84">
        <v>6115668</v>
      </c>
      <c r="M317" s="83">
        <v>0</v>
      </c>
      <c r="N317" s="83">
        <v>0</v>
      </c>
      <c r="O317" s="83">
        <v>0</v>
      </c>
      <c r="P317" s="87">
        <f t="shared" si="74"/>
        <v>10608668</v>
      </c>
      <c r="Q317" s="86">
        <f t="shared" si="67"/>
        <v>37.90010756622214</v>
      </c>
      <c r="R317" s="88">
        <f t="shared" si="71"/>
        <v>27991129</v>
      </c>
      <c r="S317" s="101">
        <v>72</v>
      </c>
      <c r="T317" s="101">
        <v>987</v>
      </c>
      <c r="U317" s="101">
        <v>209</v>
      </c>
      <c r="V317" s="35">
        <f t="shared" si="65"/>
        <v>1268</v>
      </c>
      <c r="W317" s="61">
        <f t="shared" si="73"/>
        <v>100</v>
      </c>
      <c r="X317" s="14">
        <v>0</v>
      </c>
      <c r="Y317" s="14">
        <v>0</v>
      </c>
      <c r="Z317" s="14">
        <v>0</v>
      </c>
      <c r="AA317" s="14">
        <v>0</v>
      </c>
      <c r="AB317" s="106">
        <f t="shared" si="68"/>
        <v>0</v>
      </c>
      <c r="AC317" s="60">
        <f t="shared" si="69"/>
        <v>0</v>
      </c>
      <c r="AD317" s="7">
        <f t="shared" si="70"/>
        <v>1268</v>
      </c>
      <c r="AE317" s="82"/>
      <c r="AF317" s="82"/>
    </row>
    <row r="318" spans="1:32" hidden="1" x14ac:dyDescent="0.2">
      <c r="A318" s="1" t="s">
        <v>16</v>
      </c>
      <c r="B318" t="s">
        <v>197</v>
      </c>
      <c r="C318" s="17">
        <v>0</v>
      </c>
      <c r="D318" s="82" t="s">
        <v>171</v>
      </c>
      <c r="E318" s="83">
        <v>10207580</v>
      </c>
      <c r="F318" s="83">
        <v>0</v>
      </c>
      <c r="G318" s="84">
        <v>7174881</v>
      </c>
      <c r="H318" s="83">
        <v>0</v>
      </c>
      <c r="I318" s="85">
        <f t="shared" si="75"/>
        <v>17382461</v>
      </c>
      <c r="J318" s="86">
        <f t="shared" si="66"/>
        <v>62.09989243377786</v>
      </c>
      <c r="K318" s="84">
        <v>4493000</v>
      </c>
      <c r="L318" s="84">
        <v>6115668</v>
      </c>
      <c r="M318" s="83">
        <v>0</v>
      </c>
      <c r="N318" s="83">
        <v>0</v>
      </c>
      <c r="O318" s="83">
        <v>0</v>
      </c>
      <c r="P318" s="87">
        <f t="shared" si="74"/>
        <v>10608668</v>
      </c>
      <c r="Q318" s="86">
        <f t="shared" si="67"/>
        <v>37.90010756622214</v>
      </c>
      <c r="R318" s="88">
        <f t="shared" si="71"/>
        <v>27991129</v>
      </c>
      <c r="S318" s="101">
        <v>72</v>
      </c>
      <c r="T318" s="101">
        <v>987</v>
      </c>
      <c r="U318" s="101">
        <v>209</v>
      </c>
      <c r="V318" s="35">
        <f t="shared" ref="V318:V381" si="76">SUM(S318:U318)</f>
        <v>1268</v>
      </c>
      <c r="W318" s="61">
        <f t="shared" si="73"/>
        <v>100</v>
      </c>
      <c r="X318" s="14">
        <v>0</v>
      </c>
      <c r="Y318" s="14">
        <v>0</v>
      </c>
      <c r="Z318" s="14">
        <v>0</v>
      </c>
      <c r="AA318" s="14">
        <v>0</v>
      </c>
      <c r="AB318" s="106">
        <f t="shared" si="68"/>
        <v>0</v>
      </c>
      <c r="AC318" s="60">
        <f t="shared" si="69"/>
        <v>0</v>
      </c>
      <c r="AD318" s="7">
        <f t="shared" si="70"/>
        <v>1268</v>
      </c>
      <c r="AE318" s="82"/>
      <c r="AF318" s="82"/>
    </row>
    <row r="319" spans="1:32" hidden="1" x14ac:dyDescent="0.2">
      <c r="A319" s="1" t="s">
        <v>16</v>
      </c>
      <c r="B319" t="s">
        <v>105</v>
      </c>
      <c r="C319" s="17">
        <v>242874</v>
      </c>
      <c r="D319" s="82" t="s">
        <v>171</v>
      </c>
      <c r="E319" s="83">
        <v>10207580</v>
      </c>
      <c r="F319" s="83">
        <v>0</v>
      </c>
      <c r="G319" s="84">
        <v>7174881</v>
      </c>
      <c r="H319" s="83">
        <v>0</v>
      </c>
      <c r="I319" s="85">
        <f t="shared" si="75"/>
        <v>17382461</v>
      </c>
      <c r="J319" s="86">
        <f t="shared" si="66"/>
        <v>62.09989243377786</v>
      </c>
      <c r="K319" s="84">
        <v>4493000</v>
      </c>
      <c r="L319" s="84">
        <v>6115668</v>
      </c>
      <c r="M319" s="83">
        <v>0</v>
      </c>
      <c r="N319" s="83">
        <v>0</v>
      </c>
      <c r="O319" s="83">
        <v>0</v>
      </c>
      <c r="P319" s="87">
        <f>SUM(K319:O319)</f>
        <v>10608668</v>
      </c>
      <c r="Q319" s="86">
        <f t="shared" si="67"/>
        <v>37.90010756622214</v>
      </c>
      <c r="R319" s="88">
        <f t="shared" si="71"/>
        <v>27991129</v>
      </c>
      <c r="S319" s="101">
        <v>72</v>
      </c>
      <c r="T319" s="101">
        <v>987</v>
      </c>
      <c r="U319" s="101">
        <v>209</v>
      </c>
      <c r="V319" s="35">
        <f t="shared" si="76"/>
        <v>1268</v>
      </c>
      <c r="W319" s="61">
        <f t="shared" si="73"/>
        <v>100</v>
      </c>
      <c r="X319" s="14">
        <v>0</v>
      </c>
      <c r="Y319" s="14">
        <v>0</v>
      </c>
      <c r="Z319" s="14">
        <v>0</v>
      </c>
      <c r="AA319" s="14">
        <v>0</v>
      </c>
      <c r="AB319" s="106">
        <f t="shared" si="68"/>
        <v>0</v>
      </c>
      <c r="AC319" s="60">
        <f t="shared" si="69"/>
        <v>0</v>
      </c>
      <c r="AD319" s="7">
        <f t="shared" si="70"/>
        <v>1268</v>
      </c>
      <c r="AE319" s="82"/>
      <c r="AF319" s="82"/>
    </row>
    <row r="320" spans="1:32" ht="16.5" hidden="1" customHeight="1" x14ac:dyDescent="0.2">
      <c r="A320" s="1" t="s">
        <v>16</v>
      </c>
      <c r="B320" t="s">
        <v>106</v>
      </c>
      <c r="C320" s="17">
        <v>2531861</v>
      </c>
      <c r="D320" s="82" t="s">
        <v>171</v>
      </c>
      <c r="E320" s="83">
        <v>10207580</v>
      </c>
      <c r="F320" s="83">
        <v>0</v>
      </c>
      <c r="G320" s="84">
        <v>7174881</v>
      </c>
      <c r="H320" s="83">
        <v>0</v>
      </c>
      <c r="I320" s="85">
        <f t="shared" si="75"/>
        <v>17382461</v>
      </c>
      <c r="J320" s="86">
        <f t="shared" si="66"/>
        <v>62.09989243377786</v>
      </c>
      <c r="K320" s="84">
        <v>4493000</v>
      </c>
      <c r="L320" s="84">
        <v>6115668</v>
      </c>
      <c r="M320" s="83">
        <v>0</v>
      </c>
      <c r="N320" s="83">
        <v>0</v>
      </c>
      <c r="O320" s="83">
        <v>0</v>
      </c>
      <c r="P320" s="87">
        <f t="shared" si="74"/>
        <v>10608668</v>
      </c>
      <c r="Q320" s="86">
        <f t="shared" si="67"/>
        <v>37.90010756622214</v>
      </c>
      <c r="R320" s="88">
        <f t="shared" si="71"/>
        <v>27991129</v>
      </c>
      <c r="S320" s="101">
        <v>72</v>
      </c>
      <c r="T320" s="101">
        <v>987</v>
      </c>
      <c r="U320" s="101">
        <v>209</v>
      </c>
      <c r="V320" s="35">
        <f t="shared" si="76"/>
        <v>1268</v>
      </c>
      <c r="W320" s="61">
        <f t="shared" si="73"/>
        <v>100</v>
      </c>
      <c r="X320" s="14">
        <v>0</v>
      </c>
      <c r="Y320" s="14">
        <v>0</v>
      </c>
      <c r="Z320" s="14">
        <v>0</v>
      </c>
      <c r="AA320" s="14">
        <v>0</v>
      </c>
      <c r="AB320" s="106">
        <f t="shared" si="68"/>
        <v>0</v>
      </c>
      <c r="AC320" s="60">
        <f t="shared" si="69"/>
        <v>0</v>
      </c>
      <c r="AD320" s="7">
        <f t="shared" si="70"/>
        <v>1268</v>
      </c>
      <c r="AE320" s="82"/>
      <c r="AF320" s="82"/>
    </row>
    <row r="321" spans="1:32" hidden="1" x14ac:dyDescent="0.2">
      <c r="A321" s="1" t="s">
        <v>16</v>
      </c>
      <c r="B321" t="s">
        <v>164</v>
      </c>
      <c r="C321" s="17">
        <v>285</v>
      </c>
      <c r="D321" s="82" t="s">
        <v>171</v>
      </c>
      <c r="E321" s="83">
        <v>10207580</v>
      </c>
      <c r="F321" s="83">
        <v>0</v>
      </c>
      <c r="G321" s="84">
        <v>7174881</v>
      </c>
      <c r="H321" s="83">
        <v>0</v>
      </c>
      <c r="I321" s="85">
        <f t="shared" si="75"/>
        <v>17382461</v>
      </c>
      <c r="J321" s="86">
        <f t="shared" si="66"/>
        <v>62.09989243377786</v>
      </c>
      <c r="K321" s="84">
        <v>4493000</v>
      </c>
      <c r="L321" s="84">
        <v>6115668</v>
      </c>
      <c r="M321" s="83">
        <v>0</v>
      </c>
      <c r="N321" s="83">
        <v>0</v>
      </c>
      <c r="O321" s="83">
        <v>0</v>
      </c>
      <c r="P321" s="87">
        <f t="shared" si="74"/>
        <v>10608668</v>
      </c>
      <c r="Q321" s="86">
        <f t="shared" si="67"/>
        <v>37.90010756622214</v>
      </c>
      <c r="R321" s="88">
        <f t="shared" si="71"/>
        <v>27991129</v>
      </c>
      <c r="S321" s="101">
        <v>72</v>
      </c>
      <c r="T321" s="101">
        <v>987</v>
      </c>
      <c r="U321" s="101">
        <v>209</v>
      </c>
      <c r="V321" s="35">
        <f t="shared" si="76"/>
        <v>1268</v>
      </c>
      <c r="W321" s="61">
        <f t="shared" si="73"/>
        <v>100</v>
      </c>
      <c r="X321" s="14">
        <v>0</v>
      </c>
      <c r="Y321" s="14">
        <v>0</v>
      </c>
      <c r="Z321" s="14">
        <v>0</v>
      </c>
      <c r="AA321" s="14">
        <v>0</v>
      </c>
      <c r="AB321" s="106">
        <f t="shared" si="68"/>
        <v>0</v>
      </c>
      <c r="AC321" s="60">
        <f t="shared" si="69"/>
        <v>0</v>
      </c>
      <c r="AD321" s="7">
        <f t="shared" si="70"/>
        <v>1268</v>
      </c>
      <c r="AE321" s="82"/>
      <c r="AF321" s="82"/>
    </row>
    <row r="322" spans="1:32" hidden="1" x14ac:dyDescent="0.2">
      <c r="A322" s="1" t="s">
        <v>16</v>
      </c>
      <c r="B322" t="s">
        <v>124</v>
      </c>
      <c r="C322" s="17">
        <v>154935</v>
      </c>
      <c r="D322" s="82" t="s">
        <v>171</v>
      </c>
      <c r="E322" s="83">
        <v>10207580</v>
      </c>
      <c r="F322" s="83">
        <v>0</v>
      </c>
      <c r="G322" s="84">
        <v>7174881</v>
      </c>
      <c r="H322" s="83">
        <v>0</v>
      </c>
      <c r="I322" s="85">
        <f t="shared" si="75"/>
        <v>17382461</v>
      </c>
      <c r="J322" s="86">
        <f t="shared" si="66"/>
        <v>62.09989243377786</v>
      </c>
      <c r="K322" s="84">
        <v>4493000</v>
      </c>
      <c r="L322" s="84">
        <v>6115668</v>
      </c>
      <c r="M322" s="83">
        <v>0</v>
      </c>
      <c r="N322" s="83">
        <v>0</v>
      </c>
      <c r="O322" s="83">
        <v>0</v>
      </c>
      <c r="P322" s="87">
        <f t="shared" si="74"/>
        <v>10608668</v>
      </c>
      <c r="Q322" s="86">
        <f t="shared" si="67"/>
        <v>37.90010756622214</v>
      </c>
      <c r="R322" s="88">
        <f t="shared" si="71"/>
        <v>27991129</v>
      </c>
      <c r="S322" s="101">
        <v>72</v>
      </c>
      <c r="T322" s="101">
        <v>987</v>
      </c>
      <c r="U322" s="101">
        <v>209</v>
      </c>
      <c r="V322" s="35">
        <f t="shared" si="76"/>
        <v>1268</v>
      </c>
      <c r="W322" s="61">
        <f t="shared" si="73"/>
        <v>100</v>
      </c>
      <c r="X322" s="14">
        <v>0</v>
      </c>
      <c r="Y322" s="14">
        <v>0</v>
      </c>
      <c r="Z322" s="14">
        <v>0</v>
      </c>
      <c r="AA322" s="14">
        <v>0</v>
      </c>
      <c r="AB322" s="106">
        <f t="shared" si="68"/>
        <v>0</v>
      </c>
      <c r="AC322" s="60">
        <f t="shared" si="69"/>
        <v>0</v>
      </c>
      <c r="AD322" s="7">
        <f t="shared" si="70"/>
        <v>1268</v>
      </c>
      <c r="AE322" s="82"/>
      <c r="AF322" s="82"/>
    </row>
    <row r="323" spans="1:32" hidden="1" x14ac:dyDescent="0.2">
      <c r="A323" s="1" t="s">
        <v>16</v>
      </c>
      <c r="B323" t="s">
        <v>154</v>
      </c>
      <c r="C323" s="17">
        <v>281035</v>
      </c>
      <c r="D323" s="82" t="s">
        <v>114</v>
      </c>
      <c r="E323" s="83">
        <v>10207580</v>
      </c>
      <c r="F323" s="83">
        <v>0</v>
      </c>
      <c r="G323" s="84">
        <v>7174881</v>
      </c>
      <c r="H323" s="83">
        <v>0</v>
      </c>
      <c r="I323" s="85">
        <f t="shared" si="75"/>
        <v>17382461</v>
      </c>
      <c r="J323" s="86">
        <f t="shared" si="66"/>
        <v>62.09989243377786</v>
      </c>
      <c r="K323" s="84">
        <v>4493000</v>
      </c>
      <c r="L323" s="84">
        <v>6115668</v>
      </c>
      <c r="M323" s="83">
        <v>0</v>
      </c>
      <c r="N323" s="83">
        <v>0</v>
      </c>
      <c r="O323" s="83">
        <v>0</v>
      </c>
      <c r="P323" s="87">
        <f t="shared" si="74"/>
        <v>10608668</v>
      </c>
      <c r="Q323" s="86">
        <f t="shared" si="67"/>
        <v>37.90010756622214</v>
      </c>
      <c r="R323" s="88">
        <f t="shared" si="71"/>
        <v>27991129</v>
      </c>
      <c r="S323" s="101">
        <v>72</v>
      </c>
      <c r="T323" s="101">
        <v>987</v>
      </c>
      <c r="U323" s="101">
        <v>209</v>
      </c>
      <c r="V323" s="35">
        <f t="shared" si="76"/>
        <v>1268</v>
      </c>
      <c r="W323" s="61">
        <f t="shared" si="73"/>
        <v>100</v>
      </c>
      <c r="X323" s="14">
        <v>0</v>
      </c>
      <c r="Y323" s="14">
        <v>0</v>
      </c>
      <c r="Z323" s="14">
        <v>0</v>
      </c>
      <c r="AA323" s="14">
        <v>0</v>
      </c>
      <c r="AB323" s="106">
        <f t="shared" si="68"/>
        <v>0</v>
      </c>
      <c r="AC323" s="60">
        <f t="shared" si="69"/>
        <v>0</v>
      </c>
      <c r="AD323" s="7">
        <f t="shared" si="70"/>
        <v>1268</v>
      </c>
      <c r="AE323" s="82"/>
      <c r="AF323" s="82"/>
    </row>
    <row r="324" spans="1:32" hidden="1" x14ac:dyDescent="0.2">
      <c r="A324" s="1" t="s">
        <v>16</v>
      </c>
      <c r="B324" t="s">
        <v>166</v>
      </c>
      <c r="C324" s="17">
        <v>837764</v>
      </c>
      <c r="D324" s="82" t="s">
        <v>114</v>
      </c>
      <c r="E324" s="83">
        <v>10207580</v>
      </c>
      <c r="F324" s="83">
        <v>0</v>
      </c>
      <c r="G324" s="84">
        <v>7174881</v>
      </c>
      <c r="H324" s="83">
        <v>0</v>
      </c>
      <c r="I324" s="85">
        <f t="shared" si="75"/>
        <v>17382461</v>
      </c>
      <c r="J324" s="86">
        <f t="shared" ref="J324:J387" si="77">(100*I324)/R324</f>
        <v>62.09989243377786</v>
      </c>
      <c r="K324" s="84">
        <v>4493000</v>
      </c>
      <c r="L324" s="84">
        <v>6115668</v>
      </c>
      <c r="M324" s="83">
        <v>0</v>
      </c>
      <c r="N324" s="83">
        <v>0</v>
      </c>
      <c r="O324" s="83">
        <v>0</v>
      </c>
      <c r="P324" s="87">
        <f t="shared" si="74"/>
        <v>10608668</v>
      </c>
      <c r="Q324" s="86">
        <f t="shared" ref="Q324:Q387" si="78">(100*P324)/R324</f>
        <v>37.90010756622214</v>
      </c>
      <c r="R324" s="88">
        <f t="shared" si="71"/>
        <v>27991129</v>
      </c>
      <c r="S324" s="101">
        <v>72</v>
      </c>
      <c r="T324" s="101">
        <v>987</v>
      </c>
      <c r="U324" s="101">
        <v>209</v>
      </c>
      <c r="V324" s="35">
        <f t="shared" si="76"/>
        <v>1268</v>
      </c>
      <c r="W324" s="61">
        <f t="shared" si="73"/>
        <v>100</v>
      </c>
      <c r="X324" s="14">
        <v>0</v>
      </c>
      <c r="Y324" s="14">
        <v>0</v>
      </c>
      <c r="Z324" s="14">
        <v>0</v>
      </c>
      <c r="AA324" s="14">
        <v>0</v>
      </c>
      <c r="AB324" s="106">
        <f t="shared" ref="AB324:AB387" si="79">SUM(Y324:AA324)</f>
        <v>0</v>
      </c>
      <c r="AC324" s="60">
        <f t="shared" ref="AC324:AC387" si="80">(100*AB324)/AD324</f>
        <v>0</v>
      </c>
      <c r="AD324" s="7">
        <f t="shared" ref="AD324:AD387" si="81">V324+AB324</f>
        <v>1268</v>
      </c>
      <c r="AE324" s="82"/>
      <c r="AF324" s="82"/>
    </row>
    <row r="325" spans="1:32" hidden="1" x14ac:dyDescent="0.2">
      <c r="A325" s="1" t="s">
        <v>16</v>
      </c>
      <c r="B325" t="s">
        <v>198</v>
      </c>
      <c r="C325" s="17">
        <v>19500</v>
      </c>
      <c r="D325" s="82" t="s">
        <v>114</v>
      </c>
      <c r="E325" s="83">
        <v>10207580</v>
      </c>
      <c r="F325" s="83">
        <v>0</v>
      </c>
      <c r="G325" s="84">
        <v>7174881</v>
      </c>
      <c r="H325" s="83">
        <v>0</v>
      </c>
      <c r="I325" s="85">
        <f t="shared" si="75"/>
        <v>17382461</v>
      </c>
      <c r="J325" s="86">
        <f t="shared" si="77"/>
        <v>62.09989243377786</v>
      </c>
      <c r="K325" s="84">
        <v>4493000</v>
      </c>
      <c r="L325" s="84">
        <v>6115668</v>
      </c>
      <c r="M325" s="83">
        <v>0</v>
      </c>
      <c r="N325" s="83">
        <v>0</v>
      </c>
      <c r="O325" s="83">
        <v>0</v>
      </c>
      <c r="P325" s="87">
        <f t="shared" si="74"/>
        <v>10608668</v>
      </c>
      <c r="Q325" s="86">
        <f t="shared" si="78"/>
        <v>37.90010756622214</v>
      </c>
      <c r="R325" s="88">
        <f t="shared" ref="R325:R388" si="82">I325+P325</f>
        <v>27991129</v>
      </c>
      <c r="S325" s="101">
        <v>72</v>
      </c>
      <c r="T325" s="101">
        <v>987</v>
      </c>
      <c r="U325" s="101">
        <v>209</v>
      </c>
      <c r="V325" s="35">
        <f t="shared" si="76"/>
        <v>1268</v>
      </c>
      <c r="W325" s="61">
        <f t="shared" si="73"/>
        <v>100</v>
      </c>
      <c r="X325" s="14">
        <v>0</v>
      </c>
      <c r="Y325" s="14">
        <v>0</v>
      </c>
      <c r="Z325" s="14">
        <v>0</v>
      </c>
      <c r="AA325" s="14">
        <v>0</v>
      </c>
      <c r="AB325" s="106">
        <f t="shared" si="79"/>
        <v>0</v>
      </c>
      <c r="AC325" s="60">
        <f t="shared" si="80"/>
        <v>0</v>
      </c>
      <c r="AD325" s="7">
        <f t="shared" si="81"/>
        <v>1268</v>
      </c>
      <c r="AE325" s="82"/>
      <c r="AF325" s="82"/>
    </row>
    <row r="326" spans="1:32" hidden="1" x14ac:dyDescent="0.2">
      <c r="A326" s="1" t="s">
        <v>16</v>
      </c>
      <c r="B326" t="s">
        <v>109</v>
      </c>
      <c r="C326" s="17">
        <v>353872</v>
      </c>
      <c r="D326" s="82" t="s">
        <v>114</v>
      </c>
      <c r="E326" s="83">
        <v>10207580</v>
      </c>
      <c r="F326" s="83">
        <v>0</v>
      </c>
      <c r="G326" s="84">
        <v>7174881</v>
      </c>
      <c r="H326" s="83">
        <v>0</v>
      </c>
      <c r="I326" s="85">
        <f t="shared" si="75"/>
        <v>17382461</v>
      </c>
      <c r="J326" s="86">
        <f t="shared" si="77"/>
        <v>62.09989243377786</v>
      </c>
      <c r="K326" s="84">
        <v>4493000</v>
      </c>
      <c r="L326" s="84">
        <v>6115668</v>
      </c>
      <c r="M326" s="83">
        <v>0</v>
      </c>
      <c r="N326" s="83">
        <v>0</v>
      </c>
      <c r="O326" s="83">
        <v>0</v>
      </c>
      <c r="P326" s="87">
        <f t="shared" si="74"/>
        <v>10608668</v>
      </c>
      <c r="Q326" s="86">
        <f t="shared" si="78"/>
        <v>37.90010756622214</v>
      </c>
      <c r="R326" s="88">
        <f t="shared" si="82"/>
        <v>27991129</v>
      </c>
      <c r="S326" s="101">
        <v>72</v>
      </c>
      <c r="T326" s="101">
        <v>987</v>
      </c>
      <c r="U326" s="101">
        <v>209</v>
      </c>
      <c r="V326" s="35">
        <f t="shared" si="76"/>
        <v>1268</v>
      </c>
      <c r="W326" s="61">
        <f t="shared" si="73"/>
        <v>100</v>
      </c>
      <c r="X326" s="14">
        <v>0</v>
      </c>
      <c r="Y326" s="14">
        <v>0</v>
      </c>
      <c r="Z326" s="14">
        <v>0</v>
      </c>
      <c r="AA326" s="14">
        <v>0</v>
      </c>
      <c r="AB326" s="106">
        <f t="shared" si="79"/>
        <v>0</v>
      </c>
      <c r="AC326" s="60">
        <f t="shared" si="80"/>
        <v>0</v>
      </c>
      <c r="AD326" s="7">
        <f t="shared" si="81"/>
        <v>1268</v>
      </c>
      <c r="AE326" s="82"/>
      <c r="AF326" s="82"/>
    </row>
    <row r="327" spans="1:32" hidden="1" x14ac:dyDescent="0.2">
      <c r="A327" s="1" t="s">
        <v>16</v>
      </c>
      <c r="B327" t="s">
        <v>125</v>
      </c>
      <c r="C327" s="17">
        <v>314794</v>
      </c>
      <c r="D327" s="82" t="s">
        <v>114</v>
      </c>
      <c r="E327" s="83">
        <v>10207580</v>
      </c>
      <c r="F327" s="83">
        <v>0</v>
      </c>
      <c r="G327" s="84">
        <v>7174881</v>
      </c>
      <c r="H327" s="83">
        <v>0</v>
      </c>
      <c r="I327" s="85">
        <f t="shared" si="75"/>
        <v>17382461</v>
      </c>
      <c r="J327" s="86">
        <f t="shared" si="77"/>
        <v>62.09989243377786</v>
      </c>
      <c r="K327" s="84">
        <v>4493000</v>
      </c>
      <c r="L327" s="84">
        <v>6115668</v>
      </c>
      <c r="M327" s="83">
        <v>0</v>
      </c>
      <c r="N327" s="83">
        <v>0</v>
      </c>
      <c r="O327" s="83">
        <v>0</v>
      </c>
      <c r="P327" s="87">
        <f t="shared" si="74"/>
        <v>10608668</v>
      </c>
      <c r="Q327" s="86">
        <f t="shared" si="78"/>
        <v>37.90010756622214</v>
      </c>
      <c r="R327" s="88">
        <f t="shared" si="82"/>
        <v>27991129</v>
      </c>
      <c r="S327" s="101">
        <v>72</v>
      </c>
      <c r="T327" s="101">
        <v>987</v>
      </c>
      <c r="U327" s="101">
        <v>209</v>
      </c>
      <c r="V327" s="35">
        <f t="shared" si="76"/>
        <v>1268</v>
      </c>
      <c r="W327" s="61">
        <f t="shared" si="73"/>
        <v>100</v>
      </c>
      <c r="X327" s="14">
        <v>0</v>
      </c>
      <c r="Y327" s="14">
        <v>0</v>
      </c>
      <c r="Z327" s="14">
        <v>0</v>
      </c>
      <c r="AA327" s="14">
        <v>0</v>
      </c>
      <c r="AB327" s="106">
        <f t="shared" si="79"/>
        <v>0</v>
      </c>
      <c r="AC327" s="60">
        <f t="shared" si="80"/>
        <v>0</v>
      </c>
      <c r="AD327" s="7">
        <f t="shared" si="81"/>
        <v>1268</v>
      </c>
      <c r="AE327" s="82"/>
      <c r="AF327" s="82"/>
    </row>
    <row r="328" spans="1:32" hidden="1" x14ac:dyDescent="0.2">
      <c r="A328" s="1" t="s">
        <v>16</v>
      </c>
      <c r="B328" t="s">
        <v>167</v>
      </c>
      <c r="C328" s="17">
        <v>2819391</v>
      </c>
      <c r="D328" s="82" t="s">
        <v>114</v>
      </c>
      <c r="E328" s="83">
        <v>10207580</v>
      </c>
      <c r="F328" s="83">
        <v>0</v>
      </c>
      <c r="G328" s="84">
        <v>7174881</v>
      </c>
      <c r="H328" s="83">
        <v>0</v>
      </c>
      <c r="I328" s="85">
        <f t="shared" si="75"/>
        <v>17382461</v>
      </c>
      <c r="J328" s="86">
        <f t="shared" si="77"/>
        <v>62.09989243377786</v>
      </c>
      <c r="K328" s="84">
        <v>4493000</v>
      </c>
      <c r="L328" s="84">
        <v>6115668</v>
      </c>
      <c r="M328" s="83">
        <v>0</v>
      </c>
      <c r="N328" s="83">
        <v>0</v>
      </c>
      <c r="O328" s="83">
        <v>0</v>
      </c>
      <c r="P328" s="87">
        <f t="shared" si="74"/>
        <v>10608668</v>
      </c>
      <c r="Q328" s="86">
        <f t="shared" si="78"/>
        <v>37.90010756622214</v>
      </c>
      <c r="R328" s="88">
        <f t="shared" si="82"/>
        <v>27991129</v>
      </c>
      <c r="S328" s="101">
        <v>72</v>
      </c>
      <c r="T328" s="101">
        <v>987</v>
      </c>
      <c r="U328" s="101">
        <v>209</v>
      </c>
      <c r="V328" s="35">
        <f t="shared" si="76"/>
        <v>1268</v>
      </c>
      <c r="W328" s="61">
        <f t="shared" si="73"/>
        <v>100</v>
      </c>
      <c r="X328" s="14">
        <v>0</v>
      </c>
      <c r="Y328" s="14">
        <v>0</v>
      </c>
      <c r="Z328" s="14">
        <v>0</v>
      </c>
      <c r="AA328" s="14">
        <v>0</v>
      </c>
      <c r="AB328" s="106">
        <f t="shared" si="79"/>
        <v>0</v>
      </c>
      <c r="AC328" s="60">
        <f t="shared" si="80"/>
        <v>0</v>
      </c>
      <c r="AD328" s="7">
        <f t="shared" si="81"/>
        <v>1268</v>
      </c>
      <c r="AE328" s="82"/>
      <c r="AF328" s="82"/>
    </row>
    <row r="329" spans="1:32" hidden="1" x14ac:dyDescent="0.2">
      <c r="A329" s="1" t="s">
        <v>16</v>
      </c>
      <c r="B329" t="s">
        <v>199</v>
      </c>
      <c r="C329" s="17">
        <v>0</v>
      </c>
      <c r="D329" s="82" t="s">
        <v>114</v>
      </c>
      <c r="E329" s="83">
        <v>10207580</v>
      </c>
      <c r="F329" s="83">
        <v>0</v>
      </c>
      <c r="G329" s="84">
        <v>7174881</v>
      </c>
      <c r="H329" s="83">
        <v>0</v>
      </c>
      <c r="I329" s="85">
        <f t="shared" si="75"/>
        <v>17382461</v>
      </c>
      <c r="J329" s="86">
        <f t="shared" si="77"/>
        <v>62.09989243377786</v>
      </c>
      <c r="K329" s="84">
        <v>4493000</v>
      </c>
      <c r="L329" s="84">
        <v>6115668</v>
      </c>
      <c r="M329" s="83">
        <v>0</v>
      </c>
      <c r="N329" s="83">
        <v>0</v>
      </c>
      <c r="O329" s="83">
        <v>0</v>
      </c>
      <c r="P329" s="87">
        <f t="shared" si="74"/>
        <v>10608668</v>
      </c>
      <c r="Q329" s="86">
        <f t="shared" si="78"/>
        <v>37.90010756622214</v>
      </c>
      <c r="R329" s="88">
        <f t="shared" si="82"/>
        <v>27991129</v>
      </c>
      <c r="S329" s="101">
        <v>72</v>
      </c>
      <c r="T329" s="101">
        <v>987</v>
      </c>
      <c r="U329" s="101">
        <v>209</v>
      </c>
      <c r="V329" s="35">
        <f t="shared" si="76"/>
        <v>1268</v>
      </c>
      <c r="W329" s="61">
        <f t="shared" si="73"/>
        <v>100</v>
      </c>
      <c r="X329" s="14">
        <v>0</v>
      </c>
      <c r="Y329" s="14">
        <v>0</v>
      </c>
      <c r="Z329" s="14">
        <v>0</v>
      </c>
      <c r="AA329" s="14">
        <v>0</v>
      </c>
      <c r="AB329" s="106">
        <f t="shared" si="79"/>
        <v>0</v>
      </c>
      <c r="AC329" s="60">
        <f t="shared" si="80"/>
        <v>0</v>
      </c>
      <c r="AD329" s="7">
        <f t="shared" si="81"/>
        <v>1268</v>
      </c>
      <c r="AE329" s="82"/>
      <c r="AF329" s="82"/>
    </row>
    <row r="330" spans="1:32" hidden="1" x14ac:dyDescent="0.2">
      <c r="A330" s="1" t="s">
        <v>16</v>
      </c>
      <c r="B330" t="s">
        <v>200</v>
      </c>
      <c r="C330" s="17">
        <v>23709</v>
      </c>
      <c r="D330" s="82" t="s">
        <v>114</v>
      </c>
      <c r="E330" s="83">
        <v>10207580</v>
      </c>
      <c r="F330" s="83">
        <v>0</v>
      </c>
      <c r="G330" s="84">
        <v>7174881</v>
      </c>
      <c r="H330" s="83">
        <v>0</v>
      </c>
      <c r="I330" s="85">
        <f t="shared" si="75"/>
        <v>17382461</v>
      </c>
      <c r="J330" s="86">
        <f t="shared" si="77"/>
        <v>62.09989243377786</v>
      </c>
      <c r="K330" s="84">
        <v>4493000</v>
      </c>
      <c r="L330" s="84">
        <v>6115668</v>
      </c>
      <c r="M330" s="83">
        <v>0</v>
      </c>
      <c r="N330" s="83">
        <v>0</v>
      </c>
      <c r="O330" s="83">
        <v>0</v>
      </c>
      <c r="P330" s="87">
        <f t="shared" si="74"/>
        <v>10608668</v>
      </c>
      <c r="Q330" s="86">
        <f t="shared" si="78"/>
        <v>37.90010756622214</v>
      </c>
      <c r="R330" s="88">
        <f t="shared" si="82"/>
        <v>27991129</v>
      </c>
      <c r="S330" s="101">
        <v>72</v>
      </c>
      <c r="T330" s="101">
        <v>987</v>
      </c>
      <c r="U330" s="101">
        <v>209</v>
      </c>
      <c r="V330" s="35">
        <f t="shared" si="76"/>
        <v>1268</v>
      </c>
      <c r="W330" s="61">
        <f t="shared" si="73"/>
        <v>100</v>
      </c>
      <c r="X330" s="14">
        <v>0</v>
      </c>
      <c r="Y330" s="14">
        <v>0</v>
      </c>
      <c r="Z330" s="14">
        <v>0</v>
      </c>
      <c r="AA330" s="14">
        <v>0</v>
      </c>
      <c r="AB330" s="106">
        <f t="shared" si="79"/>
        <v>0</v>
      </c>
      <c r="AC330" s="60">
        <f t="shared" si="80"/>
        <v>0</v>
      </c>
      <c r="AD330" s="7">
        <f t="shared" si="81"/>
        <v>1268</v>
      </c>
      <c r="AE330" s="82"/>
      <c r="AF330" s="82"/>
    </row>
    <row r="331" spans="1:32" hidden="1" x14ac:dyDescent="0.2">
      <c r="A331" s="1" t="s">
        <v>16</v>
      </c>
      <c r="B331" t="s">
        <v>126</v>
      </c>
      <c r="C331" s="17">
        <v>581580</v>
      </c>
      <c r="D331" s="82" t="s">
        <v>114</v>
      </c>
      <c r="E331" s="83">
        <v>10207580</v>
      </c>
      <c r="F331" s="83">
        <v>0</v>
      </c>
      <c r="G331" s="84">
        <v>7174881</v>
      </c>
      <c r="H331" s="83">
        <v>0</v>
      </c>
      <c r="I331" s="85">
        <f t="shared" si="75"/>
        <v>17382461</v>
      </c>
      <c r="J331" s="86">
        <f t="shared" si="77"/>
        <v>62.09989243377786</v>
      </c>
      <c r="K331" s="84">
        <v>4493000</v>
      </c>
      <c r="L331" s="84">
        <v>6115668</v>
      </c>
      <c r="M331" s="83">
        <v>0</v>
      </c>
      <c r="N331" s="83">
        <v>0</v>
      </c>
      <c r="O331" s="83">
        <v>0</v>
      </c>
      <c r="P331" s="87">
        <f t="shared" si="74"/>
        <v>10608668</v>
      </c>
      <c r="Q331" s="86">
        <f t="shared" si="78"/>
        <v>37.90010756622214</v>
      </c>
      <c r="R331" s="88">
        <f t="shared" si="82"/>
        <v>27991129</v>
      </c>
      <c r="S331" s="101">
        <v>72</v>
      </c>
      <c r="T331" s="101">
        <v>987</v>
      </c>
      <c r="U331" s="101">
        <v>209</v>
      </c>
      <c r="V331" s="35">
        <f t="shared" si="76"/>
        <v>1268</v>
      </c>
      <c r="W331" s="61">
        <f t="shared" si="73"/>
        <v>100</v>
      </c>
      <c r="X331" s="14">
        <v>0</v>
      </c>
      <c r="Y331" s="14">
        <v>0</v>
      </c>
      <c r="Z331" s="14">
        <v>0</v>
      </c>
      <c r="AA331" s="14">
        <v>0</v>
      </c>
      <c r="AB331" s="106">
        <f t="shared" si="79"/>
        <v>0</v>
      </c>
      <c r="AC331" s="60">
        <f t="shared" si="80"/>
        <v>0</v>
      </c>
      <c r="AD331" s="7">
        <f t="shared" si="81"/>
        <v>1268</v>
      </c>
      <c r="AE331" s="82"/>
      <c r="AF331" s="82"/>
    </row>
    <row r="332" spans="1:32" hidden="1" x14ac:dyDescent="0.2">
      <c r="A332" s="1" t="s">
        <v>16</v>
      </c>
      <c r="B332" t="s">
        <v>155</v>
      </c>
      <c r="C332" s="17">
        <v>0</v>
      </c>
      <c r="D332" s="82" t="s">
        <v>114</v>
      </c>
      <c r="E332" s="83">
        <v>10207580</v>
      </c>
      <c r="F332" s="83">
        <v>0</v>
      </c>
      <c r="G332" s="84">
        <v>7174881</v>
      </c>
      <c r="H332" s="83">
        <v>0</v>
      </c>
      <c r="I332" s="85">
        <f t="shared" si="75"/>
        <v>17382461</v>
      </c>
      <c r="J332" s="86">
        <f t="shared" si="77"/>
        <v>62.09989243377786</v>
      </c>
      <c r="K332" s="84">
        <v>4493000</v>
      </c>
      <c r="L332" s="84">
        <v>6115668</v>
      </c>
      <c r="M332" s="83">
        <v>0</v>
      </c>
      <c r="N332" s="83">
        <v>0</v>
      </c>
      <c r="O332" s="83">
        <v>0</v>
      </c>
      <c r="P332" s="87">
        <f t="shared" si="74"/>
        <v>10608668</v>
      </c>
      <c r="Q332" s="86">
        <f t="shared" si="78"/>
        <v>37.90010756622214</v>
      </c>
      <c r="R332" s="88">
        <f t="shared" si="82"/>
        <v>27991129</v>
      </c>
      <c r="S332" s="101">
        <v>72</v>
      </c>
      <c r="T332" s="101">
        <v>987</v>
      </c>
      <c r="U332" s="101">
        <v>209</v>
      </c>
      <c r="V332" s="35">
        <f t="shared" si="76"/>
        <v>1268</v>
      </c>
      <c r="W332" s="61">
        <f t="shared" si="73"/>
        <v>100</v>
      </c>
      <c r="X332" s="14">
        <v>0</v>
      </c>
      <c r="Y332" s="14">
        <v>0</v>
      </c>
      <c r="Z332" s="14">
        <v>0</v>
      </c>
      <c r="AA332" s="14">
        <v>0</v>
      </c>
      <c r="AB332" s="106">
        <f t="shared" si="79"/>
        <v>0</v>
      </c>
      <c r="AC332" s="60">
        <f t="shared" si="80"/>
        <v>0</v>
      </c>
      <c r="AD332" s="7">
        <f t="shared" si="81"/>
        <v>1268</v>
      </c>
      <c r="AE332" s="82"/>
      <c r="AF332" s="82"/>
    </row>
    <row r="333" spans="1:32" hidden="1" x14ac:dyDescent="0.2">
      <c r="A333" s="1" t="s">
        <v>16</v>
      </c>
      <c r="B333" t="s">
        <v>156</v>
      </c>
      <c r="C333" s="17">
        <v>0</v>
      </c>
      <c r="D333" s="82" t="s">
        <v>114</v>
      </c>
      <c r="E333" s="83">
        <v>10207580</v>
      </c>
      <c r="F333" s="83">
        <v>0</v>
      </c>
      <c r="G333" s="84">
        <v>7174881</v>
      </c>
      <c r="H333" s="83">
        <v>0</v>
      </c>
      <c r="I333" s="85">
        <f t="shared" si="75"/>
        <v>17382461</v>
      </c>
      <c r="J333" s="86">
        <f t="shared" si="77"/>
        <v>62.09989243377786</v>
      </c>
      <c r="K333" s="84">
        <v>4493000</v>
      </c>
      <c r="L333" s="84">
        <v>6115668</v>
      </c>
      <c r="M333" s="83">
        <v>0</v>
      </c>
      <c r="N333" s="83">
        <v>0</v>
      </c>
      <c r="O333" s="83">
        <v>0</v>
      </c>
      <c r="P333" s="87">
        <f t="shared" si="74"/>
        <v>10608668</v>
      </c>
      <c r="Q333" s="86">
        <f t="shared" si="78"/>
        <v>37.90010756622214</v>
      </c>
      <c r="R333" s="88">
        <f t="shared" si="82"/>
        <v>27991129</v>
      </c>
      <c r="S333" s="101">
        <v>72</v>
      </c>
      <c r="T333" s="101">
        <v>987</v>
      </c>
      <c r="U333" s="101">
        <v>209</v>
      </c>
      <c r="V333" s="35">
        <f t="shared" si="76"/>
        <v>1268</v>
      </c>
      <c r="W333" s="61">
        <f t="shared" si="73"/>
        <v>100</v>
      </c>
      <c r="X333" s="14">
        <v>0</v>
      </c>
      <c r="Y333" s="14">
        <v>0</v>
      </c>
      <c r="Z333" s="14">
        <v>0</v>
      </c>
      <c r="AA333" s="14">
        <v>0</v>
      </c>
      <c r="AB333" s="106">
        <f t="shared" si="79"/>
        <v>0</v>
      </c>
      <c r="AC333" s="60">
        <f t="shared" si="80"/>
        <v>0</v>
      </c>
      <c r="AD333" s="7">
        <f t="shared" si="81"/>
        <v>1268</v>
      </c>
      <c r="AE333" s="82"/>
      <c r="AF333" s="82"/>
    </row>
    <row r="334" spans="1:32" hidden="1" x14ac:dyDescent="0.2">
      <c r="A334" s="1" t="s">
        <v>16</v>
      </c>
      <c r="B334" t="s">
        <v>168</v>
      </c>
      <c r="C334" s="17">
        <v>2636708</v>
      </c>
      <c r="D334" s="82" t="s">
        <v>114</v>
      </c>
      <c r="E334" s="83">
        <v>10207580</v>
      </c>
      <c r="F334" s="83">
        <v>0</v>
      </c>
      <c r="G334" s="84">
        <v>7174881</v>
      </c>
      <c r="H334" s="83">
        <v>0</v>
      </c>
      <c r="I334" s="85">
        <f t="shared" si="75"/>
        <v>17382461</v>
      </c>
      <c r="J334" s="86">
        <f t="shared" si="77"/>
        <v>62.09989243377786</v>
      </c>
      <c r="K334" s="84">
        <v>4493000</v>
      </c>
      <c r="L334" s="84">
        <v>6115668</v>
      </c>
      <c r="M334" s="83">
        <v>0</v>
      </c>
      <c r="N334" s="83">
        <v>0</v>
      </c>
      <c r="O334" s="83">
        <v>0</v>
      </c>
      <c r="P334" s="87">
        <f>SUM(K334:O334)</f>
        <v>10608668</v>
      </c>
      <c r="Q334" s="86">
        <f t="shared" si="78"/>
        <v>37.90010756622214</v>
      </c>
      <c r="R334" s="88">
        <f t="shared" si="82"/>
        <v>27991129</v>
      </c>
      <c r="S334" s="101">
        <v>72</v>
      </c>
      <c r="T334" s="101">
        <v>987</v>
      </c>
      <c r="U334" s="101">
        <v>209</v>
      </c>
      <c r="V334" s="35">
        <f t="shared" si="76"/>
        <v>1268</v>
      </c>
      <c r="W334" s="61">
        <f t="shared" si="73"/>
        <v>100</v>
      </c>
      <c r="X334" s="14">
        <v>0</v>
      </c>
      <c r="Y334" s="14">
        <v>0</v>
      </c>
      <c r="Z334" s="14">
        <v>0</v>
      </c>
      <c r="AA334" s="14">
        <v>0</v>
      </c>
      <c r="AB334" s="106">
        <f t="shared" si="79"/>
        <v>0</v>
      </c>
      <c r="AC334" s="60">
        <f t="shared" si="80"/>
        <v>0</v>
      </c>
      <c r="AD334" s="7">
        <f t="shared" si="81"/>
        <v>1268</v>
      </c>
      <c r="AE334" s="82"/>
      <c r="AF334" s="82"/>
    </row>
    <row r="335" spans="1:32" hidden="1" x14ac:dyDescent="0.2">
      <c r="A335" s="1" t="s">
        <v>16</v>
      </c>
      <c r="B335" t="s">
        <v>201</v>
      </c>
      <c r="C335" s="17">
        <v>35009</v>
      </c>
      <c r="D335" s="82" t="s">
        <v>114</v>
      </c>
      <c r="E335" s="83">
        <v>10207580</v>
      </c>
      <c r="F335" s="83">
        <v>0</v>
      </c>
      <c r="G335" s="84">
        <v>7174881</v>
      </c>
      <c r="H335" s="83">
        <v>0</v>
      </c>
      <c r="I335" s="85">
        <f t="shared" si="75"/>
        <v>17382461</v>
      </c>
      <c r="J335" s="86">
        <f t="shared" si="77"/>
        <v>62.09989243377786</v>
      </c>
      <c r="K335" s="84">
        <v>4493000</v>
      </c>
      <c r="L335" s="84">
        <v>6115668</v>
      </c>
      <c r="M335" s="83">
        <v>0</v>
      </c>
      <c r="N335" s="83">
        <v>0</v>
      </c>
      <c r="O335" s="83">
        <v>0</v>
      </c>
      <c r="P335" s="87">
        <f t="shared" si="74"/>
        <v>10608668</v>
      </c>
      <c r="Q335" s="86">
        <f t="shared" si="78"/>
        <v>37.90010756622214</v>
      </c>
      <c r="R335" s="88">
        <f t="shared" si="82"/>
        <v>27991129</v>
      </c>
      <c r="S335" s="101">
        <v>72</v>
      </c>
      <c r="T335" s="101">
        <v>987</v>
      </c>
      <c r="U335" s="101">
        <v>209</v>
      </c>
      <c r="V335" s="35">
        <f t="shared" si="76"/>
        <v>1268</v>
      </c>
      <c r="W335" s="61">
        <f t="shared" si="73"/>
        <v>100</v>
      </c>
      <c r="X335" s="14">
        <v>0</v>
      </c>
      <c r="Y335" s="14">
        <v>0</v>
      </c>
      <c r="Z335" s="14">
        <v>0</v>
      </c>
      <c r="AA335" s="14">
        <v>0</v>
      </c>
      <c r="AB335" s="106">
        <f t="shared" si="79"/>
        <v>0</v>
      </c>
      <c r="AC335" s="60">
        <f t="shared" si="80"/>
        <v>0</v>
      </c>
      <c r="AD335" s="7">
        <f t="shared" si="81"/>
        <v>1268</v>
      </c>
      <c r="AE335" s="82"/>
      <c r="AF335" s="82"/>
    </row>
    <row r="336" spans="1:32" ht="16.5" hidden="1" customHeight="1" x14ac:dyDescent="0.2">
      <c r="A336" s="1" t="s">
        <v>16</v>
      </c>
      <c r="B336" t="s">
        <v>202</v>
      </c>
      <c r="C336" s="17">
        <v>142414</v>
      </c>
      <c r="D336" s="82" t="s">
        <v>114</v>
      </c>
      <c r="E336" s="83">
        <v>10207580</v>
      </c>
      <c r="F336" s="83">
        <v>0</v>
      </c>
      <c r="G336" s="84">
        <v>7174881</v>
      </c>
      <c r="H336" s="83">
        <v>0</v>
      </c>
      <c r="I336" s="85">
        <f t="shared" si="75"/>
        <v>17382461</v>
      </c>
      <c r="J336" s="86">
        <f t="shared" si="77"/>
        <v>62.09989243377786</v>
      </c>
      <c r="K336" s="84">
        <v>4493000</v>
      </c>
      <c r="L336" s="84">
        <v>6115668</v>
      </c>
      <c r="M336" s="83">
        <v>0</v>
      </c>
      <c r="N336" s="83">
        <v>0</v>
      </c>
      <c r="O336" s="83">
        <v>0</v>
      </c>
      <c r="P336" s="87">
        <f t="shared" si="74"/>
        <v>10608668</v>
      </c>
      <c r="Q336" s="86">
        <f t="shared" si="78"/>
        <v>37.90010756622214</v>
      </c>
      <c r="R336" s="88">
        <f t="shared" si="82"/>
        <v>27991129</v>
      </c>
      <c r="S336" s="101">
        <v>72</v>
      </c>
      <c r="T336" s="101">
        <v>987</v>
      </c>
      <c r="U336" s="101">
        <v>209</v>
      </c>
      <c r="V336" s="35">
        <f t="shared" si="76"/>
        <v>1268</v>
      </c>
      <c r="W336" s="61">
        <f t="shared" si="73"/>
        <v>100</v>
      </c>
      <c r="X336" s="14">
        <v>0</v>
      </c>
      <c r="Y336" s="14">
        <v>0</v>
      </c>
      <c r="Z336" s="14">
        <v>0</v>
      </c>
      <c r="AA336" s="14">
        <v>0</v>
      </c>
      <c r="AB336" s="106">
        <f t="shared" si="79"/>
        <v>0</v>
      </c>
      <c r="AC336" s="60">
        <f t="shared" si="80"/>
        <v>0</v>
      </c>
      <c r="AD336" s="7">
        <f t="shared" si="81"/>
        <v>1268</v>
      </c>
      <c r="AE336" s="82"/>
      <c r="AF336" s="82"/>
    </row>
    <row r="337" spans="1:32" hidden="1" x14ac:dyDescent="0.2">
      <c r="A337" s="1" t="s">
        <v>16</v>
      </c>
      <c r="B337" t="s">
        <v>203</v>
      </c>
      <c r="C337" s="17">
        <v>0</v>
      </c>
      <c r="D337" s="82" t="s">
        <v>114</v>
      </c>
      <c r="E337" s="83">
        <v>10207580</v>
      </c>
      <c r="F337" s="83">
        <v>0</v>
      </c>
      <c r="G337" s="84">
        <v>7174881</v>
      </c>
      <c r="H337" s="83">
        <v>0</v>
      </c>
      <c r="I337" s="85">
        <f t="shared" si="75"/>
        <v>17382461</v>
      </c>
      <c r="J337" s="86">
        <f t="shared" si="77"/>
        <v>62.09989243377786</v>
      </c>
      <c r="K337" s="84">
        <v>4493000</v>
      </c>
      <c r="L337" s="84">
        <v>6115668</v>
      </c>
      <c r="M337" s="83">
        <v>0</v>
      </c>
      <c r="N337" s="83">
        <v>0</v>
      </c>
      <c r="O337" s="83">
        <v>0</v>
      </c>
      <c r="P337" s="87">
        <f t="shared" si="74"/>
        <v>10608668</v>
      </c>
      <c r="Q337" s="86">
        <f t="shared" si="78"/>
        <v>37.90010756622214</v>
      </c>
      <c r="R337" s="88">
        <f t="shared" si="82"/>
        <v>27991129</v>
      </c>
      <c r="S337" s="101">
        <v>72</v>
      </c>
      <c r="T337" s="101">
        <v>987</v>
      </c>
      <c r="U337" s="101">
        <v>209</v>
      </c>
      <c r="V337" s="35">
        <f t="shared" si="76"/>
        <v>1268</v>
      </c>
      <c r="W337" s="61">
        <f>(100*V337)/AD337</f>
        <v>100</v>
      </c>
      <c r="X337" s="14">
        <v>0</v>
      </c>
      <c r="Y337" s="14">
        <v>0</v>
      </c>
      <c r="Z337" s="14">
        <v>0</v>
      </c>
      <c r="AA337" s="14">
        <v>0</v>
      </c>
      <c r="AB337" s="106">
        <f t="shared" si="79"/>
        <v>0</v>
      </c>
      <c r="AC337" s="60">
        <f t="shared" si="80"/>
        <v>0</v>
      </c>
      <c r="AD337" s="7">
        <f t="shared" si="81"/>
        <v>1268</v>
      </c>
      <c r="AE337" s="82"/>
      <c r="AF337" s="82"/>
    </row>
    <row r="338" spans="1:32" hidden="1" x14ac:dyDescent="0.2">
      <c r="A338" s="1" t="s">
        <v>16</v>
      </c>
      <c r="B338" t="s">
        <v>157</v>
      </c>
      <c r="C338" s="17">
        <v>808066</v>
      </c>
      <c r="D338" s="82" t="s">
        <v>114</v>
      </c>
      <c r="E338" s="83">
        <v>10207580</v>
      </c>
      <c r="F338" s="83">
        <v>0</v>
      </c>
      <c r="G338" s="84">
        <v>7174881</v>
      </c>
      <c r="H338" s="83">
        <v>0</v>
      </c>
      <c r="I338" s="85">
        <f t="shared" si="75"/>
        <v>17382461</v>
      </c>
      <c r="J338" s="86">
        <f t="shared" si="77"/>
        <v>62.09989243377786</v>
      </c>
      <c r="K338" s="84">
        <v>4493000</v>
      </c>
      <c r="L338" s="84">
        <v>6115668</v>
      </c>
      <c r="M338" s="83">
        <v>0</v>
      </c>
      <c r="N338" s="83">
        <v>0</v>
      </c>
      <c r="O338" s="83">
        <v>0</v>
      </c>
      <c r="P338" s="87">
        <f t="shared" si="74"/>
        <v>10608668</v>
      </c>
      <c r="Q338" s="86">
        <f t="shared" si="78"/>
        <v>37.90010756622214</v>
      </c>
      <c r="R338" s="88">
        <f t="shared" si="82"/>
        <v>27991129</v>
      </c>
      <c r="S338" s="101">
        <v>72</v>
      </c>
      <c r="T338" s="101">
        <v>987</v>
      </c>
      <c r="U338" s="101">
        <v>209</v>
      </c>
      <c r="V338" s="35">
        <f t="shared" si="76"/>
        <v>1268</v>
      </c>
      <c r="W338" s="61">
        <f t="shared" ref="W338:W401" si="83">(100*V338)/AD338</f>
        <v>100</v>
      </c>
      <c r="X338" s="14">
        <v>0</v>
      </c>
      <c r="Y338" s="14">
        <v>0</v>
      </c>
      <c r="Z338" s="14">
        <v>0</v>
      </c>
      <c r="AA338" s="14">
        <v>0</v>
      </c>
      <c r="AB338" s="106">
        <f t="shared" si="79"/>
        <v>0</v>
      </c>
      <c r="AC338" s="60">
        <f t="shared" si="80"/>
        <v>0</v>
      </c>
      <c r="AD338" s="7">
        <f t="shared" si="81"/>
        <v>1268</v>
      </c>
      <c r="AE338" s="82"/>
      <c r="AF338" s="82"/>
    </row>
    <row r="339" spans="1:32" hidden="1" x14ac:dyDescent="0.2">
      <c r="A339" s="1" t="s">
        <v>16</v>
      </c>
      <c r="B339" t="s">
        <v>172</v>
      </c>
      <c r="C339" s="17">
        <v>155168</v>
      </c>
      <c r="D339" s="82" t="s">
        <v>210</v>
      </c>
      <c r="E339" s="83">
        <v>10207580</v>
      </c>
      <c r="F339" s="83">
        <v>0</v>
      </c>
      <c r="G339" s="84">
        <v>7174881</v>
      </c>
      <c r="H339" s="83">
        <v>0</v>
      </c>
      <c r="I339" s="85">
        <f t="shared" si="75"/>
        <v>17382461</v>
      </c>
      <c r="J339" s="86">
        <f t="shared" si="77"/>
        <v>62.09989243377786</v>
      </c>
      <c r="K339" s="84">
        <v>4493000</v>
      </c>
      <c r="L339" s="84">
        <v>6115668</v>
      </c>
      <c r="M339" s="83">
        <v>0</v>
      </c>
      <c r="N339" s="83">
        <v>0</v>
      </c>
      <c r="O339" s="83">
        <v>0</v>
      </c>
      <c r="P339" s="87">
        <f>SUM(K339:O339)</f>
        <v>10608668</v>
      </c>
      <c r="Q339" s="86">
        <f t="shared" si="78"/>
        <v>37.90010756622214</v>
      </c>
      <c r="R339" s="88">
        <f t="shared" si="82"/>
        <v>27991129</v>
      </c>
      <c r="S339" s="101">
        <v>72</v>
      </c>
      <c r="T339" s="101">
        <v>987</v>
      </c>
      <c r="U339" s="101">
        <v>209</v>
      </c>
      <c r="V339" s="35">
        <f t="shared" si="76"/>
        <v>1268</v>
      </c>
      <c r="W339" s="61">
        <f t="shared" si="83"/>
        <v>100</v>
      </c>
      <c r="X339" s="14">
        <v>0</v>
      </c>
      <c r="Y339" s="14">
        <v>0</v>
      </c>
      <c r="Z339" s="14">
        <v>0</v>
      </c>
      <c r="AA339" s="14">
        <v>0</v>
      </c>
      <c r="AB339" s="106">
        <f t="shared" si="79"/>
        <v>0</v>
      </c>
      <c r="AC339" s="60">
        <f t="shared" si="80"/>
        <v>0</v>
      </c>
      <c r="AD339" s="7">
        <f t="shared" si="81"/>
        <v>1268</v>
      </c>
      <c r="AE339" s="82"/>
      <c r="AF339" s="82"/>
    </row>
    <row r="340" spans="1:32" hidden="1" x14ac:dyDescent="0.2">
      <c r="A340" s="1" t="s">
        <v>16</v>
      </c>
      <c r="B340" t="s">
        <v>204</v>
      </c>
      <c r="C340" s="17">
        <v>511533</v>
      </c>
      <c r="D340" s="82" t="s">
        <v>210</v>
      </c>
      <c r="E340" s="83">
        <v>10207580</v>
      </c>
      <c r="F340" s="83">
        <v>0</v>
      </c>
      <c r="G340" s="84">
        <v>7174881</v>
      </c>
      <c r="H340" s="83">
        <v>0</v>
      </c>
      <c r="I340" s="85">
        <f t="shared" si="75"/>
        <v>17382461</v>
      </c>
      <c r="J340" s="86">
        <f t="shared" si="77"/>
        <v>62.09989243377786</v>
      </c>
      <c r="K340" s="84">
        <v>4493000</v>
      </c>
      <c r="L340" s="84">
        <v>6115668</v>
      </c>
      <c r="M340" s="83">
        <v>0</v>
      </c>
      <c r="N340" s="83">
        <v>0</v>
      </c>
      <c r="O340" s="83">
        <v>0</v>
      </c>
      <c r="P340" s="87">
        <f t="shared" si="74"/>
        <v>10608668</v>
      </c>
      <c r="Q340" s="86">
        <f t="shared" si="78"/>
        <v>37.90010756622214</v>
      </c>
      <c r="R340" s="88">
        <f t="shared" si="82"/>
        <v>27991129</v>
      </c>
      <c r="S340" s="101">
        <v>72</v>
      </c>
      <c r="T340" s="101">
        <v>987</v>
      </c>
      <c r="U340" s="101">
        <v>209</v>
      </c>
      <c r="V340" s="35">
        <f t="shared" si="76"/>
        <v>1268</v>
      </c>
      <c r="W340" s="61">
        <f t="shared" si="83"/>
        <v>100</v>
      </c>
      <c r="X340" s="14">
        <v>0</v>
      </c>
      <c r="Y340" s="14">
        <v>0</v>
      </c>
      <c r="Z340" s="14">
        <v>0</v>
      </c>
      <c r="AA340" s="14">
        <v>0</v>
      </c>
      <c r="AB340" s="106">
        <f t="shared" si="79"/>
        <v>0</v>
      </c>
      <c r="AC340" s="60">
        <f t="shared" si="80"/>
        <v>0</v>
      </c>
      <c r="AD340" s="7">
        <f t="shared" si="81"/>
        <v>1268</v>
      </c>
      <c r="AE340" s="82"/>
      <c r="AF340" s="82"/>
    </row>
    <row r="341" spans="1:32" hidden="1" x14ac:dyDescent="0.2">
      <c r="A341" s="1" t="s">
        <v>16</v>
      </c>
      <c r="B341" t="s">
        <v>205</v>
      </c>
      <c r="C341" s="17">
        <v>89523</v>
      </c>
      <c r="D341" s="12" t="s">
        <v>216</v>
      </c>
      <c r="E341" s="83">
        <v>10207580</v>
      </c>
      <c r="F341" s="83">
        <v>0</v>
      </c>
      <c r="G341" s="84">
        <v>7174881</v>
      </c>
      <c r="H341" s="83">
        <v>0</v>
      </c>
      <c r="I341" s="85">
        <f t="shared" si="75"/>
        <v>17382461</v>
      </c>
      <c r="J341" s="86">
        <f t="shared" si="77"/>
        <v>62.09989243377786</v>
      </c>
      <c r="K341" s="84">
        <v>4493000</v>
      </c>
      <c r="L341" s="84">
        <v>6115668</v>
      </c>
      <c r="M341" s="83">
        <v>0</v>
      </c>
      <c r="N341" s="83">
        <v>0</v>
      </c>
      <c r="O341" s="83">
        <v>0</v>
      </c>
      <c r="P341" s="87">
        <f t="shared" si="74"/>
        <v>10608668</v>
      </c>
      <c r="Q341" s="86">
        <f t="shared" si="78"/>
        <v>37.90010756622214</v>
      </c>
      <c r="R341" s="88">
        <f t="shared" si="82"/>
        <v>27991129</v>
      </c>
      <c r="S341" s="101">
        <v>72</v>
      </c>
      <c r="T341" s="101">
        <v>987</v>
      </c>
      <c r="U341" s="101">
        <v>209</v>
      </c>
      <c r="V341" s="35">
        <f t="shared" si="76"/>
        <v>1268</v>
      </c>
      <c r="W341" s="61">
        <f t="shared" si="83"/>
        <v>100</v>
      </c>
      <c r="X341" s="14">
        <v>0</v>
      </c>
      <c r="Y341" s="14">
        <v>0</v>
      </c>
      <c r="Z341" s="14">
        <v>0</v>
      </c>
      <c r="AA341" s="14">
        <v>0</v>
      </c>
      <c r="AB341" s="106">
        <f t="shared" si="79"/>
        <v>0</v>
      </c>
      <c r="AC341" s="60">
        <f t="shared" si="80"/>
        <v>0</v>
      </c>
      <c r="AD341" s="7">
        <f t="shared" si="81"/>
        <v>1268</v>
      </c>
      <c r="AE341" s="82"/>
      <c r="AF341" s="82"/>
    </row>
    <row r="342" spans="1:32" hidden="1" x14ac:dyDescent="0.2">
      <c r="A342" s="1" t="s">
        <v>16</v>
      </c>
      <c r="B342" t="s">
        <v>206</v>
      </c>
      <c r="C342" s="17">
        <v>4167</v>
      </c>
      <c r="D342" s="82" t="s">
        <v>210</v>
      </c>
      <c r="E342" s="83">
        <v>10207580</v>
      </c>
      <c r="F342" s="83">
        <v>0</v>
      </c>
      <c r="G342" s="84">
        <v>7174881</v>
      </c>
      <c r="H342" s="83">
        <v>0</v>
      </c>
      <c r="I342" s="85">
        <f t="shared" si="75"/>
        <v>17382461</v>
      </c>
      <c r="J342" s="86">
        <f t="shared" si="77"/>
        <v>62.09989243377786</v>
      </c>
      <c r="K342" s="84">
        <v>4493000</v>
      </c>
      <c r="L342" s="84">
        <v>6115668</v>
      </c>
      <c r="M342" s="83">
        <v>0</v>
      </c>
      <c r="N342" s="83">
        <v>0</v>
      </c>
      <c r="O342" s="83">
        <v>0</v>
      </c>
      <c r="P342" s="87">
        <f t="shared" si="74"/>
        <v>10608668</v>
      </c>
      <c r="Q342" s="86">
        <f t="shared" si="78"/>
        <v>37.90010756622214</v>
      </c>
      <c r="R342" s="88">
        <f t="shared" si="82"/>
        <v>27991129</v>
      </c>
      <c r="S342" s="101">
        <v>72</v>
      </c>
      <c r="T342" s="101">
        <v>987</v>
      </c>
      <c r="U342" s="101">
        <v>209</v>
      </c>
      <c r="V342" s="35">
        <f t="shared" si="76"/>
        <v>1268</v>
      </c>
      <c r="W342" s="61">
        <f t="shared" si="83"/>
        <v>100</v>
      </c>
      <c r="X342" s="14">
        <v>0</v>
      </c>
      <c r="Y342" s="14">
        <v>0</v>
      </c>
      <c r="Z342" s="14">
        <v>0</v>
      </c>
      <c r="AA342" s="14">
        <v>0</v>
      </c>
      <c r="AB342" s="106">
        <f t="shared" si="79"/>
        <v>0</v>
      </c>
      <c r="AC342" s="60">
        <f t="shared" si="80"/>
        <v>0</v>
      </c>
      <c r="AD342" s="7">
        <f t="shared" si="81"/>
        <v>1268</v>
      </c>
      <c r="AE342" s="82"/>
      <c r="AF342" s="82"/>
    </row>
    <row r="343" spans="1:32" hidden="1" x14ac:dyDescent="0.2">
      <c r="A343" s="1" t="s">
        <v>16</v>
      </c>
      <c r="B343" t="s">
        <v>207</v>
      </c>
      <c r="C343" s="17">
        <v>0</v>
      </c>
      <c r="D343" s="82" t="s">
        <v>210</v>
      </c>
      <c r="E343" s="83">
        <v>10207580</v>
      </c>
      <c r="F343" s="83">
        <v>0</v>
      </c>
      <c r="G343" s="84">
        <v>7174881</v>
      </c>
      <c r="H343" s="83">
        <v>0</v>
      </c>
      <c r="I343" s="85">
        <f t="shared" si="75"/>
        <v>17382461</v>
      </c>
      <c r="J343" s="86">
        <f t="shared" si="77"/>
        <v>62.09989243377786</v>
      </c>
      <c r="K343" s="84">
        <v>4493000</v>
      </c>
      <c r="L343" s="84">
        <v>6115668</v>
      </c>
      <c r="M343" s="83">
        <v>0</v>
      </c>
      <c r="N343" s="83">
        <v>0</v>
      </c>
      <c r="O343" s="83">
        <v>0</v>
      </c>
      <c r="P343" s="87">
        <f t="shared" si="74"/>
        <v>10608668</v>
      </c>
      <c r="Q343" s="86">
        <f t="shared" si="78"/>
        <v>37.90010756622214</v>
      </c>
      <c r="R343" s="88">
        <f t="shared" si="82"/>
        <v>27991129</v>
      </c>
      <c r="S343" s="101">
        <v>72</v>
      </c>
      <c r="T343" s="101">
        <v>987</v>
      </c>
      <c r="U343" s="101">
        <v>209</v>
      </c>
      <c r="V343" s="35">
        <f t="shared" si="76"/>
        <v>1268</v>
      </c>
      <c r="W343" s="61">
        <f t="shared" si="83"/>
        <v>100</v>
      </c>
      <c r="X343" s="14">
        <v>0</v>
      </c>
      <c r="Y343" s="14">
        <v>0</v>
      </c>
      <c r="Z343" s="14">
        <v>0</v>
      </c>
      <c r="AA343" s="14">
        <v>0</v>
      </c>
      <c r="AB343" s="106">
        <f t="shared" si="79"/>
        <v>0</v>
      </c>
      <c r="AC343" s="60">
        <f t="shared" si="80"/>
        <v>0</v>
      </c>
      <c r="AD343" s="7">
        <f t="shared" si="81"/>
        <v>1268</v>
      </c>
      <c r="AE343" s="82"/>
      <c r="AF343" s="82"/>
    </row>
    <row r="344" spans="1:32" hidden="1" x14ac:dyDescent="0.2">
      <c r="A344" s="1" t="s">
        <v>16</v>
      </c>
      <c r="B344" t="s">
        <v>173</v>
      </c>
      <c r="C344" s="17">
        <v>134029</v>
      </c>
      <c r="D344" s="82" t="s">
        <v>210</v>
      </c>
      <c r="E344" s="83">
        <v>10207580</v>
      </c>
      <c r="F344" s="83">
        <v>0</v>
      </c>
      <c r="G344" s="84">
        <v>7174881</v>
      </c>
      <c r="H344" s="83">
        <v>0</v>
      </c>
      <c r="I344" s="85">
        <f t="shared" si="75"/>
        <v>17382461</v>
      </c>
      <c r="J344" s="86">
        <f t="shared" si="77"/>
        <v>62.09989243377786</v>
      </c>
      <c r="K344" s="84">
        <v>4493000</v>
      </c>
      <c r="L344" s="84">
        <v>6115668</v>
      </c>
      <c r="M344" s="83">
        <v>0</v>
      </c>
      <c r="N344" s="83">
        <v>0</v>
      </c>
      <c r="O344" s="83">
        <v>0</v>
      </c>
      <c r="P344" s="87">
        <f t="shared" si="74"/>
        <v>10608668</v>
      </c>
      <c r="Q344" s="86">
        <f t="shared" si="78"/>
        <v>37.90010756622214</v>
      </c>
      <c r="R344" s="88">
        <f t="shared" si="82"/>
        <v>27991129</v>
      </c>
      <c r="S344" s="101">
        <v>72</v>
      </c>
      <c r="T344" s="101">
        <v>987</v>
      </c>
      <c r="U344" s="101">
        <v>209</v>
      </c>
      <c r="V344" s="35">
        <f t="shared" si="76"/>
        <v>1268</v>
      </c>
      <c r="W344" s="61">
        <f t="shared" si="83"/>
        <v>100</v>
      </c>
      <c r="X344" s="14">
        <v>0</v>
      </c>
      <c r="Y344" s="14">
        <v>0</v>
      </c>
      <c r="Z344" s="14">
        <v>0</v>
      </c>
      <c r="AA344" s="14">
        <v>0</v>
      </c>
      <c r="AB344" s="106">
        <f t="shared" si="79"/>
        <v>0</v>
      </c>
      <c r="AC344" s="60">
        <f t="shared" si="80"/>
        <v>0</v>
      </c>
      <c r="AD344" s="7">
        <f t="shared" si="81"/>
        <v>1268</v>
      </c>
      <c r="AE344" s="82"/>
      <c r="AF344" s="82"/>
    </row>
    <row r="345" spans="1:32" hidden="1" x14ac:dyDescent="0.2">
      <c r="A345" s="1" t="s">
        <v>16</v>
      </c>
      <c r="B345" t="s">
        <v>208</v>
      </c>
      <c r="C345" s="17">
        <v>0</v>
      </c>
      <c r="D345" s="82" t="s">
        <v>210</v>
      </c>
      <c r="E345" s="83">
        <v>10207580</v>
      </c>
      <c r="F345" s="83">
        <v>0</v>
      </c>
      <c r="G345" s="84">
        <v>7174881</v>
      </c>
      <c r="H345" s="83">
        <v>0</v>
      </c>
      <c r="I345" s="85">
        <f t="shared" si="75"/>
        <v>17382461</v>
      </c>
      <c r="J345" s="86">
        <f t="shared" si="77"/>
        <v>62.09989243377786</v>
      </c>
      <c r="K345" s="84">
        <v>4493000</v>
      </c>
      <c r="L345" s="84">
        <v>6115668</v>
      </c>
      <c r="M345" s="83">
        <v>0</v>
      </c>
      <c r="N345" s="83">
        <v>0</v>
      </c>
      <c r="O345" s="83">
        <v>0</v>
      </c>
      <c r="P345" s="87">
        <f t="shared" si="74"/>
        <v>10608668</v>
      </c>
      <c r="Q345" s="86">
        <f t="shared" si="78"/>
        <v>37.90010756622214</v>
      </c>
      <c r="R345" s="88">
        <f t="shared" si="82"/>
        <v>27991129</v>
      </c>
      <c r="S345" s="101">
        <v>72</v>
      </c>
      <c r="T345" s="101">
        <v>987</v>
      </c>
      <c r="U345" s="101">
        <v>209</v>
      </c>
      <c r="V345" s="35">
        <f t="shared" si="76"/>
        <v>1268</v>
      </c>
      <c r="W345" s="61">
        <f t="shared" si="83"/>
        <v>100</v>
      </c>
      <c r="X345" s="14">
        <v>0</v>
      </c>
      <c r="Y345" s="14">
        <v>0</v>
      </c>
      <c r="Z345" s="14">
        <v>0</v>
      </c>
      <c r="AA345" s="14">
        <v>0</v>
      </c>
      <c r="AB345" s="106">
        <f t="shared" si="79"/>
        <v>0</v>
      </c>
      <c r="AC345" s="60">
        <f t="shared" si="80"/>
        <v>0</v>
      </c>
      <c r="AD345" s="7">
        <f t="shared" si="81"/>
        <v>1268</v>
      </c>
      <c r="AE345" s="82"/>
      <c r="AF345" s="82"/>
    </row>
    <row r="346" spans="1:32" x14ac:dyDescent="0.2">
      <c r="A346" s="1" t="s">
        <v>16</v>
      </c>
      <c r="B346" t="s">
        <v>209</v>
      </c>
      <c r="C346" s="17">
        <v>0</v>
      </c>
      <c r="D346" s="82" t="s">
        <v>210</v>
      </c>
      <c r="E346" s="83">
        <v>10207580</v>
      </c>
      <c r="F346" s="83">
        <v>0</v>
      </c>
      <c r="G346" s="84">
        <v>7174881</v>
      </c>
      <c r="H346" s="83">
        <v>0</v>
      </c>
      <c r="I346" s="85">
        <f t="shared" si="75"/>
        <v>17382461</v>
      </c>
      <c r="J346" s="86">
        <f t="shared" si="77"/>
        <v>62.09989243377786</v>
      </c>
      <c r="K346" s="84">
        <v>4493000</v>
      </c>
      <c r="L346" s="84">
        <v>6115668</v>
      </c>
      <c r="M346" s="83">
        <v>0</v>
      </c>
      <c r="N346" s="83">
        <v>0</v>
      </c>
      <c r="O346" s="83">
        <v>0</v>
      </c>
      <c r="P346" s="87">
        <f>SUM(K346:O346)</f>
        <v>10608668</v>
      </c>
      <c r="Q346" s="86">
        <f t="shared" si="78"/>
        <v>37.90010756622214</v>
      </c>
      <c r="R346" s="88">
        <f t="shared" si="82"/>
        <v>27991129</v>
      </c>
      <c r="S346" s="101">
        <v>72</v>
      </c>
      <c r="T346" s="101">
        <v>987</v>
      </c>
      <c r="U346" s="101">
        <v>209</v>
      </c>
      <c r="V346" s="35">
        <f t="shared" si="76"/>
        <v>1268</v>
      </c>
      <c r="W346" s="61">
        <f t="shared" si="83"/>
        <v>100</v>
      </c>
      <c r="X346" s="14">
        <v>0</v>
      </c>
      <c r="Y346" s="14">
        <v>0</v>
      </c>
      <c r="Z346" s="14">
        <v>0</v>
      </c>
      <c r="AA346" s="14">
        <v>0</v>
      </c>
      <c r="AB346" s="106">
        <f t="shared" si="79"/>
        <v>0</v>
      </c>
      <c r="AC346" s="60">
        <f t="shared" si="80"/>
        <v>0</v>
      </c>
      <c r="AD346" s="7">
        <f t="shared" si="81"/>
        <v>1268</v>
      </c>
      <c r="AE346" s="82"/>
      <c r="AF346" s="82"/>
    </row>
    <row r="347" spans="1:32" hidden="1" x14ac:dyDescent="0.2">
      <c r="A347" s="1" t="s">
        <v>16</v>
      </c>
      <c r="B347" t="s">
        <v>169</v>
      </c>
      <c r="C347" s="17">
        <v>440570</v>
      </c>
      <c r="D347" s="82" t="s">
        <v>115</v>
      </c>
      <c r="E347" s="83">
        <v>10207580</v>
      </c>
      <c r="F347" s="83">
        <v>0</v>
      </c>
      <c r="G347" s="84">
        <v>7174881</v>
      </c>
      <c r="H347" s="83">
        <v>0</v>
      </c>
      <c r="I347" s="85">
        <f t="shared" si="75"/>
        <v>17382461</v>
      </c>
      <c r="J347" s="86">
        <f t="shared" si="77"/>
        <v>62.09989243377786</v>
      </c>
      <c r="K347" s="84">
        <v>4493000</v>
      </c>
      <c r="L347" s="84">
        <v>6115668</v>
      </c>
      <c r="M347" s="83">
        <v>0</v>
      </c>
      <c r="N347" s="83">
        <v>0</v>
      </c>
      <c r="O347" s="83">
        <v>0</v>
      </c>
      <c r="P347" s="87">
        <f t="shared" ref="P347:P387" si="84">SUM(K347:O347)</f>
        <v>10608668</v>
      </c>
      <c r="Q347" s="86">
        <f t="shared" si="78"/>
        <v>37.90010756622214</v>
      </c>
      <c r="R347" s="88">
        <f t="shared" si="82"/>
        <v>27991129</v>
      </c>
      <c r="S347" s="101">
        <v>72</v>
      </c>
      <c r="T347" s="101">
        <v>987</v>
      </c>
      <c r="U347" s="101">
        <v>209</v>
      </c>
      <c r="V347" s="35">
        <f t="shared" si="76"/>
        <v>1268</v>
      </c>
      <c r="W347" s="61">
        <f t="shared" si="83"/>
        <v>100</v>
      </c>
      <c r="X347" s="14">
        <v>0</v>
      </c>
      <c r="Y347" s="14">
        <v>0</v>
      </c>
      <c r="Z347" s="14">
        <v>0</v>
      </c>
      <c r="AA347" s="14">
        <v>0</v>
      </c>
      <c r="AB347" s="106">
        <f t="shared" si="79"/>
        <v>0</v>
      </c>
      <c r="AC347" s="60">
        <f t="shared" si="80"/>
        <v>0</v>
      </c>
      <c r="AD347" s="7">
        <f t="shared" si="81"/>
        <v>1268</v>
      </c>
      <c r="AE347" s="82"/>
      <c r="AF347" s="82"/>
    </row>
    <row r="348" spans="1:32" hidden="1" x14ac:dyDescent="0.2">
      <c r="A348" s="1" t="s">
        <v>16</v>
      </c>
      <c r="B348" t="s">
        <v>211</v>
      </c>
      <c r="C348" s="17">
        <v>994061</v>
      </c>
      <c r="D348" s="82" t="s">
        <v>115</v>
      </c>
      <c r="E348" s="83">
        <v>10207580</v>
      </c>
      <c r="F348" s="83">
        <v>0</v>
      </c>
      <c r="G348" s="84">
        <v>7174881</v>
      </c>
      <c r="H348" s="83">
        <v>0</v>
      </c>
      <c r="I348" s="85">
        <f t="shared" si="75"/>
        <v>17382461</v>
      </c>
      <c r="J348" s="86">
        <f t="shared" si="77"/>
        <v>62.09989243377786</v>
      </c>
      <c r="K348" s="84">
        <v>4493000</v>
      </c>
      <c r="L348" s="84">
        <v>6115668</v>
      </c>
      <c r="M348" s="83">
        <v>0</v>
      </c>
      <c r="N348" s="83">
        <v>0</v>
      </c>
      <c r="O348" s="83">
        <v>0</v>
      </c>
      <c r="P348" s="87">
        <f t="shared" si="84"/>
        <v>10608668</v>
      </c>
      <c r="Q348" s="86">
        <f t="shared" si="78"/>
        <v>37.90010756622214</v>
      </c>
      <c r="R348" s="88">
        <f t="shared" si="82"/>
        <v>27991129</v>
      </c>
      <c r="S348" s="101">
        <v>72</v>
      </c>
      <c r="T348" s="101">
        <v>987</v>
      </c>
      <c r="U348" s="101">
        <v>209</v>
      </c>
      <c r="V348" s="35">
        <f t="shared" si="76"/>
        <v>1268</v>
      </c>
      <c r="W348" s="61">
        <f t="shared" si="83"/>
        <v>100</v>
      </c>
      <c r="X348" s="14">
        <v>0</v>
      </c>
      <c r="Y348" s="14">
        <v>0</v>
      </c>
      <c r="Z348" s="14">
        <v>0</v>
      </c>
      <c r="AA348" s="14">
        <v>0</v>
      </c>
      <c r="AB348" s="106">
        <f t="shared" si="79"/>
        <v>0</v>
      </c>
      <c r="AC348" s="60">
        <f t="shared" si="80"/>
        <v>0</v>
      </c>
      <c r="AD348" s="7">
        <f t="shared" si="81"/>
        <v>1268</v>
      </c>
      <c r="AE348" s="82"/>
      <c r="AF348" s="82"/>
    </row>
    <row r="349" spans="1:32" hidden="1" x14ac:dyDescent="0.2">
      <c r="A349" s="1" t="s">
        <v>16</v>
      </c>
      <c r="B349" t="s">
        <v>113</v>
      </c>
      <c r="C349" s="17">
        <v>678259</v>
      </c>
      <c r="D349" s="82" t="s">
        <v>115</v>
      </c>
      <c r="E349" s="83">
        <v>10207580</v>
      </c>
      <c r="F349" s="83">
        <v>0</v>
      </c>
      <c r="G349" s="84">
        <v>7174881</v>
      </c>
      <c r="H349" s="83">
        <v>0</v>
      </c>
      <c r="I349" s="85">
        <f t="shared" si="75"/>
        <v>17382461</v>
      </c>
      <c r="J349" s="86">
        <f t="shared" si="77"/>
        <v>62.09989243377786</v>
      </c>
      <c r="K349" s="84">
        <v>4493000</v>
      </c>
      <c r="L349" s="84">
        <v>6115668</v>
      </c>
      <c r="M349" s="83">
        <v>0</v>
      </c>
      <c r="N349" s="83">
        <v>0</v>
      </c>
      <c r="O349" s="83">
        <v>0</v>
      </c>
      <c r="P349" s="87">
        <f t="shared" si="84"/>
        <v>10608668</v>
      </c>
      <c r="Q349" s="86">
        <f t="shared" si="78"/>
        <v>37.90010756622214</v>
      </c>
      <c r="R349" s="88">
        <f t="shared" si="82"/>
        <v>27991129</v>
      </c>
      <c r="S349" s="101">
        <v>72</v>
      </c>
      <c r="T349" s="101">
        <v>987</v>
      </c>
      <c r="U349" s="101">
        <v>209</v>
      </c>
      <c r="V349" s="35">
        <f t="shared" si="76"/>
        <v>1268</v>
      </c>
      <c r="W349" s="61">
        <f t="shared" si="83"/>
        <v>100</v>
      </c>
      <c r="X349" s="14">
        <v>0</v>
      </c>
      <c r="Y349" s="14">
        <v>0</v>
      </c>
      <c r="Z349" s="14">
        <v>0</v>
      </c>
      <c r="AA349" s="14">
        <v>0</v>
      </c>
      <c r="AB349" s="106">
        <f t="shared" si="79"/>
        <v>0</v>
      </c>
      <c r="AC349" s="60">
        <f t="shared" si="80"/>
        <v>0</v>
      </c>
      <c r="AD349" s="7">
        <f t="shared" si="81"/>
        <v>1268</v>
      </c>
      <c r="AE349" s="82"/>
      <c r="AF349" s="82"/>
    </row>
    <row r="350" spans="1:32" ht="16.5" hidden="1" customHeight="1" x14ac:dyDescent="0.2">
      <c r="A350" s="1" t="s">
        <v>242</v>
      </c>
      <c r="B350" t="s">
        <v>122</v>
      </c>
      <c r="C350" s="17">
        <v>151966</v>
      </c>
      <c r="D350" s="82" t="s">
        <v>98</v>
      </c>
      <c r="E350" s="83">
        <v>0</v>
      </c>
      <c r="F350" s="83">
        <v>154966</v>
      </c>
      <c r="G350" s="83">
        <v>0</v>
      </c>
      <c r="H350" s="83">
        <v>0</v>
      </c>
      <c r="I350" s="85">
        <f t="shared" si="75"/>
        <v>154966</v>
      </c>
      <c r="J350" s="86">
        <f t="shared" si="77"/>
        <v>94.052170957600481</v>
      </c>
      <c r="K350" s="83">
        <v>9800</v>
      </c>
      <c r="L350" s="83">
        <v>0</v>
      </c>
      <c r="M350" s="83">
        <v>0</v>
      </c>
      <c r="N350" s="83">
        <v>0</v>
      </c>
      <c r="O350" s="83">
        <v>0</v>
      </c>
      <c r="P350" s="87">
        <f t="shared" si="84"/>
        <v>9800</v>
      </c>
      <c r="Q350" s="86">
        <f t="shared" si="78"/>
        <v>5.9478290423995244</v>
      </c>
      <c r="R350" s="88">
        <f t="shared" si="82"/>
        <v>164766</v>
      </c>
      <c r="S350" s="101">
        <v>8</v>
      </c>
      <c r="T350" s="101">
        <v>0</v>
      </c>
      <c r="U350" s="101">
        <v>0</v>
      </c>
      <c r="V350" s="35">
        <f t="shared" si="76"/>
        <v>8</v>
      </c>
      <c r="W350" s="61">
        <f t="shared" si="83"/>
        <v>100</v>
      </c>
      <c r="X350" s="14">
        <v>0</v>
      </c>
      <c r="Y350" s="14">
        <v>0</v>
      </c>
      <c r="Z350" s="14">
        <v>0</v>
      </c>
      <c r="AA350" s="14">
        <v>0</v>
      </c>
      <c r="AB350" s="106">
        <f t="shared" si="79"/>
        <v>0</v>
      </c>
      <c r="AC350" s="60">
        <f t="shared" si="80"/>
        <v>0</v>
      </c>
      <c r="AD350" s="7">
        <f t="shared" si="81"/>
        <v>8</v>
      </c>
      <c r="AE350" s="82"/>
      <c r="AF350" s="82"/>
    </row>
    <row r="351" spans="1:32" hidden="1" x14ac:dyDescent="0.2">
      <c r="A351" s="1" t="s">
        <v>242</v>
      </c>
      <c r="B351" t="s">
        <v>106</v>
      </c>
      <c r="C351" s="17">
        <v>3000</v>
      </c>
      <c r="D351" s="82" t="s">
        <v>171</v>
      </c>
      <c r="E351" s="83">
        <v>0</v>
      </c>
      <c r="F351" s="83">
        <v>154966</v>
      </c>
      <c r="G351" s="83">
        <v>0</v>
      </c>
      <c r="H351" s="83">
        <v>0</v>
      </c>
      <c r="I351" s="85">
        <f>SUM(E351:H351)</f>
        <v>154966</v>
      </c>
      <c r="J351" s="86">
        <f t="shared" si="77"/>
        <v>94.052170957600481</v>
      </c>
      <c r="K351" s="83">
        <v>9800</v>
      </c>
      <c r="L351" s="83">
        <v>0</v>
      </c>
      <c r="M351" s="83">
        <v>0</v>
      </c>
      <c r="N351" s="83">
        <v>0</v>
      </c>
      <c r="O351" s="83">
        <v>0</v>
      </c>
      <c r="P351" s="87">
        <f t="shared" si="84"/>
        <v>9800</v>
      </c>
      <c r="Q351" s="86">
        <f t="shared" si="78"/>
        <v>5.9478290423995244</v>
      </c>
      <c r="R351" s="88">
        <f t="shared" si="82"/>
        <v>164766</v>
      </c>
      <c r="S351" s="101">
        <v>8</v>
      </c>
      <c r="T351" s="101">
        <v>0</v>
      </c>
      <c r="U351" s="101">
        <v>0</v>
      </c>
      <c r="V351" s="35">
        <f t="shared" si="76"/>
        <v>8</v>
      </c>
      <c r="W351" s="61">
        <f t="shared" si="83"/>
        <v>100</v>
      </c>
      <c r="X351" s="14">
        <v>0</v>
      </c>
      <c r="Y351" s="14">
        <v>0</v>
      </c>
      <c r="Z351" s="14">
        <v>0</v>
      </c>
      <c r="AA351" s="14">
        <v>0</v>
      </c>
      <c r="AB351" s="106">
        <f t="shared" si="79"/>
        <v>0</v>
      </c>
      <c r="AC351" s="60">
        <f t="shared" si="80"/>
        <v>0</v>
      </c>
      <c r="AD351" s="7">
        <f t="shared" si="81"/>
        <v>8</v>
      </c>
      <c r="AE351" s="82"/>
      <c r="AF351" s="82"/>
    </row>
    <row r="352" spans="1:32" ht="16.5" hidden="1" customHeight="1" x14ac:dyDescent="0.2">
      <c r="A352" s="1" t="s">
        <v>17</v>
      </c>
      <c r="B352" t="s">
        <v>116</v>
      </c>
      <c r="C352" s="17">
        <v>4307</v>
      </c>
      <c r="D352" s="82" t="s">
        <v>170</v>
      </c>
      <c r="E352" s="83">
        <v>0</v>
      </c>
      <c r="F352" s="83">
        <v>0</v>
      </c>
      <c r="G352" s="83">
        <v>0</v>
      </c>
      <c r="H352" s="83">
        <v>0</v>
      </c>
      <c r="I352" s="85">
        <f t="shared" ref="I352:I380" si="85">SUM(E352:H352)</f>
        <v>0</v>
      </c>
      <c r="J352" s="86">
        <f t="shared" si="77"/>
        <v>0</v>
      </c>
      <c r="K352" s="83">
        <v>44870</v>
      </c>
      <c r="L352" s="83">
        <v>95082</v>
      </c>
      <c r="M352" s="83">
        <v>0</v>
      </c>
      <c r="N352" s="83">
        <v>0</v>
      </c>
      <c r="O352" s="83">
        <v>0</v>
      </c>
      <c r="P352" s="87">
        <f t="shared" si="84"/>
        <v>139952</v>
      </c>
      <c r="Q352" s="86">
        <f t="shared" si="78"/>
        <v>100</v>
      </c>
      <c r="R352" s="88">
        <f t="shared" si="82"/>
        <v>139952</v>
      </c>
      <c r="S352" s="103" t="s">
        <v>131</v>
      </c>
      <c r="T352" s="103" t="s">
        <v>131</v>
      </c>
      <c r="U352" s="103" t="s">
        <v>131</v>
      </c>
      <c r="V352" s="35">
        <f t="shared" si="76"/>
        <v>0</v>
      </c>
      <c r="W352" s="62" t="s">
        <v>131</v>
      </c>
      <c r="X352" s="14">
        <v>0</v>
      </c>
      <c r="Y352" s="14">
        <v>0</v>
      </c>
      <c r="Z352" s="14">
        <v>0</v>
      </c>
      <c r="AA352" s="14">
        <v>0</v>
      </c>
      <c r="AB352" s="106">
        <f t="shared" si="79"/>
        <v>0</v>
      </c>
      <c r="AC352" s="60">
        <v>0</v>
      </c>
      <c r="AD352" s="16" t="s">
        <v>131</v>
      </c>
      <c r="AE352" s="82"/>
      <c r="AF352" s="82"/>
    </row>
    <row r="353" spans="1:32" hidden="1" x14ac:dyDescent="0.2">
      <c r="A353" s="1" t="s">
        <v>17</v>
      </c>
      <c r="B353" t="s">
        <v>117</v>
      </c>
      <c r="C353" s="17">
        <v>15000</v>
      </c>
      <c r="D353" s="82" t="s">
        <v>170</v>
      </c>
      <c r="E353" s="83">
        <v>0</v>
      </c>
      <c r="F353" s="83">
        <v>0</v>
      </c>
      <c r="G353" s="83">
        <v>0</v>
      </c>
      <c r="H353" s="83">
        <v>0</v>
      </c>
      <c r="I353" s="85">
        <f t="shared" si="85"/>
        <v>0</v>
      </c>
      <c r="J353" s="86">
        <f t="shared" si="77"/>
        <v>0</v>
      </c>
      <c r="K353" s="83">
        <v>44870</v>
      </c>
      <c r="L353" s="83">
        <v>95082</v>
      </c>
      <c r="M353" s="83">
        <v>0</v>
      </c>
      <c r="N353" s="83">
        <v>0</v>
      </c>
      <c r="O353" s="83">
        <v>0</v>
      </c>
      <c r="P353" s="87">
        <f t="shared" si="84"/>
        <v>139952</v>
      </c>
      <c r="Q353" s="86">
        <f t="shared" si="78"/>
        <v>100</v>
      </c>
      <c r="R353" s="88">
        <f t="shared" si="82"/>
        <v>139952</v>
      </c>
      <c r="S353" s="103" t="s">
        <v>131</v>
      </c>
      <c r="T353" s="103" t="s">
        <v>131</v>
      </c>
      <c r="U353" s="103" t="s">
        <v>131</v>
      </c>
      <c r="V353" s="35">
        <f t="shared" si="76"/>
        <v>0</v>
      </c>
      <c r="W353" s="62" t="s">
        <v>131</v>
      </c>
      <c r="X353" s="14">
        <v>0</v>
      </c>
      <c r="Y353" s="14">
        <v>0</v>
      </c>
      <c r="Z353" s="14">
        <v>0</v>
      </c>
      <c r="AA353" s="14">
        <v>0</v>
      </c>
      <c r="AB353" s="106">
        <f t="shared" si="79"/>
        <v>0</v>
      </c>
      <c r="AC353" s="60">
        <v>0</v>
      </c>
      <c r="AD353" s="16" t="s">
        <v>131</v>
      </c>
      <c r="AE353" s="82"/>
      <c r="AF353" s="82"/>
    </row>
    <row r="354" spans="1:32" hidden="1" x14ac:dyDescent="0.2">
      <c r="A354" s="1" t="s">
        <v>17</v>
      </c>
      <c r="B354" t="s">
        <v>94</v>
      </c>
      <c r="C354" s="17">
        <v>14000</v>
      </c>
      <c r="D354" s="82" t="s">
        <v>170</v>
      </c>
      <c r="E354" s="83">
        <v>0</v>
      </c>
      <c r="F354" s="83">
        <v>0</v>
      </c>
      <c r="G354" s="83">
        <v>0</v>
      </c>
      <c r="H354" s="83">
        <v>0</v>
      </c>
      <c r="I354" s="85">
        <f t="shared" si="85"/>
        <v>0</v>
      </c>
      <c r="J354" s="86">
        <f t="shared" si="77"/>
        <v>0</v>
      </c>
      <c r="K354" s="83">
        <v>44870</v>
      </c>
      <c r="L354" s="83">
        <v>95082</v>
      </c>
      <c r="M354" s="83">
        <v>0</v>
      </c>
      <c r="N354" s="83">
        <v>0</v>
      </c>
      <c r="O354" s="83">
        <v>0</v>
      </c>
      <c r="P354" s="87">
        <f t="shared" si="84"/>
        <v>139952</v>
      </c>
      <c r="Q354" s="86">
        <f t="shared" si="78"/>
        <v>100</v>
      </c>
      <c r="R354" s="88">
        <f t="shared" si="82"/>
        <v>139952</v>
      </c>
      <c r="S354" s="103" t="s">
        <v>131</v>
      </c>
      <c r="T354" s="103" t="s">
        <v>131</v>
      </c>
      <c r="U354" s="103" t="s">
        <v>131</v>
      </c>
      <c r="V354" s="35">
        <f t="shared" si="76"/>
        <v>0</v>
      </c>
      <c r="W354" s="62" t="s">
        <v>131</v>
      </c>
      <c r="X354" s="14">
        <v>0</v>
      </c>
      <c r="Y354" s="14">
        <v>0</v>
      </c>
      <c r="Z354" s="14">
        <v>0</v>
      </c>
      <c r="AA354" s="14">
        <v>0</v>
      </c>
      <c r="AB354" s="106">
        <f t="shared" si="79"/>
        <v>0</v>
      </c>
      <c r="AC354" s="60">
        <v>0</v>
      </c>
      <c r="AD354" s="16" t="s">
        <v>131</v>
      </c>
      <c r="AE354" s="82"/>
      <c r="AF354" s="82"/>
    </row>
    <row r="355" spans="1:32" hidden="1" x14ac:dyDescent="0.2">
      <c r="A355" s="1" t="s">
        <v>17</v>
      </c>
      <c r="B355" t="s">
        <v>151</v>
      </c>
      <c r="C355" s="17">
        <v>10000</v>
      </c>
      <c r="D355" s="82" t="s">
        <v>170</v>
      </c>
      <c r="E355" s="83">
        <v>0</v>
      </c>
      <c r="F355" s="83">
        <v>0</v>
      </c>
      <c r="G355" s="83">
        <v>0</v>
      </c>
      <c r="H355" s="83">
        <v>0</v>
      </c>
      <c r="I355" s="85">
        <f t="shared" si="85"/>
        <v>0</v>
      </c>
      <c r="J355" s="86">
        <f t="shared" si="77"/>
        <v>0</v>
      </c>
      <c r="K355" s="83">
        <v>44870</v>
      </c>
      <c r="L355" s="83">
        <v>95082</v>
      </c>
      <c r="M355" s="83">
        <v>0</v>
      </c>
      <c r="N355" s="83">
        <v>0</v>
      </c>
      <c r="O355" s="83">
        <v>0</v>
      </c>
      <c r="P355" s="87">
        <f t="shared" si="84"/>
        <v>139952</v>
      </c>
      <c r="Q355" s="86">
        <f t="shared" si="78"/>
        <v>100</v>
      </c>
      <c r="R355" s="88">
        <f t="shared" si="82"/>
        <v>139952</v>
      </c>
      <c r="S355" s="103" t="s">
        <v>131</v>
      </c>
      <c r="T355" s="103" t="s">
        <v>131</v>
      </c>
      <c r="U355" s="103" t="s">
        <v>131</v>
      </c>
      <c r="V355" s="35">
        <f t="shared" si="76"/>
        <v>0</v>
      </c>
      <c r="W355" s="62" t="s">
        <v>131</v>
      </c>
      <c r="X355" s="14">
        <v>0</v>
      </c>
      <c r="Y355" s="14">
        <v>0</v>
      </c>
      <c r="Z355" s="14">
        <v>0</v>
      </c>
      <c r="AA355" s="14">
        <v>0</v>
      </c>
      <c r="AB355" s="106">
        <f t="shared" si="79"/>
        <v>0</v>
      </c>
      <c r="AC355" s="60">
        <v>0</v>
      </c>
      <c r="AD355" s="16" t="s">
        <v>131</v>
      </c>
      <c r="AE355" s="82"/>
      <c r="AF355" s="82"/>
    </row>
    <row r="356" spans="1:32" ht="15" hidden="1" customHeight="1" x14ac:dyDescent="0.2">
      <c r="A356" s="1" t="s">
        <v>17</v>
      </c>
      <c r="B356" t="s">
        <v>146</v>
      </c>
      <c r="C356" s="17">
        <v>14000</v>
      </c>
      <c r="D356" s="82" t="s">
        <v>170</v>
      </c>
      <c r="E356" s="83">
        <v>0</v>
      </c>
      <c r="F356" s="83">
        <v>0</v>
      </c>
      <c r="G356" s="83">
        <v>0</v>
      </c>
      <c r="H356" s="83">
        <v>0</v>
      </c>
      <c r="I356" s="85">
        <f t="shared" si="85"/>
        <v>0</v>
      </c>
      <c r="J356" s="86">
        <f t="shared" si="77"/>
        <v>0</v>
      </c>
      <c r="K356" s="83">
        <v>44870</v>
      </c>
      <c r="L356" s="83">
        <v>95082</v>
      </c>
      <c r="M356" s="83">
        <v>0</v>
      </c>
      <c r="N356" s="83">
        <v>0</v>
      </c>
      <c r="O356" s="83">
        <v>0</v>
      </c>
      <c r="P356" s="87">
        <f t="shared" si="84"/>
        <v>139952</v>
      </c>
      <c r="Q356" s="86">
        <f t="shared" si="78"/>
        <v>100</v>
      </c>
      <c r="R356" s="88">
        <f t="shared" si="82"/>
        <v>139952</v>
      </c>
      <c r="S356" s="103" t="s">
        <v>131</v>
      </c>
      <c r="T356" s="103" t="s">
        <v>131</v>
      </c>
      <c r="U356" s="103" t="s">
        <v>131</v>
      </c>
      <c r="V356" s="35">
        <f t="shared" si="76"/>
        <v>0</v>
      </c>
      <c r="W356" s="62" t="s">
        <v>131</v>
      </c>
      <c r="X356" s="14">
        <v>0</v>
      </c>
      <c r="Y356" s="14">
        <v>0</v>
      </c>
      <c r="Z356" s="14">
        <v>0</v>
      </c>
      <c r="AA356" s="14">
        <v>0</v>
      </c>
      <c r="AB356" s="106">
        <f t="shared" si="79"/>
        <v>0</v>
      </c>
      <c r="AC356" s="60">
        <v>0</v>
      </c>
      <c r="AD356" s="16" t="s">
        <v>131</v>
      </c>
      <c r="AE356" s="82"/>
      <c r="AF356" s="82"/>
    </row>
    <row r="357" spans="1:32" ht="15" hidden="1" customHeight="1" x14ac:dyDescent="0.2">
      <c r="A357" s="1" t="s">
        <v>17</v>
      </c>
      <c r="B357" t="s">
        <v>100</v>
      </c>
      <c r="C357" s="17">
        <v>5337</v>
      </c>
      <c r="D357" s="82" t="s">
        <v>213</v>
      </c>
      <c r="E357" s="83">
        <v>0</v>
      </c>
      <c r="F357" s="83">
        <v>0</v>
      </c>
      <c r="G357" s="83">
        <v>0</v>
      </c>
      <c r="H357" s="83">
        <v>0</v>
      </c>
      <c r="I357" s="85">
        <f t="shared" si="85"/>
        <v>0</v>
      </c>
      <c r="J357" s="86">
        <f t="shared" si="77"/>
        <v>0</v>
      </c>
      <c r="K357" s="83">
        <v>44870</v>
      </c>
      <c r="L357" s="83">
        <v>95082</v>
      </c>
      <c r="M357" s="83">
        <v>0</v>
      </c>
      <c r="N357" s="83">
        <v>0</v>
      </c>
      <c r="O357" s="83">
        <v>0</v>
      </c>
      <c r="P357" s="87">
        <f t="shared" si="84"/>
        <v>139952</v>
      </c>
      <c r="Q357" s="86">
        <f t="shared" si="78"/>
        <v>100</v>
      </c>
      <c r="R357" s="88">
        <f t="shared" si="82"/>
        <v>139952</v>
      </c>
      <c r="S357" s="103" t="s">
        <v>131</v>
      </c>
      <c r="T357" s="103" t="s">
        <v>131</v>
      </c>
      <c r="U357" s="103" t="s">
        <v>131</v>
      </c>
      <c r="V357" s="35">
        <f t="shared" si="76"/>
        <v>0</v>
      </c>
      <c r="W357" s="62" t="s">
        <v>131</v>
      </c>
      <c r="X357" s="14">
        <v>0</v>
      </c>
      <c r="Y357" s="14">
        <v>0</v>
      </c>
      <c r="Z357" s="14">
        <v>0</v>
      </c>
      <c r="AA357" s="14">
        <v>0</v>
      </c>
      <c r="AB357" s="106">
        <f t="shared" si="79"/>
        <v>0</v>
      </c>
      <c r="AC357" s="60">
        <v>0</v>
      </c>
      <c r="AD357" s="16" t="s">
        <v>131</v>
      </c>
      <c r="AE357" s="82"/>
      <c r="AF357" s="82"/>
    </row>
    <row r="358" spans="1:32" hidden="1" x14ac:dyDescent="0.2">
      <c r="A358" s="1" t="s">
        <v>17</v>
      </c>
      <c r="B358" t="s">
        <v>105</v>
      </c>
      <c r="C358" s="17">
        <v>17802</v>
      </c>
      <c r="D358" s="82" t="s">
        <v>171</v>
      </c>
      <c r="E358" s="83">
        <v>0</v>
      </c>
      <c r="F358" s="83">
        <v>0</v>
      </c>
      <c r="G358" s="83">
        <v>0</v>
      </c>
      <c r="H358" s="83">
        <v>0</v>
      </c>
      <c r="I358" s="85">
        <f t="shared" si="85"/>
        <v>0</v>
      </c>
      <c r="J358" s="86">
        <f t="shared" si="77"/>
        <v>0</v>
      </c>
      <c r="K358" s="83">
        <v>44870</v>
      </c>
      <c r="L358" s="83">
        <v>95082</v>
      </c>
      <c r="M358" s="83">
        <v>0</v>
      </c>
      <c r="N358" s="83">
        <v>0</v>
      </c>
      <c r="O358" s="83">
        <v>0</v>
      </c>
      <c r="P358" s="87">
        <f t="shared" si="84"/>
        <v>139952</v>
      </c>
      <c r="Q358" s="86">
        <f t="shared" si="78"/>
        <v>100</v>
      </c>
      <c r="R358" s="88">
        <f t="shared" si="82"/>
        <v>139952</v>
      </c>
      <c r="S358" s="103" t="s">
        <v>131</v>
      </c>
      <c r="T358" s="103" t="s">
        <v>131</v>
      </c>
      <c r="U358" s="103" t="s">
        <v>131</v>
      </c>
      <c r="V358" s="35">
        <f t="shared" si="76"/>
        <v>0</v>
      </c>
      <c r="W358" s="62" t="s">
        <v>131</v>
      </c>
      <c r="X358" s="14">
        <v>0</v>
      </c>
      <c r="Y358" s="14">
        <v>0</v>
      </c>
      <c r="Z358" s="14">
        <v>0</v>
      </c>
      <c r="AA358" s="14">
        <v>0</v>
      </c>
      <c r="AB358" s="106">
        <f t="shared" si="79"/>
        <v>0</v>
      </c>
      <c r="AC358" s="60">
        <v>0</v>
      </c>
      <c r="AD358" s="16" t="s">
        <v>131</v>
      </c>
      <c r="AE358" s="82"/>
      <c r="AF358" s="82"/>
    </row>
    <row r="359" spans="1:32" ht="16.5" hidden="1" customHeight="1" x14ac:dyDescent="0.2">
      <c r="A359" s="1" t="s">
        <v>17</v>
      </c>
      <c r="B359" t="s">
        <v>106</v>
      </c>
      <c r="C359" s="17">
        <v>23804</v>
      </c>
      <c r="D359" s="82" t="s">
        <v>171</v>
      </c>
      <c r="E359" s="83">
        <v>0</v>
      </c>
      <c r="F359" s="83">
        <v>0</v>
      </c>
      <c r="G359" s="83">
        <v>0</v>
      </c>
      <c r="H359" s="83">
        <v>0</v>
      </c>
      <c r="I359" s="85">
        <f t="shared" si="85"/>
        <v>0</v>
      </c>
      <c r="J359" s="86">
        <f t="shared" si="77"/>
        <v>0</v>
      </c>
      <c r="K359" s="83">
        <v>44870</v>
      </c>
      <c r="L359" s="83">
        <v>95082</v>
      </c>
      <c r="M359" s="83">
        <v>0</v>
      </c>
      <c r="N359" s="83">
        <v>0</v>
      </c>
      <c r="O359" s="83">
        <v>0</v>
      </c>
      <c r="P359" s="87">
        <f t="shared" si="84"/>
        <v>139952</v>
      </c>
      <c r="Q359" s="86">
        <f t="shared" si="78"/>
        <v>100</v>
      </c>
      <c r="R359" s="88">
        <f t="shared" si="82"/>
        <v>139952</v>
      </c>
      <c r="S359" s="103" t="s">
        <v>131</v>
      </c>
      <c r="T359" s="103" t="s">
        <v>131</v>
      </c>
      <c r="U359" s="103" t="s">
        <v>131</v>
      </c>
      <c r="V359" s="35">
        <f t="shared" si="76"/>
        <v>0</v>
      </c>
      <c r="W359" s="62" t="s">
        <v>131</v>
      </c>
      <c r="X359" s="14">
        <v>0</v>
      </c>
      <c r="Y359" s="14">
        <v>0</v>
      </c>
      <c r="Z359" s="14">
        <v>0</v>
      </c>
      <c r="AA359" s="14">
        <v>0</v>
      </c>
      <c r="AB359" s="106">
        <f t="shared" si="79"/>
        <v>0</v>
      </c>
      <c r="AC359" s="60">
        <v>0</v>
      </c>
      <c r="AD359" s="16" t="s">
        <v>131</v>
      </c>
      <c r="AE359" s="82"/>
      <c r="AF359" s="82"/>
    </row>
    <row r="360" spans="1:32" ht="16.5" hidden="1" customHeight="1" x14ac:dyDescent="0.2">
      <c r="A360" s="1" t="s">
        <v>214</v>
      </c>
      <c r="B360" t="s">
        <v>161</v>
      </c>
      <c r="C360" s="17">
        <v>72859</v>
      </c>
      <c r="D360" s="82" t="s">
        <v>98</v>
      </c>
      <c r="E360" s="83">
        <v>0</v>
      </c>
      <c r="F360" s="83">
        <v>0</v>
      </c>
      <c r="G360" s="83">
        <v>0</v>
      </c>
      <c r="H360" s="83">
        <v>0</v>
      </c>
      <c r="I360" s="90">
        <v>0</v>
      </c>
      <c r="J360" s="86">
        <f t="shared" si="77"/>
        <v>0</v>
      </c>
      <c r="K360" s="83">
        <v>44870</v>
      </c>
      <c r="L360" s="83">
        <v>95082</v>
      </c>
      <c r="M360" s="83">
        <v>0</v>
      </c>
      <c r="N360" s="83">
        <v>0</v>
      </c>
      <c r="O360" s="83">
        <v>0</v>
      </c>
      <c r="P360" s="87">
        <f t="shared" si="84"/>
        <v>139952</v>
      </c>
      <c r="Q360" s="86">
        <f t="shared" si="78"/>
        <v>100</v>
      </c>
      <c r="R360" s="88">
        <f t="shared" si="82"/>
        <v>139952</v>
      </c>
      <c r="S360" s="101">
        <v>18</v>
      </c>
      <c r="T360" s="101">
        <v>9</v>
      </c>
      <c r="U360" s="101">
        <v>8</v>
      </c>
      <c r="V360" s="35">
        <f t="shared" si="76"/>
        <v>35</v>
      </c>
      <c r="W360" s="61">
        <f t="shared" si="83"/>
        <v>16.826923076923077</v>
      </c>
      <c r="X360" s="14">
        <v>10</v>
      </c>
      <c r="Y360" s="14">
        <v>19</v>
      </c>
      <c r="Z360" s="14">
        <v>152</v>
      </c>
      <c r="AA360" s="14">
        <v>2</v>
      </c>
      <c r="AB360" s="106">
        <f t="shared" si="79"/>
        <v>173</v>
      </c>
      <c r="AC360" s="60">
        <f t="shared" si="80"/>
        <v>83.17307692307692</v>
      </c>
      <c r="AD360" s="12">
        <f t="shared" si="81"/>
        <v>208</v>
      </c>
      <c r="AE360" s="82"/>
      <c r="AF360" s="82"/>
    </row>
    <row r="361" spans="1:32" ht="16.5" hidden="1" customHeight="1" x14ac:dyDescent="0.2">
      <c r="A361" s="1" t="s">
        <v>214</v>
      </c>
      <c r="B361" t="s">
        <v>119</v>
      </c>
      <c r="C361" s="17">
        <v>447208</v>
      </c>
      <c r="D361" s="82" t="s">
        <v>98</v>
      </c>
      <c r="E361" s="83">
        <v>0</v>
      </c>
      <c r="F361" s="83">
        <v>0</v>
      </c>
      <c r="G361" s="83">
        <v>0</v>
      </c>
      <c r="H361" s="83">
        <v>0</v>
      </c>
      <c r="I361" s="90">
        <v>0</v>
      </c>
      <c r="J361" s="86">
        <f t="shared" si="77"/>
        <v>0</v>
      </c>
      <c r="K361" s="83">
        <v>44870</v>
      </c>
      <c r="L361" s="83">
        <v>95082</v>
      </c>
      <c r="M361" s="83">
        <v>0</v>
      </c>
      <c r="N361" s="83">
        <v>0</v>
      </c>
      <c r="O361" s="83">
        <v>0</v>
      </c>
      <c r="P361" s="87">
        <f>SUM(K361:O361)</f>
        <v>139952</v>
      </c>
      <c r="Q361" s="86">
        <f t="shared" si="78"/>
        <v>100</v>
      </c>
      <c r="R361" s="88">
        <f t="shared" si="82"/>
        <v>139952</v>
      </c>
      <c r="S361" s="101">
        <v>18</v>
      </c>
      <c r="T361" s="101">
        <v>9</v>
      </c>
      <c r="U361" s="101">
        <v>8</v>
      </c>
      <c r="V361" s="35">
        <f t="shared" si="76"/>
        <v>35</v>
      </c>
      <c r="W361" s="61">
        <f t="shared" si="83"/>
        <v>16.826923076923077</v>
      </c>
      <c r="X361" s="14">
        <v>10</v>
      </c>
      <c r="Y361" s="14">
        <v>19</v>
      </c>
      <c r="Z361" s="14">
        <v>152</v>
      </c>
      <c r="AA361" s="14">
        <v>2</v>
      </c>
      <c r="AB361" s="106">
        <f t="shared" si="79"/>
        <v>173</v>
      </c>
      <c r="AC361" s="60">
        <f t="shared" si="80"/>
        <v>83.17307692307692</v>
      </c>
      <c r="AD361" s="7">
        <f t="shared" si="81"/>
        <v>208</v>
      </c>
      <c r="AE361" s="82"/>
      <c r="AF361" s="82"/>
    </row>
    <row r="362" spans="1:32" ht="16.5" hidden="1" customHeight="1" x14ac:dyDescent="0.2">
      <c r="A362" s="1" t="s">
        <v>214</v>
      </c>
      <c r="B362" t="s">
        <v>99</v>
      </c>
      <c r="C362" s="17">
        <v>864491</v>
      </c>
      <c r="D362" s="82" t="s">
        <v>98</v>
      </c>
      <c r="E362" s="83">
        <v>0</v>
      </c>
      <c r="F362" s="83">
        <v>0</v>
      </c>
      <c r="G362" s="83">
        <v>0</v>
      </c>
      <c r="H362" s="83">
        <v>0</v>
      </c>
      <c r="I362" s="90">
        <v>0</v>
      </c>
      <c r="J362" s="86">
        <f t="shared" si="77"/>
        <v>0</v>
      </c>
      <c r="K362" s="83">
        <v>44870</v>
      </c>
      <c r="L362" s="83">
        <v>95082</v>
      </c>
      <c r="M362" s="83">
        <v>0</v>
      </c>
      <c r="N362" s="83">
        <v>0</v>
      </c>
      <c r="O362" s="83">
        <v>0</v>
      </c>
      <c r="P362" s="87">
        <f t="shared" si="84"/>
        <v>139952</v>
      </c>
      <c r="Q362" s="86">
        <f t="shared" si="78"/>
        <v>100</v>
      </c>
      <c r="R362" s="88">
        <f t="shared" si="82"/>
        <v>139952</v>
      </c>
      <c r="S362" s="101">
        <v>18</v>
      </c>
      <c r="T362" s="101">
        <v>9</v>
      </c>
      <c r="U362" s="101">
        <v>8</v>
      </c>
      <c r="V362" s="35">
        <f t="shared" si="76"/>
        <v>35</v>
      </c>
      <c r="W362" s="61">
        <f t="shared" si="83"/>
        <v>16.826923076923077</v>
      </c>
      <c r="X362" s="14">
        <v>10</v>
      </c>
      <c r="Y362" s="14">
        <v>19</v>
      </c>
      <c r="Z362" s="14">
        <v>152</v>
      </c>
      <c r="AA362" s="14">
        <v>2</v>
      </c>
      <c r="AB362" s="106">
        <f t="shared" si="79"/>
        <v>173</v>
      </c>
      <c r="AC362" s="60">
        <f t="shared" si="80"/>
        <v>83.17307692307692</v>
      </c>
      <c r="AD362" s="7">
        <f t="shared" si="81"/>
        <v>208</v>
      </c>
      <c r="AE362" s="82"/>
      <c r="AF362" s="82"/>
    </row>
    <row r="363" spans="1:32" ht="16.5" hidden="1" customHeight="1" x14ac:dyDescent="0.2">
      <c r="A363" s="1" t="s">
        <v>214</v>
      </c>
      <c r="B363" t="s">
        <v>120</v>
      </c>
      <c r="C363" s="17">
        <v>72859</v>
      </c>
      <c r="D363" s="82" t="s">
        <v>98</v>
      </c>
      <c r="E363" s="83">
        <v>0</v>
      </c>
      <c r="F363" s="83">
        <v>0</v>
      </c>
      <c r="G363" s="83">
        <v>0</v>
      </c>
      <c r="H363" s="83">
        <v>0</v>
      </c>
      <c r="I363" s="90">
        <v>0</v>
      </c>
      <c r="J363" s="86">
        <f t="shared" si="77"/>
        <v>0</v>
      </c>
      <c r="K363" s="83">
        <v>44870</v>
      </c>
      <c r="L363" s="83">
        <v>95082</v>
      </c>
      <c r="M363" s="83">
        <v>0</v>
      </c>
      <c r="N363" s="83">
        <v>0</v>
      </c>
      <c r="O363" s="83">
        <v>0</v>
      </c>
      <c r="P363" s="87">
        <f t="shared" si="84"/>
        <v>139952</v>
      </c>
      <c r="Q363" s="86">
        <f t="shared" si="78"/>
        <v>100</v>
      </c>
      <c r="R363" s="88">
        <f t="shared" si="82"/>
        <v>139952</v>
      </c>
      <c r="S363" s="101">
        <v>18</v>
      </c>
      <c r="T363" s="101">
        <v>9</v>
      </c>
      <c r="U363" s="101">
        <v>8</v>
      </c>
      <c r="V363" s="35">
        <f t="shared" si="76"/>
        <v>35</v>
      </c>
      <c r="W363" s="61">
        <f t="shared" si="83"/>
        <v>16.826923076923077</v>
      </c>
      <c r="X363" s="14">
        <v>10</v>
      </c>
      <c r="Y363" s="14">
        <v>19</v>
      </c>
      <c r="Z363" s="14">
        <v>152</v>
      </c>
      <c r="AA363" s="14">
        <v>2</v>
      </c>
      <c r="AB363" s="106">
        <f t="shared" si="79"/>
        <v>173</v>
      </c>
      <c r="AC363" s="60">
        <f t="shared" si="80"/>
        <v>83.17307692307692</v>
      </c>
      <c r="AD363" s="7">
        <f t="shared" si="81"/>
        <v>208</v>
      </c>
      <c r="AE363" s="82"/>
      <c r="AF363" s="82"/>
    </row>
    <row r="364" spans="1:32" ht="16.5" hidden="1" customHeight="1" x14ac:dyDescent="0.2">
      <c r="A364" s="1" t="s">
        <v>214</v>
      </c>
      <c r="B364" t="s">
        <v>121</v>
      </c>
      <c r="C364" s="17">
        <v>72859</v>
      </c>
      <c r="D364" s="82" t="s">
        <v>98</v>
      </c>
      <c r="E364" s="83">
        <v>0</v>
      </c>
      <c r="F364" s="83">
        <v>0</v>
      </c>
      <c r="G364" s="83">
        <v>0</v>
      </c>
      <c r="H364" s="83">
        <v>0</v>
      </c>
      <c r="I364" s="90">
        <v>0</v>
      </c>
      <c r="J364" s="86">
        <f t="shared" si="77"/>
        <v>0</v>
      </c>
      <c r="K364" s="83">
        <v>44870</v>
      </c>
      <c r="L364" s="83">
        <v>95082</v>
      </c>
      <c r="M364" s="83">
        <v>0</v>
      </c>
      <c r="N364" s="83">
        <v>0</v>
      </c>
      <c r="O364" s="83">
        <v>0</v>
      </c>
      <c r="P364" s="87">
        <f t="shared" si="84"/>
        <v>139952</v>
      </c>
      <c r="Q364" s="86">
        <f t="shared" si="78"/>
        <v>100</v>
      </c>
      <c r="R364" s="88">
        <f t="shared" si="82"/>
        <v>139952</v>
      </c>
      <c r="S364" s="101">
        <v>18</v>
      </c>
      <c r="T364" s="101">
        <v>9</v>
      </c>
      <c r="U364" s="101">
        <v>8</v>
      </c>
      <c r="V364" s="35">
        <f t="shared" si="76"/>
        <v>35</v>
      </c>
      <c r="W364" s="61">
        <f t="shared" si="83"/>
        <v>16.826923076923077</v>
      </c>
      <c r="X364" s="14">
        <v>10</v>
      </c>
      <c r="Y364" s="14">
        <v>19</v>
      </c>
      <c r="Z364" s="14">
        <v>152</v>
      </c>
      <c r="AA364" s="14">
        <v>2</v>
      </c>
      <c r="AB364" s="106">
        <f t="shared" si="79"/>
        <v>173</v>
      </c>
      <c r="AC364" s="60">
        <f t="shared" si="80"/>
        <v>83.17307692307692</v>
      </c>
      <c r="AD364" s="7">
        <f t="shared" si="81"/>
        <v>208</v>
      </c>
      <c r="AE364" s="82"/>
      <c r="AF364" s="82"/>
    </row>
    <row r="365" spans="1:32" ht="16.5" hidden="1" customHeight="1" x14ac:dyDescent="0.2">
      <c r="A365" s="1" t="s">
        <v>214</v>
      </c>
      <c r="B365" t="s">
        <v>100</v>
      </c>
      <c r="C365" s="17">
        <v>90038</v>
      </c>
      <c r="D365" s="82" t="s">
        <v>98</v>
      </c>
      <c r="E365" s="83">
        <v>0</v>
      </c>
      <c r="F365" s="83">
        <v>0</v>
      </c>
      <c r="G365" s="83">
        <v>0</v>
      </c>
      <c r="H365" s="83">
        <v>0</v>
      </c>
      <c r="I365" s="90">
        <v>0</v>
      </c>
      <c r="J365" s="86">
        <f t="shared" si="77"/>
        <v>0</v>
      </c>
      <c r="K365" s="83">
        <v>44870</v>
      </c>
      <c r="L365" s="83">
        <v>95082</v>
      </c>
      <c r="M365" s="83">
        <v>0</v>
      </c>
      <c r="N365" s="83">
        <v>0</v>
      </c>
      <c r="O365" s="83">
        <v>0</v>
      </c>
      <c r="P365" s="87">
        <f t="shared" si="84"/>
        <v>139952</v>
      </c>
      <c r="Q365" s="86">
        <f t="shared" si="78"/>
        <v>100</v>
      </c>
      <c r="R365" s="88">
        <f t="shared" si="82"/>
        <v>139952</v>
      </c>
      <c r="S365" s="101">
        <v>18</v>
      </c>
      <c r="T365" s="101">
        <v>9</v>
      </c>
      <c r="U365" s="101">
        <v>8</v>
      </c>
      <c r="V365" s="35">
        <f t="shared" si="76"/>
        <v>35</v>
      </c>
      <c r="W365" s="61">
        <f t="shared" si="83"/>
        <v>16.826923076923077</v>
      </c>
      <c r="X365" s="14">
        <v>10</v>
      </c>
      <c r="Y365" s="14">
        <v>19</v>
      </c>
      <c r="Z365" s="14">
        <v>152</v>
      </c>
      <c r="AA365" s="14">
        <v>2</v>
      </c>
      <c r="AB365" s="106">
        <f t="shared" si="79"/>
        <v>173</v>
      </c>
      <c r="AC365" s="60">
        <f t="shared" si="80"/>
        <v>83.17307692307692</v>
      </c>
      <c r="AD365" s="7">
        <f t="shared" si="81"/>
        <v>208</v>
      </c>
      <c r="AE365" s="82"/>
      <c r="AF365" s="82"/>
    </row>
    <row r="366" spans="1:32" ht="16.5" hidden="1" customHeight="1" x14ac:dyDescent="0.2">
      <c r="A366" s="1" t="s">
        <v>214</v>
      </c>
      <c r="B366" t="s">
        <v>136</v>
      </c>
      <c r="C366" s="17">
        <v>72859</v>
      </c>
      <c r="D366" s="82" t="s">
        <v>98</v>
      </c>
      <c r="E366" s="83">
        <v>0</v>
      </c>
      <c r="F366" s="83">
        <v>0</v>
      </c>
      <c r="G366" s="83">
        <v>0</v>
      </c>
      <c r="H366" s="83">
        <v>0</v>
      </c>
      <c r="I366" s="90">
        <v>0</v>
      </c>
      <c r="J366" s="86">
        <f t="shared" si="77"/>
        <v>0</v>
      </c>
      <c r="K366" s="83">
        <v>44870</v>
      </c>
      <c r="L366" s="83">
        <v>95082</v>
      </c>
      <c r="M366" s="83">
        <v>0</v>
      </c>
      <c r="N366" s="83">
        <v>0</v>
      </c>
      <c r="O366" s="83">
        <v>0</v>
      </c>
      <c r="P366" s="87">
        <f t="shared" si="84"/>
        <v>139952</v>
      </c>
      <c r="Q366" s="86">
        <f t="shared" si="78"/>
        <v>100</v>
      </c>
      <c r="R366" s="88">
        <f t="shared" si="82"/>
        <v>139952</v>
      </c>
      <c r="S366" s="101">
        <v>18</v>
      </c>
      <c r="T366" s="101">
        <v>9</v>
      </c>
      <c r="U366" s="101">
        <v>8</v>
      </c>
      <c r="V366" s="35">
        <f t="shared" si="76"/>
        <v>35</v>
      </c>
      <c r="W366" s="61">
        <f t="shared" si="83"/>
        <v>16.826923076923077</v>
      </c>
      <c r="X366" s="14">
        <v>10</v>
      </c>
      <c r="Y366" s="14">
        <v>19</v>
      </c>
      <c r="Z366" s="14">
        <v>152</v>
      </c>
      <c r="AA366" s="14">
        <v>2</v>
      </c>
      <c r="AB366" s="106">
        <f t="shared" si="79"/>
        <v>173</v>
      </c>
      <c r="AC366" s="60">
        <f t="shared" si="80"/>
        <v>83.17307692307692</v>
      </c>
      <c r="AD366" s="7">
        <f t="shared" si="81"/>
        <v>208</v>
      </c>
      <c r="AE366" s="82"/>
      <c r="AF366" s="82"/>
    </row>
    <row r="367" spans="1:32" ht="16.5" hidden="1" customHeight="1" x14ac:dyDescent="0.2">
      <c r="A367" s="1" t="s">
        <v>214</v>
      </c>
      <c r="B367" t="s">
        <v>122</v>
      </c>
      <c r="C367" s="17">
        <v>182121</v>
      </c>
      <c r="D367" s="82" t="s">
        <v>98</v>
      </c>
      <c r="E367" s="83">
        <v>0</v>
      </c>
      <c r="F367" s="83">
        <v>0</v>
      </c>
      <c r="G367" s="83">
        <v>0</v>
      </c>
      <c r="H367" s="83">
        <v>0</v>
      </c>
      <c r="I367" s="90">
        <v>0</v>
      </c>
      <c r="J367" s="86">
        <f t="shared" si="77"/>
        <v>0</v>
      </c>
      <c r="K367" s="83">
        <v>44870</v>
      </c>
      <c r="L367" s="83">
        <v>95082</v>
      </c>
      <c r="M367" s="83">
        <v>0</v>
      </c>
      <c r="N367" s="83">
        <v>0</v>
      </c>
      <c r="O367" s="83">
        <v>0</v>
      </c>
      <c r="P367" s="87">
        <f t="shared" si="84"/>
        <v>139952</v>
      </c>
      <c r="Q367" s="86">
        <f t="shared" si="78"/>
        <v>100</v>
      </c>
      <c r="R367" s="88">
        <f t="shared" si="82"/>
        <v>139952</v>
      </c>
      <c r="S367" s="101">
        <v>18</v>
      </c>
      <c r="T367" s="101">
        <v>9</v>
      </c>
      <c r="U367" s="101">
        <v>8</v>
      </c>
      <c r="V367" s="35">
        <f t="shared" si="76"/>
        <v>35</v>
      </c>
      <c r="W367" s="61">
        <f t="shared" si="83"/>
        <v>16.826923076923077</v>
      </c>
      <c r="X367" s="14">
        <v>10</v>
      </c>
      <c r="Y367" s="14">
        <v>19</v>
      </c>
      <c r="Z367" s="14">
        <v>152</v>
      </c>
      <c r="AA367" s="14">
        <v>2</v>
      </c>
      <c r="AB367" s="106">
        <f t="shared" si="79"/>
        <v>173</v>
      </c>
      <c r="AC367" s="60">
        <f t="shared" si="80"/>
        <v>83.17307692307692</v>
      </c>
      <c r="AD367" s="7">
        <f t="shared" si="81"/>
        <v>208</v>
      </c>
      <c r="AE367" s="82"/>
      <c r="AF367" s="82"/>
    </row>
    <row r="368" spans="1:32" ht="16.5" hidden="1" customHeight="1" x14ac:dyDescent="0.2">
      <c r="A368" s="1" t="s">
        <v>214</v>
      </c>
      <c r="B368" t="s">
        <v>102</v>
      </c>
      <c r="C368" s="17">
        <v>735587</v>
      </c>
      <c r="D368" s="82" t="s">
        <v>171</v>
      </c>
      <c r="E368" s="83">
        <v>0</v>
      </c>
      <c r="F368" s="83">
        <v>0</v>
      </c>
      <c r="G368" s="83">
        <v>0</v>
      </c>
      <c r="H368" s="83">
        <v>0</v>
      </c>
      <c r="I368" s="90">
        <v>0</v>
      </c>
      <c r="J368" s="86">
        <f t="shared" si="77"/>
        <v>0</v>
      </c>
      <c r="K368" s="83">
        <v>44870</v>
      </c>
      <c r="L368" s="83">
        <v>95082</v>
      </c>
      <c r="M368" s="83">
        <v>0</v>
      </c>
      <c r="N368" s="83">
        <v>0</v>
      </c>
      <c r="O368" s="83">
        <v>0</v>
      </c>
      <c r="P368" s="87">
        <f>SUM(K368:O368)</f>
        <v>139952</v>
      </c>
      <c r="Q368" s="86">
        <f t="shared" si="78"/>
        <v>100</v>
      </c>
      <c r="R368" s="88">
        <f t="shared" si="82"/>
        <v>139952</v>
      </c>
      <c r="S368" s="101">
        <v>18</v>
      </c>
      <c r="T368" s="101">
        <v>9</v>
      </c>
      <c r="U368" s="101">
        <v>8</v>
      </c>
      <c r="V368" s="35">
        <f t="shared" si="76"/>
        <v>35</v>
      </c>
      <c r="W368" s="61">
        <f t="shared" si="83"/>
        <v>16.826923076923077</v>
      </c>
      <c r="X368" s="14">
        <v>10</v>
      </c>
      <c r="Y368" s="14">
        <v>19</v>
      </c>
      <c r="Z368" s="14">
        <v>152</v>
      </c>
      <c r="AA368" s="14">
        <v>2</v>
      </c>
      <c r="AB368" s="106">
        <f t="shared" si="79"/>
        <v>173</v>
      </c>
      <c r="AC368" s="60">
        <f t="shared" si="80"/>
        <v>83.17307692307692</v>
      </c>
      <c r="AD368" s="7">
        <f t="shared" si="81"/>
        <v>208</v>
      </c>
      <c r="AE368" s="82"/>
      <c r="AF368" s="82"/>
    </row>
    <row r="369" spans="1:32" ht="16.5" hidden="1" customHeight="1" x14ac:dyDescent="0.2">
      <c r="A369" s="1" t="s">
        <v>214</v>
      </c>
      <c r="B369" t="s">
        <v>104</v>
      </c>
      <c r="C369" s="17">
        <v>68724</v>
      </c>
      <c r="D369" s="82" t="s">
        <v>171</v>
      </c>
      <c r="E369" s="83">
        <v>0</v>
      </c>
      <c r="F369" s="83">
        <v>0</v>
      </c>
      <c r="G369" s="83">
        <v>0</v>
      </c>
      <c r="H369" s="83">
        <v>0</v>
      </c>
      <c r="I369" s="90">
        <v>0</v>
      </c>
      <c r="J369" s="86">
        <f t="shared" si="77"/>
        <v>0</v>
      </c>
      <c r="K369" s="83">
        <v>44870</v>
      </c>
      <c r="L369" s="83">
        <v>95082</v>
      </c>
      <c r="M369" s="83">
        <v>0</v>
      </c>
      <c r="N369" s="83">
        <v>0</v>
      </c>
      <c r="O369" s="83">
        <v>0</v>
      </c>
      <c r="P369" s="87">
        <f t="shared" si="84"/>
        <v>139952</v>
      </c>
      <c r="Q369" s="86">
        <f t="shared" si="78"/>
        <v>100</v>
      </c>
      <c r="R369" s="88">
        <f t="shared" si="82"/>
        <v>139952</v>
      </c>
      <c r="S369" s="101">
        <v>18</v>
      </c>
      <c r="T369" s="101">
        <v>9</v>
      </c>
      <c r="U369" s="101">
        <v>8</v>
      </c>
      <c r="V369" s="35">
        <f t="shared" si="76"/>
        <v>35</v>
      </c>
      <c r="W369" s="61">
        <f t="shared" si="83"/>
        <v>16.826923076923077</v>
      </c>
      <c r="X369" s="14">
        <v>10</v>
      </c>
      <c r="Y369" s="14">
        <v>19</v>
      </c>
      <c r="Z369" s="14">
        <v>152</v>
      </c>
      <c r="AA369" s="14">
        <v>2</v>
      </c>
      <c r="AB369" s="106">
        <f t="shared" si="79"/>
        <v>173</v>
      </c>
      <c r="AC369" s="60">
        <f t="shared" si="80"/>
        <v>83.17307692307692</v>
      </c>
      <c r="AD369" s="7">
        <f t="shared" si="81"/>
        <v>208</v>
      </c>
      <c r="AE369" s="82"/>
      <c r="AF369" s="82"/>
    </row>
    <row r="370" spans="1:32" ht="15" hidden="1" customHeight="1" x14ac:dyDescent="0.2">
      <c r="A370" s="1" t="s">
        <v>214</v>
      </c>
      <c r="B370" t="s">
        <v>106</v>
      </c>
      <c r="C370" s="17">
        <v>1204642</v>
      </c>
      <c r="D370" s="82" t="s">
        <v>171</v>
      </c>
      <c r="E370" s="83">
        <v>0</v>
      </c>
      <c r="F370" s="83">
        <v>0</v>
      </c>
      <c r="G370" s="83">
        <v>0</v>
      </c>
      <c r="H370" s="83">
        <v>0</v>
      </c>
      <c r="I370" s="90">
        <v>0</v>
      </c>
      <c r="J370" s="86">
        <f t="shared" si="77"/>
        <v>0</v>
      </c>
      <c r="K370" s="83">
        <v>44870</v>
      </c>
      <c r="L370" s="83">
        <v>95082</v>
      </c>
      <c r="M370" s="83">
        <v>0</v>
      </c>
      <c r="N370" s="83">
        <v>0</v>
      </c>
      <c r="O370" s="83">
        <v>0</v>
      </c>
      <c r="P370" s="87">
        <f t="shared" si="84"/>
        <v>139952</v>
      </c>
      <c r="Q370" s="86">
        <f t="shared" si="78"/>
        <v>100</v>
      </c>
      <c r="R370" s="88">
        <f t="shared" si="82"/>
        <v>139952</v>
      </c>
      <c r="S370" s="101">
        <v>18</v>
      </c>
      <c r="T370" s="101">
        <v>9</v>
      </c>
      <c r="U370" s="101">
        <v>8</v>
      </c>
      <c r="V370" s="35">
        <f t="shared" si="76"/>
        <v>35</v>
      </c>
      <c r="W370" s="61">
        <f t="shared" si="83"/>
        <v>16.826923076923077</v>
      </c>
      <c r="X370" s="14">
        <v>10</v>
      </c>
      <c r="Y370" s="14">
        <v>19</v>
      </c>
      <c r="Z370" s="14">
        <v>152</v>
      </c>
      <c r="AA370" s="14">
        <v>2</v>
      </c>
      <c r="AB370" s="106">
        <f t="shared" si="79"/>
        <v>173</v>
      </c>
      <c r="AC370" s="60">
        <f t="shared" si="80"/>
        <v>83.17307692307692</v>
      </c>
      <c r="AD370" s="7">
        <f t="shared" si="81"/>
        <v>208</v>
      </c>
      <c r="AE370" s="82"/>
      <c r="AF370" s="82"/>
    </row>
    <row r="371" spans="1:32" ht="18" hidden="1" customHeight="1" x14ac:dyDescent="0.2">
      <c r="A371" s="1" t="s">
        <v>19</v>
      </c>
      <c r="B371" t="s">
        <v>119</v>
      </c>
      <c r="C371" s="17">
        <v>0</v>
      </c>
      <c r="D371" s="82" t="s">
        <v>213</v>
      </c>
      <c r="E371" s="83">
        <v>537997</v>
      </c>
      <c r="F371" s="83">
        <v>1807284</v>
      </c>
      <c r="G371" s="83">
        <v>0</v>
      </c>
      <c r="H371" s="83">
        <v>0</v>
      </c>
      <c r="I371" s="85">
        <f t="shared" si="85"/>
        <v>2345281</v>
      </c>
      <c r="J371" s="86">
        <f t="shared" si="77"/>
        <v>98.797219517969467</v>
      </c>
      <c r="K371" s="83">
        <v>0</v>
      </c>
      <c r="L371" s="83">
        <v>0</v>
      </c>
      <c r="M371" s="83">
        <v>28552</v>
      </c>
      <c r="N371" s="83">
        <v>0</v>
      </c>
      <c r="O371" s="83">
        <v>0</v>
      </c>
      <c r="P371" s="87">
        <f t="shared" si="84"/>
        <v>28552</v>
      </c>
      <c r="Q371" s="86">
        <f t="shared" si="78"/>
        <v>1.2027804820305388</v>
      </c>
      <c r="R371" s="88">
        <f t="shared" si="82"/>
        <v>2373833</v>
      </c>
      <c r="S371" s="101">
        <v>34</v>
      </c>
      <c r="T371" s="101">
        <v>2</v>
      </c>
      <c r="U371" s="101">
        <v>7</v>
      </c>
      <c r="V371" s="35">
        <f t="shared" si="76"/>
        <v>43</v>
      </c>
      <c r="W371" s="61">
        <f t="shared" si="83"/>
        <v>100</v>
      </c>
      <c r="X371" s="14">
        <v>1</v>
      </c>
      <c r="Y371" s="14">
        <v>0</v>
      </c>
      <c r="Z371" s="14">
        <v>0</v>
      </c>
      <c r="AA371" s="14">
        <v>0</v>
      </c>
      <c r="AB371" s="106">
        <f t="shared" si="79"/>
        <v>0</v>
      </c>
      <c r="AC371" s="60">
        <f t="shared" si="80"/>
        <v>0</v>
      </c>
      <c r="AD371" s="7">
        <f t="shared" si="81"/>
        <v>43</v>
      </c>
      <c r="AE371" s="82"/>
      <c r="AF371" s="82"/>
    </row>
    <row r="372" spans="1:32" ht="18" hidden="1" customHeight="1" x14ac:dyDescent="0.2">
      <c r="A372" s="1" t="s">
        <v>19</v>
      </c>
      <c r="B372" t="s">
        <v>99</v>
      </c>
      <c r="C372" s="17">
        <v>14785</v>
      </c>
      <c r="D372" s="82" t="s">
        <v>213</v>
      </c>
      <c r="E372" s="83">
        <v>537997</v>
      </c>
      <c r="F372" s="83">
        <v>1807284</v>
      </c>
      <c r="G372" s="83">
        <v>0</v>
      </c>
      <c r="H372" s="83">
        <v>0</v>
      </c>
      <c r="I372" s="85">
        <f t="shared" si="85"/>
        <v>2345281</v>
      </c>
      <c r="J372" s="86">
        <f t="shared" si="77"/>
        <v>98.797219517969467</v>
      </c>
      <c r="K372" s="83">
        <v>0</v>
      </c>
      <c r="L372" s="83">
        <v>0</v>
      </c>
      <c r="M372" s="83">
        <v>28552</v>
      </c>
      <c r="N372" s="83">
        <v>0</v>
      </c>
      <c r="O372" s="83">
        <v>0</v>
      </c>
      <c r="P372" s="87">
        <f t="shared" si="84"/>
        <v>28552</v>
      </c>
      <c r="Q372" s="86">
        <f t="shared" si="78"/>
        <v>1.2027804820305388</v>
      </c>
      <c r="R372" s="88">
        <f t="shared" si="82"/>
        <v>2373833</v>
      </c>
      <c r="S372" s="101">
        <v>34</v>
      </c>
      <c r="T372" s="101">
        <v>2</v>
      </c>
      <c r="U372" s="101">
        <v>7</v>
      </c>
      <c r="V372" s="35">
        <f t="shared" si="76"/>
        <v>43</v>
      </c>
      <c r="W372" s="61">
        <f t="shared" si="83"/>
        <v>100</v>
      </c>
      <c r="X372" s="14">
        <v>1</v>
      </c>
      <c r="Y372" s="14">
        <v>0</v>
      </c>
      <c r="Z372" s="14">
        <v>0</v>
      </c>
      <c r="AA372" s="14">
        <v>0</v>
      </c>
      <c r="AB372" s="106">
        <f t="shared" si="79"/>
        <v>0</v>
      </c>
      <c r="AC372" s="60">
        <f t="shared" si="80"/>
        <v>0</v>
      </c>
      <c r="AD372" s="7">
        <f t="shared" si="81"/>
        <v>43</v>
      </c>
      <c r="AE372" s="82"/>
      <c r="AF372" s="82"/>
    </row>
    <row r="373" spans="1:32" ht="16.5" hidden="1" customHeight="1" x14ac:dyDescent="0.2">
      <c r="A373" s="1" t="s">
        <v>19</v>
      </c>
      <c r="B373" t="s">
        <v>121</v>
      </c>
      <c r="C373" s="17">
        <v>0</v>
      </c>
      <c r="D373" s="82" t="s">
        <v>213</v>
      </c>
      <c r="E373" s="83">
        <v>537997</v>
      </c>
      <c r="F373" s="83">
        <v>1807284</v>
      </c>
      <c r="G373" s="83">
        <v>0</v>
      </c>
      <c r="H373" s="83">
        <v>0</v>
      </c>
      <c r="I373" s="85">
        <f t="shared" si="85"/>
        <v>2345281</v>
      </c>
      <c r="J373" s="86">
        <f t="shared" si="77"/>
        <v>98.797219517969467</v>
      </c>
      <c r="K373" s="83">
        <v>0</v>
      </c>
      <c r="L373" s="83">
        <v>0</v>
      </c>
      <c r="M373" s="83">
        <v>28552</v>
      </c>
      <c r="N373" s="83">
        <v>0</v>
      </c>
      <c r="O373" s="83">
        <v>0</v>
      </c>
      <c r="P373" s="87">
        <f t="shared" si="84"/>
        <v>28552</v>
      </c>
      <c r="Q373" s="86">
        <f t="shared" si="78"/>
        <v>1.2027804820305388</v>
      </c>
      <c r="R373" s="88">
        <f t="shared" si="82"/>
        <v>2373833</v>
      </c>
      <c r="S373" s="101">
        <v>34</v>
      </c>
      <c r="T373" s="101">
        <v>2</v>
      </c>
      <c r="U373" s="101">
        <v>7</v>
      </c>
      <c r="V373" s="35">
        <f t="shared" si="76"/>
        <v>43</v>
      </c>
      <c r="W373" s="61">
        <f t="shared" si="83"/>
        <v>100</v>
      </c>
      <c r="X373" s="14">
        <v>1</v>
      </c>
      <c r="Y373" s="14">
        <v>0</v>
      </c>
      <c r="Z373" s="14">
        <v>0</v>
      </c>
      <c r="AA373" s="14">
        <v>0</v>
      </c>
      <c r="AB373" s="106">
        <f t="shared" si="79"/>
        <v>0</v>
      </c>
      <c r="AC373" s="60">
        <f t="shared" si="80"/>
        <v>0</v>
      </c>
      <c r="AD373" s="7">
        <f t="shared" si="81"/>
        <v>43</v>
      </c>
      <c r="AE373" s="82"/>
      <c r="AF373" s="82"/>
    </row>
    <row r="374" spans="1:32" hidden="1" x14ac:dyDescent="0.2">
      <c r="A374" s="1" t="s">
        <v>19</v>
      </c>
      <c r="B374" t="s">
        <v>100</v>
      </c>
      <c r="C374" s="17">
        <v>127806</v>
      </c>
      <c r="D374" s="82" t="s">
        <v>213</v>
      </c>
      <c r="E374" s="83">
        <v>537997</v>
      </c>
      <c r="F374" s="83">
        <v>1807284</v>
      </c>
      <c r="G374" s="83">
        <v>0</v>
      </c>
      <c r="H374" s="83">
        <v>0</v>
      </c>
      <c r="I374" s="85">
        <f t="shared" si="85"/>
        <v>2345281</v>
      </c>
      <c r="J374" s="86">
        <f t="shared" si="77"/>
        <v>98.797219517969467</v>
      </c>
      <c r="K374" s="83">
        <v>0</v>
      </c>
      <c r="L374" s="83">
        <v>0</v>
      </c>
      <c r="M374" s="83">
        <v>28552</v>
      </c>
      <c r="N374" s="83">
        <v>0</v>
      </c>
      <c r="O374" s="83">
        <v>0</v>
      </c>
      <c r="P374" s="87">
        <f t="shared" si="84"/>
        <v>28552</v>
      </c>
      <c r="Q374" s="86">
        <f t="shared" si="78"/>
        <v>1.2027804820305388</v>
      </c>
      <c r="R374" s="88">
        <f t="shared" si="82"/>
        <v>2373833</v>
      </c>
      <c r="S374" s="101">
        <v>34</v>
      </c>
      <c r="T374" s="101">
        <v>2</v>
      </c>
      <c r="U374" s="101">
        <v>7</v>
      </c>
      <c r="V374" s="35">
        <f t="shared" si="76"/>
        <v>43</v>
      </c>
      <c r="W374" s="61">
        <f t="shared" si="83"/>
        <v>100</v>
      </c>
      <c r="X374" s="14">
        <v>1</v>
      </c>
      <c r="Y374" s="14">
        <v>0</v>
      </c>
      <c r="Z374" s="14">
        <v>0</v>
      </c>
      <c r="AA374" s="14">
        <v>0</v>
      </c>
      <c r="AB374" s="106">
        <f t="shared" si="79"/>
        <v>0</v>
      </c>
      <c r="AC374" s="60">
        <f t="shared" si="80"/>
        <v>0</v>
      </c>
      <c r="AD374" s="7">
        <f t="shared" si="81"/>
        <v>43</v>
      </c>
      <c r="AE374" s="82"/>
      <c r="AF374" s="82"/>
    </row>
    <row r="375" spans="1:32" ht="15" hidden="1" customHeight="1" x14ac:dyDescent="0.2">
      <c r="A375" s="1" t="s">
        <v>19</v>
      </c>
      <c r="B375" t="s">
        <v>122</v>
      </c>
      <c r="C375" s="17">
        <v>80816</v>
      </c>
      <c r="D375" s="82" t="s">
        <v>213</v>
      </c>
      <c r="E375" s="83">
        <v>537997</v>
      </c>
      <c r="F375" s="83">
        <v>1807284</v>
      </c>
      <c r="G375" s="83">
        <v>0</v>
      </c>
      <c r="H375" s="83">
        <v>0</v>
      </c>
      <c r="I375" s="85">
        <f t="shared" si="85"/>
        <v>2345281</v>
      </c>
      <c r="J375" s="86">
        <f t="shared" si="77"/>
        <v>98.797219517969467</v>
      </c>
      <c r="K375" s="83">
        <v>0</v>
      </c>
      <c r="L375" s="83">
        <v>0</v>
      </c>
      <c r="M375" s="83">
        <v>28552</v>
      </c>
      <c r="N375" s="83">
        <v>0</v>
      </c>
      <c r="O375" s="83">
        <v>0</v>
      </c>
      <c r="P375" s="87">
        <f t="shared" si="84"/>
        <v>28552</v>
      </c>
      <c r="Q375" s="86">
        <f t="shared" si="78"/>
        <v>1.2027804820305388</v>
      </c>
      <c r="R375" s="88">
        <f t="shared" si="82"/>
        <v>2373833</v>
      </c>
      <c r="S375" s="101">
        <v>34</v>
      </c>
      <c r="T375" s="101">
        <v>2</v>
      </c>
      <c r="U375" s="101">
        <v>7</v>
      </c>
      <c r="V375" s="35">
        <f t="shared" si="76"/>
        <v>43</v>
      </c>
      <c r="W375" s="61">
        <f t="shared" si="83"/>
        <v>100</v>
      </c>
      <c r="X375" s="14">
        <v>1</v>
      </c>
      <c r="Y375" s="14">
        <v>0</v>
      </c>
      <c r="Z375" s="14">
        <v>0</v>
      </c>
      <c r="AA375" s="14">
        <v>0</v>
      </c>
      <c r="AB375" s="106">
        <f t="shared" si="79"/>
        <v>0</v>
      </c>
      <c r="AC375" s="60">
        <f t="shared" si="80"/>
        <v>0</v>
      </c>
      <c r="AD375" s="7">
        <f t="shared" si="81"/>
        <v>43</v>
      </c>
      <c r="AE375" s="82"/>
      <c r="AF375" s="82"/>
    </row>
    <row r="376" spans="1:32" hidden="1" x14ac:dyDescent="0.2">
      <c r="A376" s="1" t="s">
        <v>19</v>
      </c>
      <c r="B376" t="s">
        <v>102</v>
      </c>
      <c r="C376" s="17">
        <v>109896</v>
      </c>
      <c r="D376" s="82" t="s">
        <v>171</v>
      </c>
      <c r="E376" s="83">
        <v>537997</v>
      </c>
      <c r="F376" s="83">
        <v>1807284</v>
      </c>
      <c r="G376" s="83">
        <v>0</v>
      </c>
      <c r="H376" s="83">
        <v>0</v>
      </c>
      <c r="I376" s="85">
        <f t="shared" si="85"/>
        <v>2345281</v>
      </c>
      <c r="J376" s="86">
        <f t="shared" si="77"/>
        <v>98.797219517969467</v>
      </c>
      <c r="K376" s="83">
        <v>0</v>
      </c>
      <c r="L376" s="83">
        <v>0</v>
      </c>
      <c r="M376" s="83">
        <v>28552</v>
      </c>
      <c r="N376" s="83">
        <v>0</v>
      </c>
      <c r="O376" s="83">
        <v>0</v>
      </c>
      <c r="P376" s="87">
        <f t="shared" si="84"/>
        <v>28552</v>
      </c>
      <c r="Q376" s="86">
        <f t="shared" si="78"/>
        <v>1.2027804820305388</v>
      </c>
      <c r="R376" s="88">
        <f t="shared" si="82"/>
        <v>2373833</v>
      </c>
      <c r="S376" s="101">
        <v>34</v>
      </c>
      <c r="T376" s="101">
        <v>2</v>
      </c>
      <c r="U376" s="101">
        <v>7</v>
      </c>
      <c r="V376" s="35">
        <f t="shared" si="76"/>
        <v>43</v>
      </c>
      <c r="W376" s="61">
        <f t="shared" si="83"/>
        <v>100</v>
      </c>
      <c r="X376" s="14">
        <v>1</v>
      </c>
      <c r="Y376" s="14">
        <v>0</v>
      </c>
      <c r="Z376" s="14">
        <v>0</v>
      </c>
      <c r="AA376" s="14">
        <v>0</v>
      </c>
      <c r="AB376" s="106">
        <f t="shared" si="79"/>
        <v>0</v>
      </c>
      <c r="AC376" s="60">
        <f t="shared" si="80"/>
        <v>0</v>
      </c>
      <c r="AD376" s="7">
        <f t="shared" si="81"/>
        <v>43</v>
      </c>
      <c r="AE376" s="82"/>
      <c r="AF376" s="82"/>
    </row>
    <row r="377" spans="1:32" ht="16.5" hidden="1" customHeight="1" x14ac:dyDescent="0.2">
      <c r="A377" s="1" t="s">
        <v>19</v>
      </c>
      <c r="B377" t="s">
        <v>103</v>
      </c>
      <c r="C377" s="17">
        <v>99010</v>
      </c>
      <c r="D377" s="82" t="s">
        <v>171</v>
      </c>
      <c r="E377" s="83">
        <v>537997</v>
      </c>
      <c r="F377" s="83">
        <v>1807284</v>
      </c>
      <c r="G377" s="83">
        <v>0</v>
      </c>
      <c r="H377" s="83">
        <v>0</v>
      </c>
      <c r="I377" s="85">
        <f t="shared" si="85"/>
        <v>2345281</v>
      </c>
      <c r="J377" s="86">
        <f t="shared" si="77"/>
        <v>98.797219517969467</v>
      </c>
      <c r="K377" s="83">
        <v>0</v>
      </c>
      <c r="L377" s="83">
        <v>0</v>
      </c>
      <c r="M377" s="83">
        <v>28552</v>
      </c>
      <c r="N377" s="83">
        <v>0</v>
      </c>
      <c r="O377" s="83">
        <v>0</v>
      </c>
      <c r="P377" s="87">
        <f t="shared" si="84"/>
        <v>28552</v>
      </c>
      <c r="Q377" s="86">
        <f t="shared" si="78"/>
        <v>1.2027804820305388</v>
      </c>
      <c r="R377" s="88">
        <f t="shared" si="82"/>
        <v>2373833</v>
      </c>
      <c r="S377" s="101">
        <v>34</v>
      </c>
      <c r="T377" s="101">
        <v>2</v>
      </c>
      <c r="U377" s="101">
        <v>7</v>
      </c>
      <c r="V377" s="35">
        <f t="shared" si="76"/>
        <v>43</v>
      </c>
      <c r="W377" s="61">
        <f t="shared" si="83"/>
        <v>100</v>
      </c>
      <c r="X377" s="14">
        <v>1</v>
      </c>
      <c r="Y377" s="14">
        <v>0</v>
      </c>
      <c r="Z377" s="14">
        <v>0</v>
      </c>
      <c r="AA377" s="14">
        <v>0</v>
      </c>
      <c r="AB377" s="106">
        <f t="shared" si="79"/>
        <v>0</v>
      </c>
      <c r="AC377" s="60">
        <f t="shared" si="80"/>
        <v>0</v>
      </c>
      <c r="AD377" s="7">
        <f t="shared" si="81"/>
        <v>43</v>
      </c>
      <c r="AE377" s="82"/>
      <c r="AF377" s="82"/>
    </row>
    <row r="378" spans="1:32" hidden="1" x14ac:dyDescent="0.2">
      <c r="A378" s="1" t="s">
        <v>19</v>
      </c>
      <c r="B378" t="s">
        <v>104</v>
      </c>
      <c r="C378" s="17">
        <v>138626</v>
      </c>
      <c r="D378" s="82" t="s">
        <v>171</v>
      </c>
      <c r="E378" s="83">
        <v>537997</v>
      </c>
      <c r="F378" s="83">
        <v>1807284</v>
      </c>
      <c r="G378" s="83">
        <v>0</v>
      </c>
      <c r="H378" s="83">
        <v>0</v>
      </c>
      <c r="I378" s="85">
        <f t="shared" si="85"/>
        <v>2345281</v>
      </c>
      <c r="J378" s="86">
        <f t="shared" si="77"/>
        <v>98.797219517969467</v>
      </c>
      <c r="K378" s="83">
        <v>0</v>
      </c>
      <c r="L378" s="83">
        <v>0</v>
      </c>
      <c r="M378" s="83">
        <v>28552</v>
      </c>
      <c r="N378" s="83">
        <v>0</v>
      </c>
      <c r="O378" s="83">
        <v>0</v>
      </c>
      <c r="P378" s="87">
        <f t="shared" si="84"/>
        <v>28552</v>
      </c>
      <c r="Q378" s="86">
        <f t="shared" si="78"/>
        <v>1.2027804820305388</v>
      </c>
      <c r="R378" s="88">
        <f t="shared" si="82"/>
        <v>2373833</v>
      </c>
      <c r="S378" s="101">
        <v>34</v>
      </c>
      <c r="T378" s="101">
        <v>2</v>
      </c>
      <c r="U378" s="101">
        <v>7</v>
      </c>
      <c r="V378" s="35">
        <f t="shared" si="76"/>
        <v>43</v>
      </c>
      <c r="W378" s="61">
        <f t="shared" si="83"/>
        <v>100</v>
      </c>
      <c r="X378" s="14">
        <v>1</v>
      </c>
      <c r="Y378" s="14">
        <v>0</v>
      </c>
      <c r="Z378" s="14">
        <v>0</v>
      </c>
      <c r="AA378" s="14">
        <v>0</v>
      </c>
      <c r="AB378" s="106">
        <f t="shared" si="79"/>
        <v>0</v>
      </c>
      <c r="AC378" s="60">
        <f t="shared" si="80"/>
        <v>0</v>
      </c>
      <c r="AD378" s="7">
        <f t="shared" si="81"/>
        <v>43</v>
      </c>
      <c r="AE378" s="82"/>
      <c r="AF378" s="82"/>
    </row>
    <row r="379" spans="1:32" hidden="1" x14ac:dyDescent="0.2">
      <c r="A379" s="1" t="s">
        <v>19</v>
      </c>
      <c r="B379" t="s">
        <v>105</v>
      </c>
      <c r="C379" s="17">
        <v>0</v>
      </c>
      <c r="D379" s="82" t="s">
        <v>171</v>
      </c>
      <c r="E379" s="83">
        <v>537997</v>
      </c>
      <c r="F379" s="83">
        <v>1807284</v>
      </c>
      <c r="G379" s="83">
        <v>0</v>
      </c>
      <c r="H379" s="83">
        <v>0</v>
      </c>
      <c r="I379" s="85">
        <f t="shared" si="85"/>
        <v>2345281</v>
      </c>
      <c r="J379" s="86">
        <f t="shared" si="77"/>
        <v>98.797219517969467</v>
      </c>
      <c r="K379" s="83">
        <v>0</v>
      </c>
      <c r="L379" s="83">
        <v>0</v>
      </c>
      <c r="M379" s="83">
        <v>28552</v>
      </c>
      <c r="N379" s="83">
        <v>0</v>
      </c>
      <c r="O379" s="83">
        <v>0</v>
      </c>
      <c r="P379" s="87">
        <f t="shared" si="84"/>
        <v>28552</v>
      </c>
      <c r="Q379" s="86">
        <f t="shared" si="78"/>
        <v>1.2027804820305388</v>
      </c>
      <c r="R379" s="88">
        <f t="shared" si="82"/>
        <v>2373833</v>
      </c>
      <c r="S379" s="101">
        <v>34</v>
      </c>
      <c r="T379" s="101">
        <v>2</v>
      </c>
      <c r="U379" s="101">
        <v>7</v>
      </c>
      <c r="V379" s="35">
        <f t="shared" si="76"/>
        <v>43</v>
      </c>
      <c r="W379" s="61">
        <f t="shared" si="83"/>
        <v>100</v>
      </c>
      <c r="X379" s="14">
        <v>1</v>
      </c>
      <c r="Y379" s="14">
        <v>0</v>
      </c>
      <c r="Z379" s="14">
        <v>0</v>
      </c>
      <c r="AA379" s="14">
        <v>0</v>
      </c>
      <c r="AB379" s="106">
        <f t="shared" si="79"/>
        <v>0</v>
      </c>
      <c r="AC379" s="60">
        <f t="shared" si="80"/>
        <v>0</v>
      </c>
      <c r="AD379" s="7">
        <f t="shared" si="81"/>
        <v>43</v>
      </c>
      <c r="AE379" s="82"/>
      <c r="AF379" s="82"/>
    </row>
    <row r="380" spans="1:32" hidden="1" x14ac:dyDescent="0.2">
      <c r="A380" s="1" t="s">
        <v>19</v>
      </c>
      <c r="B380" t="s">
        <v>106</v>
      </c>
      <c r="C380" s="17">
        <v>354365</v>
      </c>
      <c r="D380" s="82" t="s">
        <v>171</v>
      </c>
      <c r="E380" s="83">
        <v>537997</v>
      </c>
      <c r="F380" s="83">
        <v>1807284</v>
      </c>
      <c r="G380" s="83">
        <v>0</v>
      </c>
      <c r="H380" s="83">
        <v>0</v>
      </c>
      <c r="I380" s="85">
        <f t="shared" si="85"/>
        <v>2345281</v>
      </c>
      <c r="J380" s="86">
        <f t="shared" si="77"/>
        <v>98.797219517969467</v>
      </c>
      <c r="K380" s="83">
        <v>0</v>
      </c>
      <c r="L380" s="83">
        <v>0</v>
      </c>
      <c r="M380" s="83">
        <v>28552</v>
      </c>
      <c r="N380" s="83">
        <v>0</v>
      </c>
      <c r="O380" s="83">
        <v>0</v>
      </c>
      <c r="P380" s="87">
        <f t="shared" si="84"/>
        <v>28552</v>
      </c>
      <c r="Q380" s="86">
        <f t="shared" si="78"/>
        <v>1.2027804820305388</v>
      </c>
      <c r="R380" s="88">
        <f t="shared" si="82"/>
        <v>2373833</v>
      </c>
      <c r="S380" s="101">
        <v>34</v>
      </c>
      <c r="T380" s="101">
        <v>2</v>
      </c>
      <c r="U380" s="101">
        <v>7</v>
      </c>
      <c r="V380" s="35">
        <f t="shared" si="76"/>
        <v>43</v>
      </c>
      <c r="W380" s="61">
        <f t="shared" si="83"/>
        <v>100</v>
      </c>
      <c r="X380" s="14">
        <v>1</v>
      </c>
      <c r="Y380" s="14">
        <v>0</v>
      </c>
      <c r="Z380" s="14">
        <v>0</v>
      </c>
      <c r="AA380" s="14">
        <v>0</v>
      </c>
      <c r="AB380" s="106">
        <f t="shared" si="79"/>
        <v>0</v>
      </c>
      <c r="AC380" s="60">
        <f t="shared" si="80"/>
        <v>0</v>
      </c>
      <c r="AD380" s="7">
        <f t="shared" si="81"/>
        <v>43</v>
      </c>
      <c r="AE380" s="82"/>
      <c r="AF380" s="82"/>
    </row>
    <row r="381" spans="1:32" s="10" customFormat="1" ht="15" hidden="1" customHeight="1" x14ac:dyDescent="0.2">
      <c r="A381" s="6" t="s">
        <v>20</v>
      </c>
      <c r="B381" s="10" t="s">
        <v>148</v>
      </c>
      <c r="C381" s="34">
        <v>0</v>
      </c>
      <c r="D381" s="91" t="s">
        <v>175</v>
      </c>
      <c r="E381" s="92">
        <v>0</v>
      </c>
      <c r="F381" s="92">
        <v>175336</v>
      </c>
      <c r="G381" s="92">
        <v>0</v>
      </c>
      <c r="H381" s="92">
        <v>0</v>
      </c>
      <c r="I381" s="85">
        <f>SUM(E381:H381)</f>
        <v>175336</v>
      </c>
      <c r="J381" s="86">
        <f t="shared" si="77"/>
        <v>41.52608406298922</v>
      </c>
      <c r="K381" s="92">
        <v>0</v>
      </c>
      <c r="L381" s="92">
        <v>162463</v>
      </c>
      <c r="M381" s="92">
        <v>84432</v>
      </c>
      <c r="N381" s="92">
        <v>0</v>
      </c>
      <c r="O381" s="92">
        <v>0</v>
      </c>
      <c r="P381" s="87">
        <f t="shared" si="84"/>
        <v>246895</v>
      </c>
      <c r="Q381" s="86">
        <f t="shared" si="78"/>
        <v>58.47391593701078</v>
      </c>
      <c r="R381" s="88">
        <f t="shared" si="82"/>
        <v>422231</v>
      </c>
      <c r="S381" s="104">
        <v>2</v>
      </c>
      <c r="T381" s="104">
        <v>0</v>
      </c>
      <c r="U381" s="104">
        <v>4</v>
      </c>
      <c r="V381" s="35">
        <f t="shared" si="76"/>
        <v>6</v>
      </c>
      <c r="W381" s="61">
        <f t="shared" si="83"/>
        <v>50</v>
      </c>
      <c r="X381" s="33">
        <v>0</v>
      </c>
      <c r="Y381" s="33">
        <v>2</v>
      </c>
      <c r="Z381" s="33">
        <v>4</v>
      </c>
      <c r="AA381" s="33">
        <v>0</v>
      </c>
      <c r="AB381" s="106">
        <f t="shared" si="79"/>
        <v>6</v>
      </c>
      <c r="AC381" s="60">
        <f t="shared" si="80"/>
        <v>50</v>
      </c>
      <c r="AD381" s="7">
        <f t="shared" si="81"/>
        <v>12</v>
      </c>
      <c r="AE381" s="91"/>
      <c r="AF381" s="91"/>
    </row>
    <row r="382" spans="1:32" s="10" customFormat="1" hidden="1" x14ac:dyDescent="0.2">
      <c r="A382" s="6" t="s">
        <v>20</v>
      </c>
      <c r="B382" s="10" t="s">
        <v>179</v>
      </c>
      <c r="C382" s="34">
        <v>0</v>
      </c>
      <c r="D382" s="91" t="s">
        <v>175</v>
      </c>
      <c r="E382" s="92">
        <v>0</v>
      </c>
      <c r="F382" s="92">
        <v>175336</v>
      </c>
      <c r="G382" s="92">
        <v>0</v>
      </c>
      <c r="H382" s="92">
        <v>0</v>
      </c>
      <c r="I382" s="85">
        <f t="shared" ref="I382:I421" si="86">SUM(E382:H382)</f>
        <v>175336</v>
      </c>
      <c r="J382" s="86">
        <f t="shared" si="77"/>
        <v>41.52608406298922</v>
      </c>
      <c r="K382" s="92">
        <v>0</v>
      </c>
      <c r="L382" s="92">
        <v>162463</v>
      </c>
      <c r="M382" s="92">
        <v>84432</v>
      </c>
      <c r="N382" s="92">
        <v>0</v>
      </c>
      <c r="O382" s="92">
        <v>0</v>
      </c>
      <c r="P382" s="87">
        <f t="shared" si="84"/>
        <v>246895</v>
      </c>
      <c r="Q382" s="86">
        <f t="shared" si="78"/>
        <v>58.47391593701078</v>
      </c>
      <c r="R382" s="88">
        <f t="shared" si="82"/>
        <v>422231</v>
      </c>
      <c r="S382" s="104">
        <v>2</v>
      </c>
      <c r="T382" s="104">
        <v>0</v>
      </c>
      <c r="U382" s="104">
        <v>4</v>
      </c>
      <c r="V382" s="35">
        <f t="shared" ref="V382:V445" si="87">SUM(S382:U382)</f>
        <v>6</v>
      </c>
      <c r="W382" s="61">
        <f t="shared" si="83"/>
        <v>50</v>
      </c>
      <c r="X382" s="33">
        <v>0</v>
      </c>
      <c r="Y382" s="33">
        <v>2</v>
      </c>
      <c r="Z382" s="33">
        <v>4</v>
      </c>
      <c r="AA382" s="33">
        <v>0</v>
      </c>
      <c r="AB382" s="106">
        <f t="shared" si="79"/>
        <v>6</v>
      </c>
      <c r="AC382" s="60">
        <f t="shared" si="80"/>
        <v>50</v>
      </c>
      <c r="AD382" s="7">
        <f t="shared" si="81"/>
        <v>12</v>
      </c>
      <c r="AE382" s="91"/>
      <c r="AF382" s="91"/>
    </row>
    <row r="383" spans="1:32" hidden="1" x14ac:dyDescent="0.2">
      <c r="A383" s="1" t="s">
        <v>20</v>
      </c>
      <c r="B383" t="s">
        <v>90</v>
      </c>
      <c r="C383" s="17">
        <v>0</v>
      </c>
      <c r="D383" s="82" t="s">
        <v>170</v>
      </c>
      <c r="E383" s="83">
        <v>0</v>
      </c>
      <c r="F383" s="83">
        <v>175336</v>
      </c>
      <c r="G383" s="83">
        <v>0</v>
      </c>
      <c r="H383" s="83">
        <v>0</v>
      </c>
      <c r="I383" s="85">
        <f t="shared" si="86"/>
        <v>175336</v>
      </c>
      <c r="J383" s="86">
        <f t="shared" si="77"/>
        <v>41.52608406298922</v>
      </c>
      <c r="K383" s="83">
        <v>0</v>
      </c>
      <c r="L383" s="83">
        <v>162463</v>
      </c>
      <c r="M383" s="83">
        <v>84432</v>
      </c>
      <c r="N383" s="83">
        <v>0</v>
      </c>
      <c r="O383" s="83">
        <v>0</v>
      </c>
      <c r="P383" s="87">
        <f>SUM(K383:O383)</f>
        <v>246895</v>
      </c>
      <c r="Q383" s="86">
        <f t="shared" si="78"/>
        <v>58.47391593701078</v>
      </c>
      <c r="R383" s="88">
        <f t="shared" si="82"/>
        <v>422231</v>
      </c>
      <c r="S383" s="101">
        <v>2</v>
      </c>
      <c r="T383" s="101">
        <v>0</v>
      </c>
      <c r="U383" s="101">
        <v>4</v>
      </c>
      <c r="V383" s="35">
        <f t="shared" si="87"/>
        <v>6</v>
      </c>
      <c r="W383" s="61">
        <f t="shared" si="83"/>
        <v>50</v>
      </c>
      <c r="X383" s="14">
        <v>0</v>
      </c>
      <c r="Y383" s="14">
        <v>2</v>
      </c>
      <c r="Z383" s="14">
        <v>4</v>
      </c>
      <c r="AA383" s="14">
        <v>0</v>
      </c>
      <c r="AB383" s="106">
        <f t="shared" si="79"/>
        <v>6</v>
      </c>
      <c r="AC383" s="60">
        <f t="shared" si="80"/>
        <v>50</v>
      </c>
      <c r="AD383" s="7">
        <f t="shared" si="81"/>
        <v>12</v>
      </c>
      <c r="AE383" s="82"/>
      <c r="AF383" s="82"/>
    </row>
    <row r="384" spans="1:32" hidden="1" x14ac:dyDescent="0.2">
      <c r="A384" s="1" t="s">
        <v>20</v>
      </c>
      <c r="B384" t="s">
        <v>92</v>
      </c>
      <c r="C384" s="17">
        <v>0</v>
      </c>
      <c r="D384" s="82" t="s">
        <v>170</v>
      </c>
      <c r="E384" s="83">
        <v>0</v>
      </c>
      <c r="F384" s="83">
        <v>175336</v>
      </c>
      <c r="G384" s="83">
        <v>0</v>
      </c>
      <c r="H384" s="83">
        <v>0</v>
      </c>
      <c r="I384" s="85">
        <f t="shared" si="86"/>
        <v>175336</v>
      </c>
      <c r="J384" s="86">
        <f t="shared" si="77"/>
        <v>41.52608406298922</v>
      </c>
      <c r="K384" s="83">
        <v>0</v>
      </c>
      <c r="L384" s="83">
        <v>162463</v>
      </c>
      <c r="M384" s="83">
        <v>84432</v>
      </c>
      <c r="N384" s="83">
        <v>0</v>
      </c>
      <c r="O384" s="83">
        <v>0</v>
      </c>
      <c r="P384" s="87">
        <f t="shared" si="84"/>
        <v>246895</v>
      </c>
      <c r="Q384" s="86">
        <f t="shared" si="78"/>
        <v>58.47391593701078</v>
      </c>
      <c r="R384" s="88">
        <f t="shared" si="82"/>
        <v>422231</v>
      </c>
      <c r="S384" s="101">
        <v>2</v>
      </c>
      <c r="T384" s="101">
        <v>0</v>
      </c>
      <c r="U384" s="101">
        <v>4</v>
      </c>
      <c r="V384" s="35">
        <f t="shared" si="87"/>
        <v>6</v>
      </c>
      <c r="W384" s="61">
        <f t="shared" si="83"/>
        <v>50</v>
      </c>
      <c r="X384" s="14">
        <v>0</v>
      </c>
      <c r="Y384" s="14">
        <v>2</v>
      </c>
      <c r="Z384" s="14">
        <v>4</v>
      </c>
      <c r="AA384" s="14">
        <v>0</v>
      </c>
      <c r="AB384" s="106">
        <f t="shared" si="79"/>
        <v>6</v>
      </c>
      <c r="AC384" s="60">
        <f t="shared" si="80"/>
        <v>50</v>
      </c>
      <c r="AD384" s="7">
        <f t="shared" si="81"/>
        <v>12</v>
      </c>
      <c r="AE384" s="82"/>
      <c r="AF384" s="82"/>
    </row>
    <row r="385" spans="1:32" hidden="1" x14ac:dyDescent="0.2">
      <c r="A385" s="1" t="s">
        <v>20</v>
      </c>
      <c r="B385" t="s">
        <v>93</v>
      </c>
      <c r="C385" s="17">
        <v>0</v>
      </c>
      <c r="D385" s="82" t="s">
        <v>170</v>
      </c>
      <c r="E385" s="83">
        <v>0</v>
      </c>
      <c r="F385" s="83">
        <v>175336</v>
      </c>
      <c r="G385" s="83">
        <v>0</v>
      </c>
      <c r="H385" s="83">
        <v>0</v>
      </c>
      <c r="I385" s="85">
        <f t="shared" si="86"/>
        <v>175336</v>
      </c>
      <c r="J385" s="86">
        <f t="shared" si="77"/>
        <v>41.52608406298922</v>
      </c>
      <c r="K385" s="83">
        <v>0</v>
      </c>
      <c r="L385" s="83">
        <v>162463</v>
      </c>
      <c r="M385" s="83">
        <v>84432</v>
      </c>
      <c r="N385" s="83">
        <v>0</v>
      </c>
      <c r="O385" s="83">
        <v>0</v>
      </c>
      <c r="P385" s="87">
        <f t="shared" si="84"/>
        <v>246895</v>
      </c>
      <c r="Q385" s="86">
        <f t="shared" si="78"/>
        <v>58.47391593701078</v>
      </c>
      <c r="R385" s="88">
        <f t="shared" si="82"/>
        <v>422231</v>
      </c>
      <c r="S385" s="101">
        <v>2</v>
      </c>
      <c r="T385" s="101">
        <v>0</v>
      </c>
      <c r="U385" s="101">
        <v>4</v>
      </c>
      <c r="V385" s="35">
        <f t="shared" si="87"/>
        <v>6</v>
      </c>
      <c r="W385" s="61">
        <f t="shared" si="83"/>
        <v>50</v>
      </c>
      <c r="X385" s="14">
        <v>0</v>
      </c>
      <c r="Y385" s="14">
        <v>2</v>
      </c>
      <c r="Z385" s="14">
        <v>4</v>
      </c>
      <c r="AA385" s="14">
        <v>0</v>
      </c>
      <c r="AB385" s="106">
        <f t="shared" si="79"/>
        <v>6</v>
      </c>
      <c r="AC385" s="60">
        <f t="shared" si="80"/>
        <v>50</v>
      </c>
      <c r="AD385" s="7">
        <f t="shared" si="81"/>
        <v>12</v>
      </c>
      <c r="AE385" s="82"/>
      <c r="AF385" s="82"/>
    </row>
    <row r="386" spans="1:32" hidden="1" x14ac:dyDescent="0.2">
      <c r="A386" s="1" t="s">
        <v>20</v>
      </c>
      <c r="B386" t="s">
        <v>227</v>
      </c>
      <c r="C386" s="17">
        <v>0</v>
      </c>
      <c r="D386" s="82" t="s">
        <v>170</v>
      </c>
      <c r="E386" s="83">
        <v>0</v>
      </c>
      <c r="F386" s="83">
        <v>175336</v>
      </c>
      <c r="G386" s="83">
        <v>0</v>
      </c>
      <c r="H386" s="83">
        <v>0</v>
      </c>
      <c r="I386" s="85">
        <f t="shared" si="86"/>
        <v>175336</v>
      </c>
      <c r="J386" s="86">
        <f t="shared" si="77"/>
        <v>41.52608406298922</v>
      </c>
      <c r="K386" s="83">
        <v>0</v>
      </c>
      <c r="L386" s="83">
        <v>162463</v>
      </c>
      <c r="M386" s="83">
        <v>84432</v>
      </c>
      <c r="N386" s="83">
        <v>0</v>
      </c>
      <c r="O386" s="83">
        <v>0</v>
      </c>
      <c r="P386" s="87">
        <f t="shared" si="84"/>
        <v>246895</v>
      </c>
      <c r="Q386" s="86">
        <f t="shared" si="78"/>
        <v>58.47391593701078</v>
      </c>
      <c r="R386" s="88">
        <f t="shared" si="82"/>
        <v>422231</v>
      </c>
      <c r="S386" s="101">
        <v>2</v>
      </c>
      <c r="T386" s="101">
        <v>0</v>
      </c>
      <c r="U386" s="101">
        <v>4</v>
      </c>
      <c r="V386" s="35">
        <f t="shared" si="87"/>
        <v>6</v>
      </c>
      <c r="W386" s="61">
        <f t="shared" si="83"/>
        <v>50</v>
      </c>
      <c r="X386" s="14">
        <v>0</v>
      </c>
      <c r="Y386" s="14">
        <v>2</v>
      </c>
      <c r="Z386" s="14">
        <v>4</v>
      </c>
      <c r="AA386" s="14">
        <v>0</v>
      </c>
      <c r="AB386" s="106">
        <f t="shared" si="79"/>
        <v>6</v>
      </c>
      <c r="AC386" s="60">
        <f t="shared" si="80"/>
        <v>50</v>
      </c>
      <c r="AD386" s="7">
        <f t="shared" si="81"/>
        <v>12</v>
      </c>
      <c r="AE386" s="82"/>
      <c r="AF386" s="82"/>
    </row>
    <row r="387" spans="1:32" hidden="1" x14ac:dyDescent="0.2">
      <c r="A387" s="1" t="s">
        <v>20</v>
      </c>
      <c r="B387" t="s">
        <v>129</v>
      </c>
      <c r="C387" s="17">
        <v>0</v>
      </c>
      <c r="D387" s="82" t="s">
        <v>170</v>
      </c>
      <c r="E387" s="83">
        <v>0</v>
      </c>
      <c r="F387" s="83">
        <v>175336</v>
      </c>
      <c r="G387" s="83">
        <v>0</v>
      </c>
      <c r="H387" s="83">
        <v>0</v>
      </c>
      <c r="I387" s="85">
        <f t="shared" si="86"/>
        <v>175336</v>
      </c>
      <c r="J387" s="86">
        <f t="shared" si="77"/>
        <v>41.52608406298922</v>
      </c>
      <c r="K387" s="83">
        <v>0</v>
      </c>
      <c r="L387" s="83">
        <v>162463</v>
      </c>
      <c r="M387" s="83">
        <v>84432</v>
      </c>
      <c r="N387" s="83">
        <v>0</v>
      </c>
      <c r="O387" s="83">
        <v>0</v>
      </c>
      <c r="P387" s="87">
        <f t="shared" si="84"/>
        <v>246895</v>
      </c>
      <c r="Q387" s="86">
        <f t="shared" si="78"/>
        <v>58.47391593701078</v>
      </c>
      <c r="R387" s="88">
        <f t="shared" si="82"/>
        <v>422231</v>
      </c>
      <c r="S387" s="101">
        <v>2</v>
      </c>
      <c r="T387" s="101">
        <v>0</v>
      </c>
      <c r="U387" s="101">
        <v>4</v>
      </c>
      <c r="V387" s="35">
        <f t="shared" si="87"/>
        <v>6</v>
      </c>
      <c r="W387" s="61">
        <f t="shared" si="83"/>
        <v>50</v>
      </c>
      <c r="X387" s="14">
        <v>0</v>
      </c>
      <c r="Y387" s="14">
        <v>2</v>
      </c>
      <c r="Z387" s="14">
        <v>4</v>
      </c>
      <c r="AA387" s="14">
        <v>0</v>
      </c>
      <c r="AB387" s="106">
        <f t="shared" si="79"/>
        <v>6</v>
      </c>
      <c r="AC387" s="60">
        <f t="shared" si="80"/>
        <v>50</v>
      </c>
      <c r="AD387" s="7">
        <f t="shared" si="81"/>
        <v>12</v>
      </c>
      <c r="AE387" s="82"/>
      <c r="AF387" s="82"/>
    </row>
    <row r="388" spans="1:32" hidden="1" x14ac:dyDescent="0.2">
      <c r="A388" s="1" t="s">
        <v>20</v>
      </c>
      <c r="B388" t="s">
        <v>143</v>
      </c>
      <c r="C388" s="17">
        <v>0</v>
      </c>
      <c r="D388" s="82" t="s">
        <v>213</v>
      </c>
      <c r="E388" s="83">
        <v>0</v>
      </c>
      <c r="F388" s="83">
        <v>175336</v>
      </c>
      <c r="G388" s="83">
        <v>0</v>
      </c>
      <c r="H388" s="83">
        <v>0</v>
      </c>
      <c r="I388" s="85">
        <f t="shared" si="86"/>
        <v>175336</v>
      </c>
      <c r="J388" s="86">
        <f t="shared" ref="J388:J451" si="88">(100*I388)/R388</f>
        <v>41.52608406298922</v>
      </c>
      <c r="K388" s="83">
        <v>0</v>
      </c>
      <c r="L388" s="83">
        <v>162463</v>
      </c>
      <c r="M388" s="83">
        <v>84432</v>
      </c>
      <c r="N388" s="83">
        <v>0</v>
      </c>
      <c r="O388" s="83">
        <v>0</v>
      </c>
      <c r="P388" s="87">
        <f>SUM(K388:O388)</f>
        <v>246895</v>
      </c>
      <c r="Q388" s="86">
        <f t="shared" ref="Q388:Q451" si="89">(100*P388)/R388</f>
        <v>58.47391593701078</v>
      </c>
      <c r="R388" s="88">
        <f t="shared" si="82"/>
        <v>422231</v>
      </c>
      <c r="S388" s="101">
        <v>2</v>
      </c>
      <c r="T388" s="101">
        <v>0</v>
      </c>
      <c r="U388" s="101">
        <v>4</v>
      </c>
      <c r="V388" s="35">
        <f t="shared" si="87"/>
        <v>6</v>
      </c>
      <c r="W388" s="61">
        <f t="shared" si="83"/>
        <v>50</v>
      </c>
      <c r="X388" s="14">
        <v>0</v>
      </c>
      <c r="Y388" s="14">
        <v>2</v>
      </c>
      <c r="Z388" s="14">
        <v>4</v>
      </c>
      <c r="AA388" s="14">
        <v>0</v>
      </c>
      <c r="AB388" s="106">
        <f t="shared" ref="AB388:AB451" si="90">SUM(Y388:AA388)</f>
        <v>6</v>
      </c>
      <c r="AC388" s="60">
        <f t="shared" ref="AC388:AC451" si="91">(100*AB388)/AD388</f>
        <v>50</v>
      </c>
      <c r="AD388" s="7">
        <f t="shared" ref="AD388:AD451" si="92">V388+AB388</f>
        <v>12</v>
      </c>
      <c r="AE388" s="82"/>
      <c r="AF388" s="82"/>
    </row>
    <row r="389" spans="1:32" hidden="1" x14ac:dyDescent="0.2">
      <c r="A389" s="1" t="s">
        <v>20</v>
      </c>
      <c r="B389" t="s">
        <v>130</v>
      </c>
      <c r="C389" s="17">
        <v>0</v>
      </c>
      <c r="D389" s="82" t="s">
        <v>213</v>
      </c>
      <c r="E389" s="83">
        <v>0</v>
      </c>
      <c r="F389" s="83">
        <v>175336</v>
      </c>
      <c r="G389" s="83">
        <v>0</v>
      </c>
      <c r="H389" s="83">
        <v>0</v>
      </c>
      <c r="I389" s="85">
        <f t="shared" si="86"/>
        <v>175336</v>
      </c>
      <c r="J389" s="86">
        <f t="shared" si="88"/>
        <v>41.52608406298922</v>
      </c>
      <c r="K389" s="83">
        <v>0</v>
      </c>
      <c r="L389" s="83">
        <v>162463</v>
      </c>
      <c r="M389" s="83">
        <v>84432</v>
      </c>
      <c r="N389" s="83">
        <v>0</v>
      </c>
      <c r="O389" s="83">
        <v>0</v>
      </c>
      <c r="P389" s="87">
        <f>SUM(K389:O389)</f>
        <v>246895</v>
      </c>
      <c r="Q389" s="86">
        <f t="shared" si="89"/>
        <v>58.47391593701078</v>
      </c>
      <c r="R389" s="88">
        <f t="shared" ref="R389:R452" si="93">I389+P389</f>
        <v>422231</v>
      </c>
      <c r="S389" s="101">
        <v>2</v>
      </c>
      <c r="T389" s="101">
        <v>0</v>
      </c>
      <c r="U389" s="101">
        <v>4</v>
      </c>
      <c r="V389" s="35">
        <f t="shared" si="87"/>
        <v>6</v>
      </c>
      <c r="W389" s="61">
        <f t="shared" si="83"/>
        <v>50</v>
      </c>
      <c r="X389" s="14">
        <v>0</v>
      </c>
      <c r="Y389" s="14">
        <v>2</v>
      </c>
      <c r="Z389" s="14">
        <v>4</v>
      </c>
      <c r="AA389" s="14">
        <v>0</v>
      </c>
      <c r="AB389" s="106">
        <f t="shared" si="90"/>
        <v>6</v>
      </c>
      <c r="AC389" s="60">
        <f t="shared" si="91"/>
        <v>50</v>
      </c>
      <c r="AD389" s="7">
        <f t="shared" si="92"/>
        <v>12</v>
      </c>
      <c r="AE389" s="82"/>
      <c r="AF389" s="82"/>
    </row>
    <row r="390" spans="1:32" hidden="1" x14ac:dyDescent="0.2">
      <c r="A390" s="1" t="s">
        <v>20</v>
      </c>
      <c r="B390" t="s">
        <v>120</v>
      </c>
      <c r="C390" s="17">
        <v>0</v>
      </c>
      <c r="D390" s="82" t="s">
        <v>213</v>
      </c>
      <c r="E390" s="83">
        <v>0</v>
      </c>
      <c r="F390" s="83">
        <v>175336</v>
      </c>
      <c r="G390" s="83">
        <v>0</v>
      </c>
      <c r="H390" s="83">
        <v>0</v>
      </c>
      <c r="I390" s="85">
        <f t="shared" si="86"/>
        <v>175336</v>
      </c>
      <c r="J390" s="86">
        <f t="shared" si="88"/>
        <v>41.52608406298922</v>
      </c>
      <c r="K390" s="83">
        <v>0</v>
      </c>
      <c r="L390" s="83">
        <v>162463</v>
      </c>
      <c r="M390" s="83">
        <v>84432</v>
      </c>
      <c r="N390" s="83">
        <v>0</v>
      </c>
      <c r="O390" s="83">
        <v>0</v>
      </c>
      <c r="P390" s="87">
        <f t="shared" ref="P390:P453" si="94">SUM(K390:O390)</f>
        <v>246895</v>
      </c>
      <c r="Q390" s="86">
        <f t="shared" si="89"/>
        <v>58.47391593701078</v>
      </c>
      <c r="R390" s="88">
        <f t="shared" si="93"/>
        <v>422231</v>
      </c>
      <c r="S390" s="101">
        <v>2</v>
      </c>
      <c r="T390" s="101">
        <v>0</v>
      </c>
      <c r="U390" s="101">
        <v>4</v>
      </c>
      <c r="V390" s="35">
        <f t="shared" si="87"/>
        <v>6</v>
      </c>
      <c r="W390" s="61">
        <f t="shared" si="83"/>
        <v>50</v>
      </c>
      <c r="X390" s="14">
        <v>0</v>
      </c>
      <c r="Y390" s="14">
        <v>2</v>
      </c>
      <c r="Z390" s="14">
        <v>4</v>
      </c>
      <c r="AA390" s="14">
        <v>0</v>
      </c>
      <c r="AB390" s="106">
        <f t="shared" si="90"/>
        <v>6</v>
      </c>
      <c r="AC390" s="60">
        <f t="shared" si="91"/>
        <v>50</v>
      </c>
      <c r="AD390" s="7">
        <f t="shared" si="92"/>
        <v>12</v>
      </c>
      <c r="AE390" s="82"/>
      <c r="AF390" s="82"/>
    </row>
    <row r="391" spans="1:32" hidden="1" x14ac:dyDescent="0.2">
      <c r="A391" s="1" t="s">
        <v>20</v>
      </c>
      <c r="B391" t="s">
        <v>121</v>
      </c>
      <c r="C391" s="17">
        <v>14424</v>
      </c>
      <c r="D391" s="82" t="s">
        <v>213</v>
      </c>
      <c r="E391" s="83">
        <v>0</v>
      </c>
      <c r="F391" s="83">
        <v>175336</v>
      </c>
      <c r="G391" s="83">
        <v>0</v>
      </c>
      <c r="H391" s="83">
        <v>0</v>
      </c>
      <c r="I391" s="85">
        <f t="shared" si="86"/>
        <v>175336</v>
      </c>
      <c r="J391" s="86">
        <f t="shared" si="88"/>
        <v>41.52608406298922</v>
      </c>
      <c r="K391" s="83">
        <v>0</v>
      </c>
      <c r="L391" s="83">
        <v>162463</v>
      </c>
      <c r="M391" s="83">
        <v>84432</v>
      </c>
      <c r="N391" s="83">
        <v>0</v>
      </c>
      <c r="O391" s="83">
        <v>0</v>
      </c>
      <c r="P391" s="87">
        <f t="shared" si="94"/>
        <v>246895</v>
      </c>
      <c r="Q391" s="86">
        <f t="shared" si="89"/>
        <v>58.47391593701078</v>
      </c>
      <c r="R391" s="88">
        <f t="shared" si="93"/>
        <v>422231</v>
      </c>
      <c r="S391" s="101">
        <v>2</v>
      </c>
      <c r="T391" s="101">
        <v>0</v>
      </c>
      <c r="U391" s="101">
        <v>4</v>
      </c>
      <c r="V391" s="35">
        <f t="shared" si="87"/>
        <v>6</v>
      </c>
      <c r="W391" s="61">
        <f t="shared" si="83"/>
        <v>50</v>
      </c>
      <c r="X391" s="14">
        <v>0</v>
      </c>
      <c r="Y391" s="14">
        <v>2</v>
      </c>
      <c r="Z391" s="14">
        <v>4</v>
      </c>
      <c r="AA391" s="14">
        <v>0</v>
      </c>
      <c r="AB391" s="106">
        <f t="shared" si="90"/>
        <v>6</v>
      </c>
      <c r="AC391" s="60">
        <f t="shared" si="91"/>
        <v>50</v>
      </c>
      <c r="AD391" s="7">
        <f t="shared" si="92"/>
        <v>12</v>
      </c>
      <c r="AE391" s="82"/>
      <c r="AF391" s="82"/>
    </row>
    <row r="392" spans="1:32" hidden="1" x14ac:dyDescent="0.2">
      <c r="A392" s="1" t="s">
        <v>20</v>
      </c>
      <c r="B392" t="s">
        <v>100</v>
      </c>
      <c r="C392" s="17">
        <v>0</v>
      </c>
      <c r="D392" s="82" t="s">
        <v>213</v>
      </c>
      <c r="E392" s="83">
        <v>0</v>
      </c>
      <c r="F392" s="83">
        <v>175336</v>
      </c>
      <c r="G392" s="83">
        <v>0</v>
      </c>
      <c r="H392" s="83">
        <v>0</v>
      </c>
      <c r="I392" s="85">
        <f t="shared" si="86"/>
        <v>175336</v>
      </c>
      <c r="J392" s="86">
        <f t="shared" si="88"/>
        <v>41.52608406298922</v>
      </c>
      <c r="K392" s="83">
        <v>0</v>
      </c>
      <c r="L392" s="83">
        <v>162463</v>
      </c>
      <c r="M392" s="83">
        <v>84432</v>
      </c>
      <c r="N392" s="83">
        <v>0</v>
      </c>
      <c r="O392" s="83">
        <v>0</v>
      </c>
      <c r="P392" s="87">
        <f t="shared" si="94"/>
        <v>246895</v>
      </c>
      <c r="Q392" s="86">
        <f t="shared" si="89"/>
        <v>58.47391593701078</v>
      </c>
      <c r="R392" s="88">
        <f t="shared" si="93"/>
        <v>422231</v>
      </c>
      <c r="S392" s="101">
        <v>2</v>
      </c>
      <c r="T392" s="101">
        <v>0</v>
      </c>
      <c r="U392" s="101">
        <v>4</v>
      </c>
      <c r="V392" s="35">
        <f t="shared" si="87"/>
        <v>6</v>
      </c>
      <c r="W392" s="61">
        <f t="shared" si="83"/>
        <v>50</v>
      </c>
      <c r="X392" s="14">
        <v>0</v>
      </c>
      <c r="Y392" s="14">
        <v>2</v>
      </c>
      <c r="Z392" s="14">
        <v>4</v>
      </c>
      <c r="AA392" s="14">
        <v>0</v>
      </c>
      <c r="AB392" s="106">
        <f t="shared" si="90"/>
        <v>6</v>
      </c>
      <c r="AC392" s="60">
        <f t="shared" si="91"/>
        <v>50</v>
      </c>
      <c r="AD392" s="7">
        <f t="shared" si="92"/>
        <v>12</v>
      </c>
      <c r="AE392" s="82"/>
      <c r="AF392" s="82"/>
    </row>
    <row r="393" spans="1:32" hidden="1" x14ac:dyDescent="0.2">
      <c r="A393" s="1" t="s">
        <v>20</v>
      </c>
      <c r="B393" t="s">
        <v>122</v>
      </c>
      <c r="C393" s="17">
        <v>0</v>
      </c>
      <c r="D393" s="82" t="s">
        <v>213</v>
      </c>
      <c r="E393" s="83">
        <v>0</v>
      </c>
      <c r="F393" s="83">
        <v>175336</v>
      </c>
      <c r="G393" s="83">
        <v>0</v>
      </c>
      <c r="H393" s="83">
        <v>0</v>
      </c>
      <c r="I393" s="85">
        <f t="shared" si="86"/>
        <v>175336</v>
      </c>
      <c r="J393" s="86">
        <f t="shared" si="88"/>
        <v>41.52608406298922</v>
      </c>
      <c r="K393" s="83">
        <v>0</v>
      </c>
      <c r="L393" s="83">
        <v>162463</v>
      </c>
      <c r="M393" s="83">
        <v>84432</v>
      </c>
      <c r="N393" s="83">
        <v>0</v>
      </c>
      <c r="O393" s="83">
        <v>0</v>
      </c>
      <c r="P393" s="87">
        <f t="shared" si="94"/>
        <v>246895</v>
      </c>
      <c r="Q393" s="86">
        <f t="shared" si="89"/>
        <v>58.47391593701078</v>
      </c>
      <c r="R393" s="88">
        <f t="shared" si="93"/>
        <v>422231</v>
      </c>
      <c r="S393" s="101">
        <v>2</v>
      </c>
      <c r="T393" s="101">
        <v>0</v>
      </c>
      <c r="U393" s="101">
        <v>4</v>
      </c>
      <c r="V393" s="35">
        <f t="shared" si="87"/>
        <v>6</v>
      </c>
      <c r="W393" s="61">
        <f t="shared" si="83"/>
        <v>50</v>
      </c>
      <c r="X393" s="14">
        <v>0</v>
      </c>
      <c r="Y393" s="14">
        <v>2</v>
      </c>
      <c r="Z393" s="14">
        <v>4</v>
      </c>
      <c r="AA393" s="14">
        <v>0</v>
      </c>
      <c r="AB393" s="106">
        <f t="shared" si="90"/>
        <v>6</v>
      </c>
      <c r="AC393" s="60">
        <f t="shared" si="91"/>
        <v>50</v>
      </c>
      <c r="AD393" s="7">
        <f t="shared" si="92"/>
        <v>12</v>
      </c>
      <c r="AE393" s="82"/>
      <c r="AF393" s="82"/>
    </row>
    <row r="394" spans="1:32" hidden="1" x14ac:dyDescent="0.2">
      <c r="A394" s="1" t="s">
        <v>20</v>
      </c>
      <c r="B394" t="s">
        <v>102</v>
      </c>
      <c r="C394" s="17">
        <v>0</v>
      </c>
      <c r="D394" s="82" t="s">
        <v>171</v>
      </c>
      <c r="E394" s="83">
        <v>0</v>
      </c>
      <c r="F394" s="83">
        <v>175336</v>
      </c>
      <c r="G394" s="83">
        <v>0</v>
      </c>
      <c r="H394" s="83">
        <v>0</v>
      </c>
      <c r="I394" s="85">
        <f t="shared" si="86"/>
        <v>175336</v>
      </c>
      <c r="J394" s="86">
        <f t="shared" si="88"/>
        <v>41.52608406298922</v>
      </c>
      <c r="K394" s="83">
        <v>0</v>
      </c>
      <c r="L394" s="83">
        <v>162463</v>
      </c>
      <c r="M394" s="83">
        <v>84432</v>
      </c>
      <c r="N394" s="83">
        <v>0</v>
      </c>
      <c r="O394" s="83">
        <v>0</v>
      </c>
      <c r="P394" s="87">
        <f t="shared" si="94"/>
        <v>246895</v>
      </c>
      <c r="Q394" s="86">
        <f t="shared" si="89"/>
        <v>58.47391593701078</v>
      </c>
      <c r="R394" s="88">
        <f t="shared" si="93"/>
        <v>422231</v>
      </c>
      <c r="S394" s="101">
        <v>2</v>
      </c>
      <c r="T394" s="101">
        <v>0</v>
      </c>
      <c r="U394" s="101">
        <v>4</v>
      </c>
      <c r="V394" s="35">
        <f t="shared" si="87"/>
        <v>6</v>
      </c>
      <c r="W394" s="61">
        <f t="shared" si="83"/>
        <v>50</v>
      </c>
      <c r="X394" s="14">
        <v>0</v>
      </c>
      <c r="Y394" s="14">
        <v>2</v>
      </c>
      <c r="Z394" s="14">
        <v>4</v>
      </c>
      <c r="AA394" s="14">
        <v>0</v>
      </c>
      <c r="AB394" s="106">
        <f t="shared" si="90"/>
        <v>6</v>
      </c>
      <c r="AC394" s="60">
        <f t="shared" si="91"/>
        <v>50</v>
      </c>
      <c r="AD394" s="7">
        <f t="shared" si="92"/>
        <v>12</v>
      </c>
      <c r="AE394" s="82"/>
      <c r="AF394" s="82"/>
    </row>
    <row r="395" spans="1:32" hidden="1" x14ac:dyDescent="0.2">
      <c r="A395" s="1" t="s">
        <v>20</v>
      </c>
      <c r="B395" t="s">
        <v>104</v>
      </c>
      <c r="C395" s="17">
        <v>363033</v>
      </c>
      <c r="D395" s="82" t="s">
        <v>171</v>
      </c>
      <c r="E395" s="83">
        <v>0</v>
      </c>
      <c r="F395" s="83">
        <v>175336</v>
      </c>
      <c r="G395" s="83">
        <v>0</v>
      </c>
      <c r="H395" s="83">
        <v>0</v>
      </c>
      <c r="I395" s="85">
        <f t="shared" si="86"/>
        <v>175336</v>
      </c>
      <c r="J395" s="86">
        <f t="shared" si="88"/>
        <v>41.52608406298922</v>
      </c>
      <c r="K395" s="83">
        <v>0</v>
      </c>
      <c r="L395" s="83">
        <v>162463</v>
      </c>
      <c r="M395" s="83">
        <v>84432</v>
      </c>
      <c r="N395" s="83">
        <v>0</v>
      </c>
      <c r="O395" s="83">
        <v>0</v>
      </c>
      <c r="P395" s="87">
        <f t="shared" si="94"/>
        <v>246895</v>
      </c>
      <c r="Q395" s="86">
        <f t="shared" si="89"/>
        <v>58.47391593701078</v>
      </c>
      <c r="R395" s="88">
        <f t="shared" si="93"/>
        <v>422231</v>
      </c>
      <c r="S395" s="101">
        <v>2</v>
      </c>
      <c r="T395" s="101">
        <v>0</v>
      </c>
      <c r="U395" s="101">
        <v>4</v>
      </c>
      <c r="V395" s="35">
        <f t="shared" si="87"/>
        <v>6</v>
      </c>
      <c r="W395" s="61">
        <f t="shared" si="83"/>
        <v>50</v>
      </c>
      <c r="X395" s="14">
        <v>0</v>
      </c>
      <c r="Y395" s="14">
        <v>2</v>
      </c>
      <c r="Z395" s="14">
        <v>4</v>
      </c>
      <c r="AA395" s="14">
        <v>0</v>
      </c>
      <c r="AB395" s="106">
        <f t="shared" si="90"/>
        <v>6</v>
      </c>
      <c r="AC395" s="60">
        <f t="shared" si="91"/>
        <v>50</v>
      </c>
      <c r="AD395" s="7">
        <f t="shared" si="92"/>
        <v>12</v>
      </c>
      <c r="AE395" s="82"/>
      <c r="AF395" s="82"/>
    </row>
    <row r="396" spans="1:32" hidden="1" x14ac:dyDescent="0.2">
      <c r="A396" s="1" t="s">
        <v>20</v>
      </c>
      <c r="B396" t="s">
        <v>105</v>
      </c>
      <c r="C396" s="17">
        <v>0</v>
      </c>
      <c r="D396" s="82" t="s">
        <v>171</v>
      </c>
      <c r="E396" s="83">
        <v>0</v>
      </c>
      <c r="F396" s="83">
        <v>175336</v>
      </c>
      <c r="G396" s="83">
        <v>0</v>
      </c>
      <c r="H396" s="83">
        <v>0</v>
      </c>
      <c r="I396" s="85">
        <f t="shared" si="86"/>
        <v>175336</v>
      </c>
      <c r="J396" s="86">
        <f t="shared" si="88"/>
        <v>41.52608406298922</v>
      </c>
      <c r="K396" s="83">
        <v>0</v>
      </c>
      <c r="L396" s="83">
        <v>162463</v>
      </c>
      <c r="M396" s="83">
        <v>84432</v>
      </c>
      <c r="N396" s="83">
        <v>0</v>
      </c>
      <c r="O396" s="83">
        <v>0</v>
      </c>
      <c r="P396" s="87">
        <f t="shared" si="94"/>
        <v>246895</v>
      </c>
      <c r="Q396" s="86">
        <f t="shared" si="89"/>
        <v>58.47391593701078</v>
      </c>
      <c r="R396" s="88">
        <f t="shared" si="93"/>
        <v>422231</v>
      </c>
      <c r="S396" s="101">
        <v>2</v>
      </c>
      <c r="T396" s="101">
        <v>0</v>
      </c>
      <c r="U396" s="101">
        <v>4</v>
      </c>
      <c r="V396" s="35">
        <f t="shared" si="87"/>
        <v>6</v>
      </c>
      <c r="W396" s="61">
        <f t="shared" si="83"/>
        <v>50</v>
      </c>
      <c r="X396" s="14">
        <v>0</v>
      </c>
      <c r="Y396" s="14">
        <v>2</v>
      </c>
      <c r="Z396" s="14">
        <v>4</v>
      </c>
      <c r="AA396" s="14">
        <v>0</v>
      </c>
      <c r="AB396" s="106">
        <f t="shared" si="90"/>
        <v>6</v>
      </c>
      <c r="AC396" s="60">
        <f t="shared" si="91"/>
        <v>50</v>
      </c>
      <c r="AD396" s="7">
        <f t="shared" si="92"/>
        <v>12</v>
      </c>
      <c r="AE396" s="82"/>
      <c r="AF396" s="82"/>
    </row>
    <row r="397" spans="1:32" hidden="1" x14ac:dyDescent="0.2">
      <c r="A397" s="1" t="s">
        <v>20</v>
      </c>
      <c r="B397" t="s">
        <v>106</v>
      </c>
      <c r="C397" s="17">
        <v>0</v>
      </c>
      <c r="D397" s="82" t="s">
        <v>171</v>
      </c>
      <c r="E397" s="83">
        <v>0</v>
      </c>
      <c r="F397" s="83">
        <v>175336</v>
      </c>
      <c r="G397" s="83">
        <v>0</v>
      </c>
      <c r="H397" s="83">
        <v>0</v>
      </c>
      <c r="I397" s="85">
        <f t="shared" si="86"/>
        <v>175336</v>
      </c>
      <c r="J397" s="86">
        <f t="shared" si="88"/>
        <v>41.52608406298922</v>
      </c>
      <c r="K397" s="83">
        <v>0</v>
      </c>
      <c r="L397" s="83">
        <v>162463</v>
      </c>
      <c r="M397" s="83">
        <v>84432</v>
      </c>
      <c r="N397" s="83">
        <v>0</v>
      </c>
      <c r="O397" s="83">
        <v>0</v>
      </c>
      <c r="P397" s="87">
        <f t="shared" si="94"/>
        <v>246895</v>
      </c>
      <c r="Q397" s="86">
        <f t="shared" si="89"/>
        <v>58.47391593701078</v>
      </c>
      <c r="R397" s="88">
        <f t="shared" si="93"/>
        <v>422231</v>
      </c>
      <c r="S397" s="101">
        <v>2</v>
      </c>
      <c r="T397" s="101">
        <v>0</v>
      </c>
      <c r="U397" s="101">
        <v>4</v>
      </c>
      <c r="V397" s="35">
        <f t="shared" si="87"/>
        <v>6</v>
      </c>
      <c r="W397" s="61">
        <f t="shared" si="83"/>
        <v>50</v>
      </c>
      <c r="X397" s="14">
        <v>0</v>
      </c>
      <c r="Y397" s="14">
        <v>2</v>
      </c>
      <c r="Z397" s="14">
        <v>4</v>
      </c>
      <c r="AA397" s="14">
        <v>0</v>
      </c>
      <c r="AB397" s="106">
        <f t="shared" si="90"/>
        <v>6</v>
      </c>
      <c r="AC397" s="60">
        <f t="shared" si="91"/>
        <v>50</v>
      </c>
      <c r="AD397" s="7">
        <f t="shared" si="92"/>
        <v>12</v>
      </c>
      <c r="AE397" s="82"/>
      <c r="AF397" s="82"/>
    </row>
    <row r="398" spans="1:32" hidden="1" x14ac:dyDescent="0.2">
      <c r="A398" s="1" t="s">
        <v>20</v>
      </c>
      <c r="B398" t="s">
        <v>172</v>
      </c>
      <c r="C398" s="17">
        <v>0</v>
      </c>
      <c r="D398" s="82" t="s">
        <v>215</v>
      </c>
      <c r="E398" s="83">
        <v>0</v>
      </c>
      <c r="F398" s="83">
        <v>175336</v>
      </c>
      <c r="G398" s="83">
        <v>0</v>
      </c>
      <c r="H398" s="83">
        <v>0</v>
      </c>
      <c r="I398" s="85">
        <f t="shared" si="86"/>
        <v>175336</v>
      </c>
      <c r="J398" s="86">
        <f t="shared" si="88"/>
        <v>41.52608406298922</v>
      </c>
      <c r="K398" s="83">
        <v>0</v>
      </c>
      <c r="L398" s="83">
        <v>162463</v>
      </c>
      <c r="M398" s="83">
        <v>84432</v>
      </c>
      <c r="N398" s="83">
        <v>0</v>
      </c>
      <c r="O398" s="83">
        <v>0</v>
      </c>
      <c r="P398" s="87">
        <f t="shared" si="94"/>
        <v>246895</v>
      </c>
      <c r="Q398" s="86">
        <f t="shared" si="89"/>
        <v>58.47391593701078</v>
      </c>
      <c r="R398" s="88">
        <f t="shared" si="93"/>
        <v>422231</v>
      </c>
      <c r="S398" s="101">
        <v>2</v>
      </c>
      <c r="T398" s="101">
        <v>0</v>
      </c>
      <c r="U398" s="101">
        <v>4</v>
      </c>
      <c r="V398" s="35">
        <f t="shared" si="87"/>
        <v>6</v>
      </c>
      <c r="W398" s="61">
        <f t="shared" si="83"/>
        <v>50</v>
      </c>
      <c r="X398" s="14">
        <v>0</v>
      </c>
      <c r="Y398" s="14">
        <v>2</v>
      </c>
      <c r="Z398" s="14">
        <v>4</v>
      </c>
      <c r="AA398" s="14">
        <v>0</v>
      </c>
      <c r="AB398" s="106">
        <f t="shared" si="90"/>
        <v>6</v>
      </c>
      <c r="AC398" s="60">
        <f t="shared" si="91"/>
        <v>50</v>
      </c>
      <c r="AD398" s="7">
        <f t="shared" si="92"/>
        <v>12</v>
      </c>
      <c r="AE398" s="82"/>
      <c r="AF398" s="82"/>
    </row>
    <row r="399" spans="1:32" hidden="1" x14ac:dyDescent="0.2">
      <c r="A399" s="1" t="s">
        <v>21</v>
      </c>
      <c r="B399" t="s">
        <v>227</v>
      </c>
      <c r="C399" s="17">
        <v>81268</v>
      </c>
      <c r="D399" s="82" t="s">
        <v>170</v>
      </c>
      <c r="E399" s="83">
        <v>747710</v>
      </c>
      <c r="F399" s="83">
        <v>2803893</v>
      </c>
      <c r="G399" s="83">
        <v>0</v>
      </c>
      <c r="H399" s="83">
        <v>0</v>
      </c>
      <c r="I399" s="85">
        <f t="shared" si="86"/>
        <v>3551603</v>
      </c>
      <c r="J399" s="86">
        <f t="shared" si="88"/>
        <v>49.323496787989832</v>
      </c>
      <c r="K399" s="83">
        <v>354173</v>
      </c>
      <c r="L399" s="83">
        <v>803451</v>
      </c>
      <c r="M399" s="83">
        <v>2446460</v>
      </c>
      <c r="N399" s="83">
        <v>36056</v>
      </c>
      <c r="O399" s="83">
        <v>8888</v>
      </c>
      <c r="P399" s="87">
        <f t="shared" si="94"/>
        <v>3649028</v>
      </c>
      <c r="Q399" s="86">
        <f t="shared" si="89"/>
        <v>50.676503212010168</v>
      </c>
      <c r="R399" s="88">
        <f t="shared" si="93"/>
        <v>7200631</v>
      </c>
      <c r="S399" s="101">
        <v>37</v>
      </c>
      <c r="T399" s="101">
        <v>16</v>
      </c>
      <c r="U399" s="101">
        <v>5</v>
      </c>
      <c r="V399" s="35">
        <f t="shared" si="87"/>
        <v>58</v>
      </c>
      <c r="W399" s="61">
        <f t="shared" si="83"/>
        <v>42.647058823529413</v>
      </c>
      <c r="X399" s="14">
        <v>10</v>
      </c>
      <c r="Y399" s="14">
        <v>16</v>
      </c>
      <c r="Z399" s="14">
        <v>62</v>
      </c>
      <c r="AA399" s="14">
        <v>0</v>
      </c>
      <c r="AB399" s="106">
        <f t="shared" si="90"/>
        <v>78</v>
      </c>
      <c r="AC399" s="60">
        <f t="shared" si="91"/>
        <v>57.352941176470587</v>
      </c>
      <c r="AD399" s="7">
        <f t="shared" si="92"/>
        <v>136</v>
      </c>
      <c r="AE399" s="82"/>
      <c r="AF399" s="82"/>
    </row>
    <row r="400" spans="1:32" hidden="1" x14ac:dyDescent="0.2">
      <c r="A400" s="1" t="s">
        <v>21</v>
      </c>
      <c r="B400" t="s">
        <v>188</v>
      </c>
      <c r="C400" s="17">
        <v>217759</v>
      </c>
      <c r="D400" s="82" t="s">
        <v>170</v>
      </c>
      <c r="E400" s="83">
        <v>747710</v>
      </c>
      <c r="F400" s="83">
        <v>2803893</v>
      </c>
      <c r="G400" s="83">
        <v>0</v>
      </c>
      <c r="H400" s="83">
        <v>0</v>
      </c>
      <c r="I400" s="85">
        <f t="shared" si="86"/>
        <v>3551603</v>
      </c>
      <c r="J400" s="86">
        <f t="shared" si="88"/>
        <v>49.323496787989832</v>
      </c>
      <c r="K400" s="83">
        <v>354173</v>
      </c>
      <c r="L400" s="83">
        <v>803451</v>
      </c>
      <c r="M400" s="83">
        <v>2446460</v>
      </c>
      <c r="N400" s="83">
        <v>36056</v>
      </c>
      <c r="O400" s="83">
        <v>8888</v>
      </c>
      <c r="P400" s="87">
        <f t="shared" si="94"/>
        <v>3649028</v>
      </c>
      <c r="Q400" s="86">
        <f t="shared" si="89"/>
        <v>50.676503212010168</v>
      </c>
      <c r="R400" s="88">
        <f t="shared" si="93"/>
        <v>7200631</v>
      </c>
      <c r="S400" s="101">
        <v>37</v>
      </c>
      <c r="T400" s="101">
        <v>16</v>
      </c>
      <c r="U400" s="101">
        <v>5</v>
      </c>
      <c r="V400" s="35">
        <f t="shared" si="87"/>
        <v>58</v>
      </c>
      <c r="W400" s="61">
        <f t="shared" si="83"/>
        <v>42.647058823529413</v>
      </c>
      <c r="X400" s="14">
        <v>10</v>
      </c>
      <c r="Y400" s="14">
        <v>16</v>
      </c>
      <c r="Z400" s="14">
        <v>62</v>
      </c>
      <c r="AA400" s="14">
        <v>0</v>
      </c>
      <c r="AB400" s="106">
        <f t="shared" si="90"/>
        <v>78</v>
      </c>
      <c r="AC400" s="60">
        <f t="shared" si="91"/>
        <v>57.352941176470587</v>
      </c>
      <c r="AD400" s="7">
        <f t="shared" si="92"/>
        <v>136</v>
      </c>
      <c r="AE400" s="82"/>
      <c r="AF400" s="82"/>
    </row>
    <row r="401" spans="1:32" hidden="1" x14ac:dyDescent="0.2">
      <c r="A401" s="1" t="s">
        <v>21</v>
      </c>
      <c r="B401" t="s">
        <v>119</v>
      </c>
      <c r="C401" s="17">
        <v>900605</v>
      </c>
      <c r="D401" s="82" t="s">
        <v>213</v>
      </c>
      <c r="E401" s="83">
        <v>747710</v>
      </c>
      <c r="F401" s="83">
        <v>2803893</v>
      </c>
      <c r="G401" s="83">
        <v>0</v>
      </c>
      <c r="H401" s="83">
        <v>0</v>
      </c>
      <c r="I401" s="85">
        <f t="shared" si="86"/>
        <v>3551603</v>
      </c>
      <c r="J401" s="86">
        <f t="shared" si="88"/>
        <v>49.323496787989832</v>
      </c>
      <c r="K401" s="83">
        <v>354173</v>
      </c>
      <c r="L401" s="83">
        <v>803451</v>
      </c>
      <c r="M401" s="83">
        <v>2446460</v>
      </c>
      <c r="N401" s="83">
        <v>36056</v>
      </c>
      <c r="O401" s="83">
        <v>8888</v>
      </c>
      <c r="P401" s="87">
        <f t="shared" si="94"/>
        <v>3649028</v>
      </c>
      <c r="Q401" s="86">
        <f t="shared" si="89"/>
        <v>50.676503212010168</v>
      </c>
      <c r="R401" s="88">
        <f t="shared" si="93"/>
        <v>7200631</v>
      </c>
      <c r="S401" s="101">
        <v>37</v>
      </c>
      <c r="T401" s="101">
        <v>16</v>
      </c>
      <c r="U401" s="101">
        <v>5</v>
      </c>
      <c r="V401" s="35">
        <f t="shared" si="87"/>
        <v>58</v>
      </c>
      <c r="W401" s="61">
        <f t="shared" si="83"/>
        <v>42.647058823529413</v>
      </c>
      <c r="X401" s="14">
        <v>10</v>
      </c>
      <c r="Y401" s="14">
        <v>16</v>
      </c>
      <c r="Z401" s="14">
        <v>62</v>
      </c>
      <c r="AA401" s="14">
        <v>0</v>
      </c>
      <c r="AB401" s="106">
        <f t="shared" si="90"/>
        <v>78</v>
      </c>
      <c r="AC401" s="60">
        <f t="shared" si="91"/>
        <v>57.352941176470587</v>
      </c>
      <c r="AD401" s="7">
        <f t="shared" si="92"/>
        <v>136</v>
      </c>
      <c r="AE401" s="82"/>
      <c r="AF401" s="82"/>
    </row>
    <row r="402" spans="1:32" hidden="1" x14ac:dyDescent="0.2">
      <c r="A402" s="1" t="s">
        <v>21</v>
      </c>
      <c r="B402" t="s">
        <v>99</v>
      </c>
      <c r="C402" s="17">
        <v>496876</v>
      </c>
      <c r="D402" s="82" t="s">
        <v>213</v>
      </c>
      <c r="E402" s="83">
        <v>747710</v>
      </c>
      <c r="F402" s="83">
        <v>2803893</v>
      </c>
      <c r="G402" s="83">
        <v>0</v>
      </c>
      <c r="H402" s="83">
        <v>0</v>
      </c>
      <c r="I402" s="85">
        <f t="shared" si="86"/>
        <v>3551603</v>
      </c>
      <c r="J402" s="86">
        <f t="shared" si="88"/>
        <v>49.323496787989832</v>
      </c>
      <c r="K402" s="83">
        <v>354173</v>
      </c>
      <c r="L402" s="83">
        <v>803451</v>
      </c>
      <c r="M402" s="83">
        <v>2446460</v>
      </c>
      <c r="N402" s="83">
        <v>36056</v>
      </c>
      <c r="O402" s="83">
        <v>8888</v>
      </c>
      <c r="P402" s="87">
        <f t="shared" si="94"/>
        <v>3649028</v>
      </c>
      <c r="Q402" s="86">
        <f t="shared" si="89"/>
        <v>50.676503212010168</v>
      </c>
      <c r="R402" s="88">
        <f t="shared" si="93"/>
        <v>7200631</v>
      </c>
      <c r="S402" s="101">
        <v>37</v>
      </c>
      <c r="T402" s="101">
        <v>16</v>
      </c>
      <c r="U402" s="101">
        <v>5</v>
      </c>
      <c r="V402" s="35">
        <f t="shared" si="87"/>
        <v>58</v>
      </c>
      <c r="W402" s="61">
        <f t="shared" ref="W402:W467" si="95">(100*V402)/AD402</f>
        <v>42.647058823529413</v>
      </c>
      <c r="X402" s="14">
        <v>10</v>
      </c>
      <c r="Y402" s="14">
        <v>16</v>
      </c>
      <c r="Z402" s="14">
        <v>62</v>
      </c>
      <c r="AA402" s="14">
        <v>0</v>
      </c>
      <c r="AB402" s="106">
        <f t="shared" si="90"/>
        <v>78</v>
      </c>
      <c r="AC402" s="60">
        <f t="shared" si="91"/>
        <v>57.352941176470587</v>
      </c>
      <c r="AD402" s="7">
        <f t="shared" si="92"/>
        <v>136</v>
      </c>
      <c r="AE402" s="82"/>
      <c r="AF402" s="82"/>
    </row>
    <row r="403" spans="1:32" hidden="1" x14ac:dyDescent="0.2">
      <c r="A403" s="1" t="s">
        <v>21</v>
      </c>
      <c r="B403" t="s">
        <v>100</v>
      </c>
      <c r="C403" s="17">
        <v>1157855</v>
      </c>
      <c r="D403" s="82" t="s">
        <v>213</v>
      </c>
      <c r="E403" s="83">
        <v>747710</v>
      </c>
      <c r="F403" s="83">
        <v>2803893</v>
      </c>
      <c r="G403" s="83">
        <v>0</v>
      </c>
      <c r="H403" s="83">
        <v>0</v>
      </c>
      <c r="I403" s="85">
        <f t="shared" si="86"/>
        <v>3551603</v>
      </c>
      <c r="J403" s="86">
        <f t="shared" si="88"/>
        <v>49.323496787989832</v>
      </c>
      <c r="K403" s="83">
        <v>354173</v>
      </c>
      <c r="L403" s="83">
        <v>803451</v>
      </c>
      <c r="M403" s="83">
        <v>2446460</v>
      </c>
      <c r="N403" s="83">
        <v>36056</v>
      </c>
      <c r="O403" s="83">
        <v>8888</v>
      </c>
      <c r="P403" s="87">
        <f t="shared" si="94"/>
        <v>3649028</v>
      </c>
      <c r="Q403" s="86">
        <f t="shared" si="89"/>
        <v>50.676503212010168</v>
      </c>
      <c r="R403" s="88">
        <f t="shared" si="93"/>
        <v>7200631</v>
      </c>
      <c r="S403" s="101">
        <v>37</v>
      </c>
      <c r="T403" s="101">
        <v>16</v>
      </c>
      <c r="U403" s="101">
        <v>5</v>
      </c>
      <c r="V403" s="35">
        <f t="shared" si="87"/>
        <v>58</v>
      </c>
      <c r="W403" s="61">
        <f t="shared" si="95"/>
        <v>42.647058823529413</v>
      </c>
      <c r="X403" s="14">
        <v>10</v>
      </c>
      <c r="Y403" s="14">
        <v>16</v>
      </c>
      <c r="Z403" s="14">
        <v>62</v>
      </c>
      <c r="AA403" s="14">
        <v>0</v>
      </c>
      <c r="AB403" s="106">
        <f t="shared" si="90"/>
        <v>78</v>
      </c>
      <c r="AC403" s="60">
        <f t="shared" si="91"/>
        <v>57.352941176470587</v>
      </c>
      <c r="AD403" s="7">
        <f t="shared" si="92"/>
        <v>136</v>
      </c>
      <c r="AE403" s="82"/>
      <c r="AF403" s="82"/>
    </row>
    <row r="404" spans="1:32" hidden="1" x14ac:dyDescent="0.2">
      <c r="A404" s="1" t="s">
        <v>21</v>
      </c>
      <c r="B404" t="s">
        <v>106</v>
      </c>
      <c r="C404" s="17">
        <v>308501</v>
      </c>
      <c r="D404" s="82" t="s">
        <v>171</v>
      </c>
      <c r="E404" s="83">
        <v>747710</v>
      </c>
      <c r="F404" s="83">
        <v>2803893</v>
      </c>
      <c r="G404" s="83">
        <v>0</v>
      </c>
      <c r="H404" s="83">
        <v>0</v>
      </c>
      <c r="I404" s="85">
        <f t="shared" si="86"/>
        <v>3551603</v>
      </c>
      <c r="J404" s="86">
        <f t="shared" si="88"/>
        <v>49.323496787989832</v>
      </c>
      <c r="K404" s="83">
        <v>354173</v>
      </c>
      <c r="L404" s="83">
        <v>803451</v>
      </c>
      <c r="M404" s="83">
        <v>2446460</v>
      </c>
      <c r="N404" s="83">
        <v>36056</v>
      </c>
      <c r="O404" s="83">
        <v>8888</v>
      </c>
      <c r="P404" s="87">
        <f>SUM(K404:O404)</f>
        <v>3649028</v>
      </c>
      <c r="Q404" s="86">
        <f t="shared" si="89"/>
        <v>50.676503212010168</v>
      </c>
      <c r="R404" s="88">
        <f t="shared" si="93"/>
        <v>7200631</v>
      </c>
      <c r="S404" s="101">
        <v>37</v>
      </c>
      <c r="T404" s="101">
        <v>16</v>
      </c>
      <c r="U404" s="101">
        <v>5</v>
      </c>
      <c r="V404" s="35">
        <f t="shared" si="87"/>
        <v>58</v>
      </c>
      <c r="W404" s="61">
        <f t="shared" si="95"/>
        <v>42.647058823529413</v>
      </c>
      <c r="X404" s="14">
        <v>10</v>
      </c>
      <c r="Y404" s="14">
        <v>16</v>
      </c>
      <c r="Z404" s="14">
        <v>62</v>
      </c>
      <c r="AA404" s="14">
        <v>0</v>
      </c>
      <c r="AB404" s="106">
        <f t="shared" si="90"/>
        <v>78</v>
      </c>
      <c r="AC404" s="60">
        <f t="shared" si="91"/>
        <v>57.352941176470587</v>
      </c>
      <c r="AD404" s="7">
        <f t="shared" si="92"/>
        <v>136</v>
      </c>
      <c r="AE404" s="82"/>
      <c r="AF404" s="82"/>
    </row>
    <row r="405" spans="1:32" hidden="1" x14ac:dyDescent="0.2">
      <c r="A405" s="1" t="s">
        <v>22</v>
      </c>
      <c r="B405" t="s">
        <v>148</v>
      </c>
      <c r="C405" s="17">
        <v>200000</v>
      </c>
      <c r="D405" s="82" t="s">
        <v>175</v>
      </c>
      <c r="E405" s="83">
        <v>3846000</v>
      </c>
      <c r="F405" s="83">
        <v>426053</v>
      </c>
      <c r="G405" s="83">
        <v>0</v>
      </c>
      <c r="H405" s="83">
        <v>0</v>
      </c>
      <c r="I405" s="85">
        <f t="shared" si="86"/>
        <v>4272053</v>
      </c>
      <c r="J405" s="86">
        <f t="shared" si="88"/>
        <v>91.648229625737898</v>
      </c>
      <c r="K405" s="83">
        <v>112860</v>
      </c>
      <c r="L405" s="83">
        <v>276446</v>
      </c>
      <c r="M405" s="83">
        <v>0</v>
      </c>
      <c r="N405" s="83">
        <v>0</v>
      </c>
      <c r="O405" s="83">
        <v>0</v>
      </c>
      <c r="P405" s="87">
        <f t="shared" si="94"/>
        <v>389306</v>
      </c>
      <c r="Q405" s="86">
        <f t="shared" si="89"/>
        <v>8.3517703742620988</v>
      </c>
      <c r="R405" s="88">
        <f t="shared" si="93"/>
        <v>4661359</v>
      </c>
      <c r="S405" s="101">
        <v>9</v>
      </c>
      <c r="T405" s="101">
        <v>0</v>
      </c>
      <c r="U405" s="101">
        <v>0</v>
      </c>
      <c r="V405" s="35">
        <f t="shared" si="87"/>
        <v>9</v>
      </c>
      <c r="W405" s="61">
        <f t="shared" si="95"/>
        <v>100</v>
      </c>
      <c r="X405" s="14">
        <v>0</v>
      </c>
      <c r="Y405" s="14">
        <v>0</v>
      </c>
      <c r="Z405" s="14">
        <v>0</v>
      </c>
      <c r="AA405" s="14">
        <v>0</v>
      </c>
      <c r="AB405" s="106">
        <f t="shared" si="90"/>
        <v>0</v>
      </c>
      <c r="AC405" s="60">
        <f t="shared" si="91"/>
        <v>0</v>
      </c>
      <c r="AD405" s="7">
        <f t="shared" si="92"/>
        <v>9</v>
      </c>
      <c r="AE405" s="82"/>
      <c r="AF405" s="82"/>
    </row>
    <row r="406" spans="1:32" hidden="1" x14ac:dyDescent="0.2">
      <c r="A406" s="1" t="s">
        <v>22</v>
      </c>
      <c r="B406" t="s">
        <v>116</v>
      </c>
      <c r="C406" s="17">
        <v>198000</v>
      </c>
      <c r="D406" s="82" t="s">
        <v>170</v>
      </c>
      <c r="E406" s="83">
        <v>3846000</v>
      </c>
      <c r="F406" s="83">
        <v>426053</v>
      </c>
      <c r="G406" s="83">
        <v>0</v>
      </c>
      <c r="H406" s="83">
        <v>0</v>
      </c>
      <c r="I406" s="85">
        <f t="shared" si="86"/>
        <v>4272053</v>
      </c>
      <c r="J406" s="86">
        <f t="shared" si="88"/>
        <v>91.648229625737898</v>
      </c>
      <c r="K406" s="83">
        <v>112860</v>
      </c>
      <c r="L406" s="83">
        <v>276446</v>
      </c>
      <c r="M406" s="83">
        <v>0</v>
      </c>
      <c r="N406" s="83">
        <v>0</v>
      </c>
      <c r="O406" s="83">
        <v>0</v>
      </c>
      <c r="P406" s="87">
        <f t="shared" si="94"/>
        <v>389306</v>
      </c>
      <c r="Q406" s="86">
        <f t="shared" si="89"/>
        <v>8.3517703742620988</v>
      </c>
      <c r="R406" s="88">
        <f t="shared" si="93"/>
        <v>4661359</v>
      </c>
      <c r="S406" s="101">
        <v>9</v>
      </c>
      <c r="T406" s="101">
        <v>0</v>
      </c>
      <c r="U406" s="101">
        <v>0</v>
      </c>
      <c r="V406" s="35">
        <f t="shared" si="87"/>
        <v>9</v>
      </c>
      <c r="W406" s="61">
        <f t="shared" si="95"/>
        <v>100</v>
      </c>
      <c r="X406" s="14">
        <v>0</v>
      </c>
      <c r="Y406" s="14">
        <v>0</v>
      </c>
      <c r="Z406" s="14">
        <v>0</v>
      </c>
      <c r="AA406" s="14">
        <v>0</v>
      </c>
      <c r="AB406" s="106">
        <f t="shared" si="90"/>
        <v>0</v>
      </c>
      <c r="AC406" s="60">
        <f t="shared" si="91"/>
        <v>0</v>
      </c>
      <c r="AD406" s="7">
        <f t="shared" si="92"/>
        <v>9</v>
      </c>
      <c r="AE406" s="82"/>
      <c r="AF406" s="82"/>
    </row>
    <row r="407" spans="1:32" hidden="1" x14ac:dyDescent="0.2">
      <c r="A407" s="1" t="s">
        <v>22</v>
      </c>
      <c r="B407" t="s">
        <v>151</v>
      </c>
      <c r="C407" s="17">
        <v>3846000</v>
      </c>
      <c r="D407" s="82" t="s">
        <v>170</v>
      </c>
      <c r="E407" s="83">
        <v>3846000</v>
      </c>
      <c r="F407" s="83">
        <v>426053</v>
      </c>
      <c r="G407" s="83">
        <v>0</v>
      </c>
      <c r="H407" s="83">
        <v>0</v>
      </c>
      <c r="I407" s="85">
        <f t="shared" si="86"/>
        <v>4272053</v>
      </c>
      <c r="J407" s="86">
        <f t="shared" si="88"/>
        <v>91.648229625737898</v>
      </c>
      <c r="K407" s="83">
        <v>112860</v>
      </c>
      <c r="L407" s="83">
        <v>276446</v>
      </c>
      <c r="M407" s="83">
        <v>0</v>
      </c>
      <c r="N407" s="83">
        <v>0</v>
      </c>
      <c r="O407" s="83">
        <v>0</v>
      </c>
      <c r="P407" s="87">
        <f t="shared" si="94"/>
        <v>389306</v>
      </c>
      <c r="Q407" s="86">
        <f t="shared" si="89"/>
        <v>8.3517703742620988</v>
      </c>
      <c r="R407" s="88">
        <f t="shared" si="93"/>
        <v>4661359</v>
      </c>
      <c r="S407" s="101">
        <v>9</v>
      </c>
      <c r="T407" s="101">
        <v>0</v>
      </c>
      <c r="U407" s="101">
        <v>0</v>
      </c>
      <c r="V407" s="35">
        <f t="shared" si="87"/>
        <v>9</v>
      </c>
      <c r="W407" s="61">
        <f t="shared" si="95"/>
        <v>100</v>
      </c>
      <c r="X407" s="14">
        <v>0</v>
      </c>
      <c r="Y407" s="14">
        <v>0</v>
      </c>
      <c r="Z407" s="14">
        <v>0</v>
      </c>
      <c r="AA407" s="14">
        <v>0</v>
      </c>
      <c r="AB407" s="106">
        <f t="shared" si="90"/>
        <v>0</v>
      </c>
      <c r="AC407" s="60">
        <f t="shared" si="91"/>
        <v>0</v>
      </c>
      <c r="AD407" s="7">
        <f t="shared" si="92"/>
        <v>9</v>
      </c>
      <c r="AE407" s="82"/>
      <c r="AF407" s="82"/>
    </row>
    <row r="408" spans="1:32" hidden="1" x14ac:dyDescent="0.2">
      <c r="A408" s="1" t="s">
        <v>22</v>
      </c>
      <c r="B408" t="s">
        <v>145</v>
      </c>
      <c r="C408" s="17">
        <v>92000</v>
      </c>
      <c r="D408" s="82" t="s">
        <v>170</v>
      </c>
      <c r="E408" s="83">
        <v>3846000</v>
      </c>
      <c r="F408" s="83">
        <v>426053</v>
      </c>
      <c r="G408" s="83">
        <v>0</v>
      </c>
      <c r="H408" s="83">
        <v>0</v>
      </c>
      <c r="I408" s="85">
        <f t="shared" si="86"/>
        <v>4272053</v>
      </c>
      <c r="J408" s="86">
        <f t="shared" si="88"/>
        <v>91.648229625737898</v>
      </c>
      <c r="K408" s="83">
        <v>112860</v>
      </c>
      <c r="L408" s="83">
        <v>276446</v>
      </c>
      <c r="M408" s="83">
        <v>0</v>
      </c>
      <c r="N408" s="83">
        <v>0</v>
      </c>
      <c r="O408" s="83">
        <v>0</v>
      </c>
      <c r="P408" s="87">
        <f t="shared" si="94"/>
        <v>389306</v>
      </c>
      <c r="Q408" s="86">
        <f t="shared" si="89"/>
        <v>8.3517703742620988</v>
      </c>
      <c r="R408" s="88">
        <f t="shared" si="93"/>
        <v>4661359</v>
      </c>
      <c r="S408" s="101">
        <v>9</v>
      </c>
      <c r="T408" s="101">
        <v>0</v>
      </c>
      <c r="U408" s="101">
        <v>0</v>
      </c>
      <c r="V408" s="35">
        <f t="shared" si="87"/>
        <v>9</v>
      </c>
      <c r="W408" s="61">
        <f t="shared" si="95"/>
        <v>100</v>
      </c>
      <c r="X408" s="14">
        <v>0</v>
      </c>
      <c r="Y408" s="14">
        <v>0</v>
      </c>
      <c r="Z408" s="14">
        <v>0</v>
      </c>
      <c r="AA408" s="14">
        <v>0</v>
      </c>
      <c r="AB408" s="106">
        <f t="shared" si="90"/>
        <v>0</v>
      </c>
      <c r="AC408" s="60">
        <f t="shared" si="91"/>
        <v>0</v>
      </c>
      <c r="AD408" s="7">
        <f t="shared" si="92"/>
        <v>9</v>
      </c>
      <c r="AE408" s="82"/>
      <c r="AF408" s="82"/>
    </row>
    <row r="409" spans="1:32" hidden="1" x14ac:dyDescent="0.2">
      <c r="A409" s="1" t="s">
        <v>22</v>
      </c>
      <c r="B409" t="s">
        <v>103</v>
      </c>
      <c r="C409" s="17">
        <v>90000</v>
      </c>
      <c r="D409" s="82" t="s">
        <v>171</v>
      </c>
      <c r="E409" s="83">
        <v>3846000</v>
      </c>
      <c r="F409" s="83">
        <v>426053</v>
      </c>
      <c r="G409" s="83">
        <v>0</v>
      </c>
      <c r="H409" s="83">
        <v>0</v>
      </c>
      <c r="I409" s="85">
        <f t="shared" si="86"/>
        <v>4272053</v>
      </c>
      <c r="J409" s="86">
        <f t="shared" si="88"/>
        <v>91.648229625737898</v>
      </c>
      <c r="K409" s="83">
        <v>112860</v>
      </c>
      <c r="L409" s="83">
        <v>276446</v>
      </c>
      <c r="M409" s="83">
        <v>0</v>
      </c>
      <c r="N409" s="83">
        <v>0</v>
      </c>
      <c r="O409" s="83">
        <v>0</v>
      </c>
      <c r="P409" s="87">
        <f t="shared" si="94"/>
        <v>389306</v>
      </c>
      <c r="Q409" s="86">
        <f t="shared" si="89"/>
        <v>8.3517703742620988</v>
      </c>
      <c r="R409" s="88">
        <f t="shared" si="93"/>
        <v>4661359</v>
      </c>
      <c r="S409" s="101">
        <v>9</v>
      </c>
      <c r="T409" s="101">
        <v>0</v>
      </c>
      <c r="U409" s="101">
        <v>0</v>
      </c>
      <c r="V409" s="35">
        <f t="shared" si="87"/>
        <v>9</v>
      </c>
      <c r="W409" s="61">
        <f t="shared" si="95"/>
        <v>100</v>
      </c>
      <c r="X409" s="14">
        <v>0</v>
      </c>
      <c r="Y409" s="14">
        <v>0</v>
      </c>
      <c r="Z409" s="14">
        <v>0</v>
      </c>
      <c r="AA409" s="14">
        <v>0</v>
      </c>
      <c r="AB409" s="106">
        <f t="shared" si="90"/>
        <v>0</v>
      </c>
      <c r="AC409" s="60">
        <f t="shared" si="91"/>
        <v>0</v>
      </c>
      <c r="AD409" s="7">
        <f t="shared" si="92"/>
        <v>9</v>
      </c>
      <c r="AE409" s="82"/>
      <c r="AF409" s="82"/>
    </row>
    <row r="410" spans="1:32" hidden="1" x14ac:dyDescent="0.2">
      <c r="A410" s="1" t="s">
        <v>22</v>
      </c>
      <c r="B410" t="s">
        <v>109</v>
      </c>
      <c r="C410" s="17">
        <v>62300</v>
      </c>
      <c r="D410" s="82" t="s">
        <v>114</v>
      </c>
      <c r="E410" s="83">
        <v>3846000</v>
      </c>
      <c r="F410" s="83">
        <v>426053</v>
      </c>
      <c r="G410" s="83">
        <v>0</v>
      </c>
      <c r="H410" s="83">
        <v>0</v>
      </c>
      <c r="I410" s="85">
        <f t="shared" si="86"/>
        <v>4272053</v>
      </c>
      <c r="J410" s="86">
        <f t="shared" si="88"/>
        <v>91.648229625737898</v>
      </c>
      <c r="K410" s="83">
        <v>112860</v>
      </c>
      <c r="L410" s="83">
        <v>276446</v>
      </c>
      <c r="M410" s="83">
        <v>0</v>
      </c>
      <c r="N410" s="83">
        <v>0</v>
      </c>
      <c r="O410" s="83">
        <v>0</v>
      </c>
      <c r="P410" s="87">
        <f t="shared" si="94"/>
        <v>389306</v>
      </c>
      <c r="Q410" s="86">
        <f t="shared" si="89"/>
        <v>8.3517703742620988</v>
      </c>
      <c r="R410" s="88">
        <f t="shared" si="93"/>
        <v>4661359</v>
      </c>
      <c r="S410" s="101">
        <v>9</v>
      </c>
      <c r="T410" s="101">
        <v>0</v>
      </c>
      <c r="U410" s="101">
        <v>0</v>
      </c>
      <c r="V410" s="35">
        <f t="shared" si="87"/>
        <v>9</v>
      </c>
      <c r="W410" s="61">
        <f t="shared" si="95"/>
        <v>100</v>
      </c>
      <c r="X410" s="14">
        <v>0</v>
      </c>
      <c r="Y410" s="14">
        <v>0</v>
      </c>
      <c r="Z410" s="14">
        <v>0</v>
      </c>
      <c r="AA410" s="14">
        <v>0</v>
      </c>
      <c r="AB410" s="106">
        <f t="shared" si="90"/>
        <v>0</v>
      </c>
      <c r="AC410" s="60">
        <f t="shared" si="91"/>
        <v>0</v>
      </c>
      <c r="AD410" s="7">
        <f t="shared" si="92"/>
        <v>9</v>
      </c>
      <c r="AE410" s="82"/>
      <c r="AF410" s="82"/>
    </row>
    <row r="411" spans="1:32" hidden="1" x14ac:dyDescent="0.2">
      <c r="A411" s="1" t="s">
        <v>22</v>
      </c>
      <c r="B411" t="s">
        <v>125</v>
      </c>
      <c r="C411" s="17">
        <v>70735</v>
      </c>
      <c r="D411" s="82" t="s">
        <v>114</v>
      </c>
      <c r="E411" s="83">
        <v>3846000</v>
      </c>
      <c r="F411" s="83">
        <v>426053</v>
      </c>
      <c r="G411" s="83">
        <v>0</v>
      </c>
      <c r="H411" s="83">
        <v>0</v>
      </c>
      <c r="I411" s="85">
        <f t="shared" si="86"/>
        <v>4272053</v>
      </c>
      <c r="J411" s="86">
        <f t="shared" si="88"/>
        <v>91.648229625737898</v>
      </c>
      <c r="K411" s="83">
        <v>112860</v>
      </c>
      <c r="L411" s="83">
        <v>276446</v>
      </c>
      <c r="M411" s="83">
        <v>0</v>
      </c>
      <c r="N411" s="83">
        <v>0</v>
      </c>
      <c r="O411" s="83">
        <v>0</v>
      </c>
      <c r="P411" s="87">
        <f>SUM(K411:O411)</f>
        <v>389306</v>
      </c>
      <c r="Q411" s="86">
        <f t="shared" si="89"/>
        <v>8.3517703742620988</v>
      </c>
      <c r="R411" s="88">
        <f t="shared" si="93"/>
        <v>4661359</v>
      </c>
      <c r="S411" s="101">
        <v>9</v>
      </c>
      <c r="T411" s="101">
        <v>0</v>
      </c>
      <c r="U411" s="101">
        <v>0</v>
      </c>
      <c r="V411" s="35">
        <f t="shared" si="87"/>
        <v>9</v>
      </c>
      <c r="W411" s="61">
        <f t="shared" si="95"/>
        <v>100</v>
      </c>
      <c r="X411" s="14">
        <v>0</v>
      </c>
      <c r="Y411" s="14">
        <v>0</v>
      </c>
      <c r="Z411" s="14">
        <v>0</v>
      </c>
      <c r="AA411" s="14">
        <v>0</v>
      </c>
      <c r="AB411" s="106">
        <f t="shared" si="90"/>
        <v>0</v>
      </c>
      <c r="AC411" s="60">
        <f t="shared" si="91"/>
        <v>0</v>
      </c>
      <c r="AD411" s="7">
        <f t="shared" si="92"/>
        <v>9</v>
      </c>
      <c r="AE411" s="82"/>
      <c r="AF411" s="82"/>
    </row>
    <row r="412" spans="1:32" hidden="1" x14ac:dyDescent="0.2">
      <c r="A412" s="1" t="s">
        <v>22</v>
      </c>
      <c r="B412" t="s">
        <v>207</v>
      </c>
      <c r="C412" s="17">
        <v>61028</v>
      </c>
      <c r="D412" s="82" t="s">
        <v>216</v>
      </c>
      <c r="E412" s="83">
        <v>3846000</v>
      </c>
      <c r="F412" s="83">
        <v>426053</v>
      </c>
      <c r="G412" s="83">
        <v>0</v>
      </c>
      <c r="H412" s="83">
        <v>0</v>
      </c>
      <c r="I412" s="85">
        <f t="shared" si="86"/>
        <v>4272053</v>
      </c>
      <c r="J412" s="86">
        <f t="shared" si="88"/>
        <v>91.648229625737898</v>
      </c>
      <c r="K412" s="83">
        <v>112860</v>
      </c>
      <c r="L412" s="83">
        <v>276446</v>
      </c>
      <c r="M412" s="83">
        <v>0</v>
      </c>
      <c r="N412" s="83">
        <v>0</v>
      </c>
      <c r="O412" s="83">
        <v>0</v>
      </c>
      <c r="P412" s="87">
        <f t="shared" si="94"/>
        <v>389306</v>
      </c>
      <c r="Q412" s="86">
        <f t="shared" si="89"/>
        <v>8.3517703742620988</v>
      </c>
      <c r="R412" s="88">
        <f t="shared" si="93"/>
        <v>4661359</v>
      </c>
      <c r="S412" s="101">
        <v>9</v>
      </c>
      <c r="T412" s="101">
        <v>0</v>
      </c>
      <c r="U412" s="101">
        <v>0</v>
      </c>
      <c r="V412" s="35">
        <f t="shared" si="87"/>
        <v>9</v>
      </c>
      <c r="W412" s="61">
        <f t="shared" si="95"/>
        <v>100</v>
      </c>
      <c r="X412" s="14">
        <v>0</v>
      </c>
      <c r="Y412" s="14">
        <v>0</v>
      </c>
      <c r="Z412" s="14">
        <v>0</v>
      </c>
      <c r="AA412" s="14">
        <v>0</v>
      </c>
      <c r="AB412" s="106">
        <f t="shared" si="90"/>
        <v>0</v>
      </c>
      <c r="AC412" s="60">
        <f t="shared" si="91"/>
        <v>0</v>
      </c>
      <c r="AD412" s="7">
        <f t="shared" si="92"/>
        <v>9</v>
      </c>
      <c r="AE412" s="82"/>
      <c r="AF412" s="82"/>
    </row>
    <row r="413" spans="1:32" s="42" customFormat="1" hidden="1" x14ac:dyDescent="0.2">
      <c r="A413" s="75" t="s">
        <v>259</v>
      </c>
      <c r="B413" s="42" t="s">
        <v>117</v>
      </c>
      <c r="C413" s="17">
        <v>65908</v>
      </c>
      <c r="D413" s="82" t="s">
        <v>170</v>
      </c>
      <c r="E413" s="83">
        <v>0</v>
      </c>
      <c r="F413" s="83">
        <v>0</v>
      </c>
      <c r="G413" s="83">
        <v>0</v>
      </c>
      <c r="H413" s="83">
        <v>0</v>
      </c>
      <c r="I413" s="90">
        <v>0</v>
      </c>
      <c r="J413" s="86">
        <f t="shared" si="88"/>
        <v>0</v>
      </c>
      <c r="K413" s="83">
        <v>265545</v>
      </c>
      <c r="L413" s="83">
        <v>465422</v>
      </c>
      <c r="M413" s="83">
        <v>0</v>
      </c>
      <c r="N413" s="17" t="s">
        <v>267</v>
      </c>
      <c r="O413" s="83">
        <v>0</v>
      </c>
      <c r="P413" s="87">
        <f t="shared" si="94"/>
        <v>730967</v>
      </c>
      <c r="Q413" s="86">
        <f t="shared" si="89"/>
        <v>100</v>
      </c>
      <c r="R413" s="88">
        <f t="shared" si="93"/>
        <v>730967</v>
      </c>
      <c r="S413" s="101">
        <v>7</v>
      </c>
      <c r="T413" s="101">
        <v>3</v>
      </c>
      <c r="U413" s="101">
        <v>2</v>
      </c>
      <c r="V413" s="35">
        <f t="shared" si="87"/>
        <v>12</v>
      </c>
      <c r="W413" s="61">
        <f t="shared" si="95"/>
        <v>12.371134020618557</v>
      </c>
      <c r="X413" s="14">
        <v>0</v>
      </c>
      <c r="Y413" s="14">
        <v>5</v>
      </c>
      <c r="Z413" s="14">
        <v>80</v>
      </c>
      <c r="AA413" s="14">
        <v>0</v>
      </c>
      <c r="AB413" s="106">
        <f t="shared" si="90"/>
        <v>85</v>
      </c>
      <c r="AC413" s="60">
        <f t="shared" si="91"/>
        <v>87.628865979381445</v>
      </c>
      <c r="AD413" s="7">
        <f t="shared" si="92"/>
        <v>97</v>
      </c>
      <c r="AE413" s="82"/>
      <c r="AF413" s="82"/>
    </row>
    <row r="414" spans="1:32" s="42" customFormat="1" hidden="1" x14ac:dyDescent="0.2">
      <c r="A414" s="75" t="s">
        <v>259</v>
      </c>
      <c r="B414" s="42" t="s">
        <v>227</v>
      </c>
      <c r="C414" s="17">
        <v>578828</v>
      </c>
      <c r="D414" s="82" t="s">
        <v>170</v>
      </c>
      <c r="E414" s="83">
        <v>0</v>
      </c>
      <c r="F414" s="83">
        <v>0</v>
      </c>
      <c r="G414" s="83">
        <v>0</v>
      </c>
      <c r="H414" s="83">
        <v>0</v>
      </c>
      <c r="I414" s="90">
        <v>0</v>
      </c>
      <c r="J414" s="86">
        <f t="shared" si="88"/>
        <v>0</v>
      </c>
      <c r="K414" s="83">
        <v>265545</v>
      </c>
      <c r="L414" s="83">
        <v>465422</v>
      </c>
      <c r="M414" s="83">
        <v>0</v>
      </c>
      <c r="N414" s="17" t="s">
        <v>267</v>
      </c>
      <c r="O414" s="83">
        <v>1</v>
      </c>
      <c r="P414" s="87">
        <f t="shared" si="94"/>
        <v>730968</v>
      </c>
      <c r="Q414" s="86">
        <f t="shared" si="89"/>
        <v>100</v>
      </c>
      <c r="R414" s="88">
        <f t="shared" si="93"/>
        <v>730968</v>
      </c>
      <c r="S414" s="101">
        <v>7</v>
      </c>
      <c r="T414" s="101">
        <v>3</v>
      </c>
      <c r="U414" s="101">
        <v>2</v>
      </c>
      <c r="V414" s="35">
        <f t="shared" si="87"/>
        <v>12</v>
      </c>
      <c r="W414" s="61">
        <f t="shared" si="95"/>
        <v>12.371134020618557</v>
      </c>
      <c r="X414" s="14">
        <v>0</v>
      </c>
      <c r="Y414" s="14">
        <v>5</v>
      </c>
      <c r="Z414" s="14">
        <v>80</v>
      </c>
      <c r="AA414" s="14">
        <v>0</v>
      </c>
      <c r="AB414" s="106">
        <f t="shared" si="90"/>
        <v>85</v>
      </c>
      <c r="AC414" s="60">
        <f t="shared" si="91"/>
        <v>87.628865979381445</v>
      </c>
      <c r="AD414" s="7">
        <f t="shared" si="92"/>
        <v>97</v>
      </c>
      <c r="AE414" s="82"/>
      <c r="AF414" s="82"/>
    </row>
    <row r="415" spans="1:32" s="42" customFormat="1" x14ac:dyDescent="0.2">
      <c r="A415" s="75" t="s">
        <v>259</v>
      </c>
      <c r="B415" s="42" t="s">
        <v>140</v>
      </c>
      <c r="C415" s="17">
        <v>205341</v>
      </c>
      <c r="D415" s="82" t="s">
        <v>170</v>
      </c>
      <c r="E415" s="83">
        <v>0</v>
      </c>
      <c r="F415" s="83">
        <v>0</v>
      </c>
      <c r="G415" s="83">
        <v>0</v>
      </c>
      <c r="H415" s="83">
        <v>0</v>
      </c>
      <c r="I415" s="90">
        <v>0</v>
      </c>
      <c r="J415" s="86">
        <f t="shared" si="88"/>
        <v>0</v>
      </c>
      <c r="K415" s="83">
        <v>265545</v>
      </c>
      <c r="L415" s="83">
        <v>465422</v>
      </c>
      <c r="M415" s="83">
        <v>0</v>
      </c>
      <c r="N415" s="17" t="s">
        <v>267</v>
      </c>
      <c r="O415" s="83">
        <v>2</v>
      </c>
      <c r="P415" s="87">
        <f t="shared" si="94"/>
        <v>730969</v>
      </c>
      <c r="Q415" s="86">
        <f t="shared" si="89"/>
        <v>100</v>
      </c>
      <c r="R415" s="88">
        <f t="shared" si="93"/>
        <v>730969</v>
      </c>
      <c r="S415" s="101">
        <v>7</v>
      </c>
      <c r="T415" s="101">
        <v>3</v>
      </c>
      <c r="U415" s="101">
        <v>2</v>
      </c>
      <c r="V415" s="35">
        <f t="shared" si="87"/>
        <v>12</v>
      </c>
      <c r="W415" s="61">
        <f t="shared" si="95"/>
        <v>12.371134020618557</v>
      </c>
      <c r="X415" s="14">
        <v>0</v>
      </c>
      <c r="Y415" s="14">
        <v>5</v>
      </c>
      <c r="Z415" s="14">
        <v>80</v>
      </c>
      <c r="AA415" s="14">
        <v>0</v>
      </c>
      <c r="AB415" s="106">
        <f t="shared" si="90"/>
        <v>85</v>
      </c>
      <c r="AC415" s="60">
        <f t="shared" si="91"/>
        <v>87.628865979381445</v>
      </c>
      <c r="AD415" s="7">
        <f t="shared" si="92"/>
        <v>97</v>
      </c>
      <c r="AE415" s="82"/>
      <c r="AF415" s="82"/>
    </row>
    <row r="416" spans="1:32" s="42" customFormat="1" hidden="1" x14ac:dyDescent="0.2">
      <c r="A416" s="75" t="s">
        <v>259</v>
      </c>
      <c r="B416" s="42" t="s">
        <v>100</v>
      </c>
      <c r="C416" s="18">
        <v>218298</v>
      </c>
      <c r="D416" s="82" t="s">
        <v>213</v>
      </c>
      <c r="E416" s="83">
        <v>0</v>
      </c>
      <c r="F416" s="83">
        <v>0</v>
      </c>
      <c r="G416" s="83">
        <v>0</v>
      </c>
      <c r="H416" s="83">
        <v>0</v>
      </c>
      <c r="I416" s="90">
        <v>0</v>
      </c>
      <c r="J416" s="86">
        <f t="shared" si="88"/>
        <v>0</v>
      </c>
      <c r="K416" s="83">
        <v>265545</v>
      </c>
      <c r="L416" s="83">
        <v>465422</v>
      </c>
      <c r="M416" s="83">
        <v>0</v>
      </c>
      <c r="N416" s="17" t="s">
        <v>267</v>
      </c>
      <c r="O416" s="83">
        <v>3</v>
      </c>
      <c r="P416" s="87">
        <f t="shared" si="94"/>
        <v>730970</v>
      </c>
      <c r="Q416" s="86">
        <f t="shared" si="89"/>
        <v>100</v>
      </c>
      <c r="R416" s="88">
        <f t="shared" si="93"/>
        <v>730970</v>
      </c>
      <c r="S416" s="101">
        <v>7</v>
      </c>
      <c r="T416" s="101">
        <v>3</v>
      </c>
      <c r="U416" s="101">
        <v>2</v>
      </c>
      <c r="V416" s="35">
        <f t="shared" si="87"/>
        <v>12</v>
      </c>
      <c r="W416" s="61">
        <f t="shared" si="95"/>
        <v>12.371134020618557</v>
      </c>
      <c r="X416" s="14">
        <v>0</v>
      </c>
      <c r="Y416" s="14">
        <v>5</v>
      </c>
      <c r="Z416" s="14">
        <v>80</v>
      </c>
      <c r="AA416" s="14">
        <v>0</v>
      </c>
      <c r="AB416" s="106">
        <f t="shared" si="90"/>
        <v>85</v>
      </c>
      <c r="AC416" s="60">
        <f t="shared" si="91"/>
        <v>87.628865979381445</v>
      </c>
      <c r="AD416" s="7">
        <f t="shared" si="92"/>
        <v>97</v>
      </c>
      <c r="AE416" s="82"/>
      <c r="AF416" s="82"/>
    </row>
    <row r="417" spans="1:32" s="42" customFormat="1" hidden="1" x14ac:dyDescent="0.2">
      <c r="A417" s="75" t="s">
        <v>259</v>
      </c>
      <c r="B417" s="42" t="s">
        <v>123</v>
      </c>
      <c r="C417" s="17">
        <v>24978</v>
      </c>
      <c r="D417" s="82" t="s">
        <v>171</v>
      </c>
      <c r="E417" s="83">
        <v>0</v>
      </c>
      <c r="F417" s="83">
        <v>0</v>
      </c>
      <c r="G417" s="83">
        <v>0</v>
      </c>
      <c r="H417" s="83">
        <v>0</v>
      </c>
      <c r="I417" s="90">
        <v>0</v>
      </c>
      <c r="J417" s="86">
        <f t="shared" si="88"/>
        <v>0</v>
      </c>
      <c r="K417" s="83">
        <v>265545</v>
      </c>
      <c r="L417" s="83">
        <v>465422</v>
      </c>
      <c r="M417" s="83">
        <v>0</v>
      </c>
      <c r="N417" s="17" t="s">
        <v>267</v>
      </c>
      <c r="O417" s="83">
        <v>4</v>
      </c>
      <c r="P417" s="87">
        <f t="shared" si="94"/>
        <v>730971</v>
      </c>
      <c r="Q417" s="86">
        <f t="shared" si="89"/>
        <v>100</v>
      </c>
      <c r="R417" s="88">
        <f t="shared" si="93"/>
        <v>730971</v>
      </c>
      <c r="S417" s="101">
        <v>7</v>
      </c>
      <c r="T417" s="101">
        <v>3</v>
      </c>
      <c r="U417" s="101">
        <v>2</v>
      </c>
      <c r="V417" s="35">
        <f t="shared" si="87"/>
        <v>12</v>
      </c>
      <c r="W417" s="61">
        <f t="shared" si="95"/>
        <v>12.371134020618557</v>
      </c>
      <c r="X417" s="14">
        <v>0</v>
      </c>
      <c r="Y417" s="14">
        <v>5</v>
      </c>
      <c r="Z417" s="14">
        <v>80</v>
      </c>
      <c r="AA417" s="14">
        <v>0</v>
      </c>
      <c r="AB417" s="106">
        <f t="shared" si="90"/>
        <v>85</v>
      </c>
      <c r="AC417" s="60">
        <f t="shared" si="91"/>
        <v>87.628865979381445</v>
      </c>
      <c r="AD417" s="7">
        <f t="shared" si="92"/>
        <v>97</v>
      </c>
      <c r="AE417" s="82"/>
      <c r="AF417" s="82"/>
    </row>
    <row r="418" spans="1:32" s="42" customFormat="1" hidden="1" x14ac:dyDescent="0.2">
      <c r="A418" s="75" t="s">
        <v>259</v>
      </c>
      <c r="B418" s="42" t="s">
        <v>102</v>
      </c>
      <c r="C418" s="17">
        <v>68911</v>
      </c>
      <c r="D418" s="82" t="s">
        <v>171</v>
      </c>
      <c r="E418" s="83">
        <v>0</v>
      </c>
      <c r="F418" s="83">
        <v>0</v>
      </c>
      <c r="G418" s="83">
        <v>0</v>
      </c>
      <c r="H418" s="83">
        <v>0</v>
      </c>
      <c r="I418" s="90">
        <v>0</v>
      </c>
      <c r="J418" s="86">
        <f t="shared" si="88"/>
        <v>0</v>
      </c>
      <c r="K418" s="83">
        <v>265545</v>
      </c>
      <c r="L418" s="83">
        <v>465422</v>
      </c>
      <c r="M418" s="83">
        <v>0</v>
      </c>
      <c r="N418" s="17" t="s">
        <v>267</v>
      </c>
      <c r="O418" s="83">
        <v>5</v>
      </c>
      <c r="P418" s="87">
        <f t="shared" si="94"/>
        <v>730972</v>
      </c>
      <c r="Q418" s="86">
        <f t="shared" si="89"/>
        <v>100</v>
      </c>
      <c r="R418" s="88">
        <f t="shared" si="93"/>
        <v>730972</v>
      </c>
      <c r="S418" s="101">
        <v>7</v>
      </c>
      <c r="T418" s="101">
        <v>3</v>
      </c>
      <c r="U418" s="101">
        <v>2</v>
      </c>
      <c r="V418" s="35">
        <f t="shared" si="87"/>
        <v>12</v>
      </c>
      <c r="W418" s="61">
        <f t="shared" si="95"/>
        <v>12.371134020618557</v>
      </c>
      <c r="X418" s="14">
        <v>0</v>
      </c>
      <c r="Y418" s="14">
        <v>5</v>
      </c>
      <c r="Z418" s="14">
        <v>80</v>
      </c>
      <c r="AA418" s="14">
        <v>0</v>
      </c>
      <c r="AB418" s="106">
        <f t="shared" si="90"/>
        <v>85</v>
      </c>
      <c r="AC418" s="60">
        <f t="shared" si="91"/>
        <v>87.628865979381445</v>
      </c>
      <c r="AD418" s="7">
        <f t="shared" si="92"/>
        <v>97</v>
      </c>
      <c r="AE418" s="82"/>
      <c r="AF418" s="82"/>
    </row>
    <row r="419" spans="1:32" s="42" customFormat="1" hidden="1" x14ac:dyDescent="0.2">
      <c r="A419" s="75" t="s">
        <v>259</v>
      </c>
      <c r="B419" s="42" t="s">
        <v>103</v>
      </c>
      <c r="C419" s="17">
        <v>44030</v>
      </c>
      <c r="D419" s="82" t="s">
        <v>171</v>
      </c>
      <c r="E419" s="83">
        <v>0</v>
      </c>
      <c r="F419" s="83">
        <v>0</v>
      </c>
      <c r="G419" s="83">
        <v>0</v>
      </c>
      <c r="H419" s="83">
        <v>0</v>
      </c>
      <c r="I419" s="90">
        <v>0</v>
      </c>
      <c r="J419" s="86">
        <f t="shared" si="88"/>
        <v>0</v>
      </c>
      <c r="K419" s="83">
        <v>265545</v>
      </c>
      <c r="L419" s="83">
        <v>465422</v>
      </c>
      <c r="M419" s="83">
        <v>0</v>
      </c>
      <c r="N419" s="17" t="s">
        <v>267</v>
      </c>
      <c r="O419" s="83">
        <v>6</v>
      </c>
      <c r="P419" s="87">
        <f t="shared" si="94"/>
        <v>730973</v>
      </c>
      <c r="Q419" s="86">
        <f t="shared" si="89"/>
        <v>100</v>
      </c>
      <c r="R419" s="88">
        <f t="shared" si="93"/>
        <v>730973</v>
      </c>
      <c r="S419" s="101">
        <v>7</v>
      </c>
      <c r="T419" s="101">
        <v>3</v>
      </c>
      <c r="U419" s="101">
        <v>2</v>
      </c>
      <c r="V419" s="35">
        <f t="shared" si="87"/>
        <v>12</v>
      </c>
      <c r="W419" s="61">
        <f t="shared" si="95"/>
        <v>12.371134020618557</v>
      </c>
      <c r="X419" s="14">
        <v>0</v>
      </c>
      <c r="Y419" s="14">
        <v>5</v>
      </c>
      <c r="Z419" s="14">
        <v>80</v>
      </c>
      <c r="AA419" s="14">
        <v>0</v>
      </c>
      <c r="AB419" s="106">
        <f t="shared" si="90"/>
        <v>85</v>
      </c>
      <c r="AC419" s="60">
        <f t="shared" si="91"/>
        <v>87.628865979381445</v>
      </c>
      <c r="AD419" s="7">
        <f t="shared" si="92"/>
        <v>97</v>
      </c>
      <c r="AE419" s="82"/>
      <c r="AF419" s="82"/>
    </row>
    <row r="420" spans="1:32" s="42" customFormat="1" hidden="1" x14ac:dyDescent="0.2">
      <c r="A420" s="75" t="s">
        <v>259</v>
      </c>
      <c r="B420" s="42" t="s">
        <v>106</v>
      </c>
      <c r="C420" s="17">
        <v>2688244</v>
      </c>
      <c r="D420" s="82" t="s">
        <v>171</v>
      </c>
      <c r="E420" s="83">
        <v>0</v>
      </c>
      <c r="F420" s="83">
        <v>0</v>
      </c>
      <c r="G420" s="83">
        <v>0</v>
      </c>
      <c r="H420" s="83">
        <v>0</v>
      </c>
      <c r="I420" s="90">
        <v>0</v>
      </c>
      <c r="J420" s="86">
        <f t="shared" si="88"/>
        <v>0</v>
      </c>
      <c r="K420" s="83">
        <v>265545</v>
      </c>
      <c r="L420" s="83">
        <v>465422</v>
      </c>
      <c r="M420" s="83">
        <v>0</v>
      </c>
      <c r="N420" s="17" t="s">
        <v>267</v>
      </c>
      <c r="O420" s="83">
        <v>7</v>
      </c>
      <c r="P420" s="87">
        <f t="shared" si="94"/>
        <v>730974</v>
      </c>
      <c r="Q420" s="86">
        <f t="shared" si="89"/>
        <v>100</v>
      </c>
      <c r="R420" s="88">
        <f t="shared" si="93"/>
        <v>730974</v>
      </c>
      <c r="S420" s="101">
        <v>7</v>
      </c>
      <c r="T420" s="101">
        <v>3</v>
      </c>
      <c r="U420" s="101">
        <v>2</v>
      </c>
      <c r="V420" s="35">
        <f t="shared" si="87"/>
        <v>12</v>
      </c>
      <c r="W420" s="61">
        <f t="shared" si="95"/>
        <v>12.371134020618557</v>
      </c>
      <c r="X420" s="14">
        <v>0</v>
      </c>
      <c r="Y420" s="14">
        <v>5</v>
      </c>
      <c r="Z420" s="14">
        <v>80</v>
      </c>
      <c r="AA420" s="14">
        <v>0</v>
      </c>
      <c r="AB420" s="106">
        <f t="shared" si="90"/>
        <v>85</v>
      </c>
      <c r="AC420" s="60">
        <f t="shared" si="91"/>
        <v>87.628865979381445</v>
      </c>
      <c r="AD420" s="7">
        <f t="shared" si="92"/>
        <v>97</v>
      </c>
      <c r="AE420" s="82"/>
      <c r="AF420" s="82"/>
    </row>
    <row r="421" spans="1:32" hidden="1" x14ac:dyDescent="0.2">
      <c r="A421" s="1" t="s">
        <v>258</v>
      </c>
      <c r="B421" t="s">
        <v>90</v>
      </c>
      <c r="C421" s="17">
        <v>19992</v>
      </c>
      <c r="D421" s="82" t="s">
        <v>170</v>
      </c>
      <c r="E421" s="83">
        <v>80000</v>
      </c>
      <c r="F421" s="83">
        <v>292021</v>
      </c>
      <c r="G421" s="83">
        <v>0</v>
      </c>
      <c r="H421" s="83">
        <v>0</v>
      </c>
      <c r="I421" s="85">
        <f t="shared" si="86"/>
        <v>372021</v>
      </c>
      <c r="J421" s="86">
        <f t="shared" si="88"/>
        <v>33.825841302112266</v>
      </c>
      <c r="K421" s="83">
        <v>168160</v>
      </c>
      <c r="L421" s="83">
        <v>510883</v>
      </c>
      <c r="M421" s="83">
        <v>48000</v>
      </c>
      <c r="N421" s="83">
        <v>749</v>
      </c>
      <c r="O421" s="83">
        <v>0</v>
      </c>
      <c r="P421" s="87">
        <f t="shared" si="94"/>
        <v>727792</v>
      </c>
      <c r="Q421" s="86">
        <f t="shared" si="89"/>
        <v>66.174158697887734</v>
      </c>
      <c r="R421" s="88">
        <f t="shared" si="93"/>
        <v>1099813</v>
      </c>
      <c r="S421" s="101">
        <v>2</v>
      </c>
      <c r="T421" s="101">
        <v>5</v>
      </c>
      <c r="U421" s="101">
        <v>0</v>
      </c>
      <c r="V421" s="35">
        <f t="shared" si="87"/>
        <v>7</v>
      </c>
      <c r="W421" s="61">
        <f t="shared" si="95"/>
        <v>100</v>
      </c>
      <c r="X421" s="14">
        <v>2</v>
      </c>
      <c r="Y421" s="14">
        <v>0</v>
      </c>
      <c r="Z421" s="14" t="s">
        <v>268</v>
      </c>
      <c r="AA421" s="14">
        <v>0</v>
      </c>
      <c r="AB421" s="106">
        <f t="shared" si="90"/>
        <v>0</v>
      </c>
      <c r="AC421" s="60">
        <f t="shared" si="91"/>
        <v>0</v>
      </c>
      <c r="AD421" s="7">
        <f t="shared" si="92"/>
        <v>7</v>
      </c>
      <c r="AE421" s="82"/>
      <c r="AF421" s="82"/>
    </row>
    <row r="422" spans="1:32" hidden="1" x14ac:dyDescent="0.2">
      <c r="A422" s="1" t="s">
        <v>258</v>
      </c>
      <c r="B422" t="s">
        <v>143</v>
      </c>
      <c r="C422" s="17">
        <v>21396</v>
      </c>
      <c r="D422" s="82" t="s">
        <v>170</v>
      </c>
      <c r="E422" s="83">
        <v>80000</v>
      </c>
      <c r="F422" s="83">
        <v>292021</v>
      </c>
      <c r="G422" s="83">
        <v>0</v>
      </c>
      <c r="H422" s="83">
        <v>0</v>
      </c>
      <c r="I422" s="85">
        <f>SUM(E422:H422)</f>
        <v>372021</v>
      </c>
      <c r="J422" s="86">
        <f t="shared" si="88"/>
        <v>33.825841302112266</v>
      </c>
      <c r="K422" s="83">
        <v>168160</v>
      </c>
      <c r="L422" s="83">
        <v>510883</v>
      </c>
      <c r="M422" s="83">
        <v>48000</v>
      </c>
      <c r="N422" s="83">
        <v>749</v>
      </c>
      <c r="O422" s="83">
        <v>0</v>
      </c>
      <c r="P422" s="87">
        <f t="shared" si="94"/>
        <v>727792</v>
      </c>
      <c r="Q422" s="86">
        <f t="shared" si="89"/>
        <v>66.174158697887734</v>
      </c>
      <c r="R422" s="88">
        <f t="shared" si="93"/>
        <v>1099813</v>
      </c>
      <c r="S422" s="101">
        <v>2</v>
      </c>
      <c r="T422" s="101">
        <v>5</v>
      </c>
      <c r="U422" s="101">
        <v>0</v>
      </c>
      <c r="V422" s="35">
        <f t="shared" si="87"/>
        <v>7</v>
      </c>
      <c r="W422" s="61">
        <f t="shared" si="95"/>
        <v>100</v>
      </c>
      <c r="X422" s="14">
        <v>2</v>
      </c>
      <c r="Y422" s="14">
        <v>0</v>
      </c>
      <c r="Z422" s="14" t="s">
        <v>268</v>
      </c>
      <c r="AA422" s="14">
        <v>0</v>
      </c>
      <c r="AB422" s="106">
        <f t="shared" si="90"/>
        <v>0</v>
      </c>
      <c r="AC422" s="60">
        <f t="shared" si="91"/>
        <v>0</v>
      </c>
      <c r="AD422" s="7">
        <f t="shared" si="92"/>
        <v>7</v>
      </c>
      <c r="AE422" s="82"/>
      <c r="AF422" s="82"/>
    </row>
    <row r="423" spans="1:32" hidden="1" x14ac:dyDescent="0.2">
      <c r="A423" s="1" t="s">
        <v>258</v>
      </c>
      <c r="B423" t="s">
        <v>144</v>
      </c>
      <c r="C423" s="17">
        <v>55000</v>
      </c>
      <c r="D423" s="82" t="s">
        <v>170</v>
      </c>
      <c r="E423" s="83">
        <v>80000</v>
      </c>
      <c r="F423" s="83">
        <v>292021</v>
      </c>
      <c r="G423" s="83">
        <v>0</v>
      </c>
      <c r="H423" s="83">
        <v>0</v>
      </c>
      <c r="I423" s="85">
        <f t="shared" ref="I423:I451" si="96">SUM(E423:H423)</f>
        <v>372021</v>
      </c>
      <c r="J423" s="86">
        <f t="shared" si="88"/>
        <v>33.825841302112266</v>
      </c>
      <c r="K423" s="83">
        <v>168160</v>
      </c>
      <c r="L423" s="83">
        <v>510883</v>
      </c>
      <c r="M423" s="83">
        <v>48000</v>
      </c>
      <c r="N423" s="83">
        <v>749</v>
      </c>
      <c r="O423" s="83">
        <v>0</v>
      </c>
      <c r="P423" s="87">
        <f t="shared" si="94"/>
        <v>727792</v>
      </c>
      <c r="Q423" s="86">
        <f t="shared" si="89"/>
        <v>66.174158697887734</v>
      </c>
      <c r="R423" s="88">
        <f t="shared" si="93"/>
        <v>1099813</v>
      </c>
      <c r="S423" s="101">
        <v>2</v>
      </c>
      <c r="T423" s="101">
        <v>5</v>
      </c>
      <c r="U423" s="101">
        <v>0</v>
      </c>
      <c r="V423" s="35">
        <f t="shared" si="87"/>
        <v>7</v>
      </c>
      <c r="W423" s="61">
        <f t="shared" si="95"/>
        <v>100</v>
      </c>
      <c r="X423" s="14">
        <v>2</v>
      </c>
      <c r="Y423" s="14">
        <v>0</v>
      </c>
      <c r="Z423" s="14" t="s">
        <v>268</v>
      </c>
      <c r="AA423" s="14">
        <v>0</v>
      </c>
      <c r="AB423" s="106">
        <f t="shared" si="90"/>
        <v>0</v>
      </c>
      <c r="AC423" s="60">
        <f t="shared" si="91"/>
        <v>0</v>
      </c>
      <c r="AD423" s="7">
        <f t="shared" si="92"/>
        <v>7</v>
      </c>
      <c r="AE423" s="82"/>
      <c r="AF423" s="82"/>
    </row>
    <row r="424" spans="1:32" hidden="1" x14ac:dyDescent="0.2">
      <c r="A424" s="1" t="s">
        <v>258</v>
      </c>
      <c r="B424" t="s">
        <v>151</v>
      </c>
      <c r="C424" s="17">
        <v>3000</v>
      </c>
      <c r="D424" s="82" t="s">
        <v>170</v>
      </c>
      <c r="E424" s="83">
        <v>80000</v>
      </c>
      <c r="F424" s="83">
        <v>292021</v>
      </c>
      <c r="G424" s="83">
        <v>0</v>
      </c>
      <c r="H424" s="83">
        <v>0</v>
      </c>
      <c r="I424" s="85">
        <f t="shared" si="96"/>
        <v>372021</v>
      </c>
      <c r="J424" s="86">
        <f t="shared" si="88"/>
        <v>33.825841302112266</v>
      </c>
      <c r="K424" s="83">
        <v>168160</v>
      </c>
      <c r="L424" s="83">
        <v>510883</v>
      </c>
      <c r="M424" s="83">
        <v>48000</v>
      </c>
      <c r="N424" s="83">
        <v>749</v>
      </c>
      <c r="O424" s="83">
        <v>0</v>
      </c>
      <c r="P424" s="87">
        <f t="shared" si="94"/>
        <v>727792</v>
      </c>
      <c r="Q424" s="86">
        <f t="shared" si="89"/>
        <v>66.174158697887734</v>
      </c>
      <c r="R424" s="88">
        <f t="shared" si="93"/>
        <v>1099813</v>
      </c>
      <c r="S424" s="101">
        <v>2</v>
      </c>
      <c r="T424" s="101">
        <v>5</v>
      </c>
      <c r="U424" s="101">
        <v>0</v>
      </c>
      <c r="V424" s="35">
        <f t="shared" si="87"/>
        <v>7</v>
      </c>
      <c r="W424" s="61">
        <f t="shared" si="95"/>
        <v>100</v>
      </c>
      <c r="X424" s="14">
        <v>2</v>
      </c>
      <c r="Y424" s="14">
        <v>0</v>
      </c>
      <c r="Z424" s="14" t="s">
        <v>268</v>
      </c>
      <c r="AA424" s="14">
        <v>0</v>
      </c>
      <c r="AB424" s="106">
        <f t="shared" si="90"/>
        <v>0</v>
      </c>
      <c r="AC424" s="60">
        <f t="shared" si="91"/>
        <v>0</v>
      </c>
      <c r="AD424" s="7">
        <f t="shared" si="92"/>
        <v>7</v>
      </c>
      <c r="AE424" s="82"/>
      <c r="AF424" s="82"/>
    </row>
    <row r="425" spans="1:32" hidden="1" x14ac:dyDescent="0.2">
      <c r="A425" s="1" t="s">
        <v>258</v>
      </c>
      <c r="B425" t="s">
        <v>135</v>
      </c>
      <c r="C425" s="17">
        <v>4328</v>
      </c>
      <c r="D425" s="82" t="s">
        <v>170</v>
      </c>
      <c r="E425" s="83">
        <v>80000</v>
      </c>
      <c r="F425" s="83">
        <v>292021</v>
      </c>
      <c r="G425" s="83">
        <v>0</v>
      </c>
      <c r="H425" s="83">
        <v>0</v>
      </c>
      <c r="I425" s="85">
        <f t="shared" si="96"/>
        <v>372021</v>
      </c>
      <c r="J425" s="86">
        <f t="shared" si="88"/>
        <v>33.825841302112266</v>
      </c>
      <c r="K425" s="83">
        <v>168160</v>
      </c>
      <c r="L425" s="83">
        <v>510883</v>
      </c>
      <c r="M425" s="83">
        <v>48000</v>
      </c>
      <c r="N425" s="83">
        <v>749</v>
      </c>
      <c r="O425" s="83">
        <v>0</v>
      </c>
      <c r="P425" s="87">
        <f t="shared" si="94"/>
        <v>727792</v>
      </c>
      <c r="Q425" s="86">
        <f t="shared" si="89"/>
        <v>66.174158697887734</v>
      </c>
      <c r="R425" s="88">
        <f t="shared" si="93"/>
        <v>1099813</v>
      </c>
      <c r="S425" s="101">
        <v>2</v>
      </c>
      <c r="T425" s="101">
        <v>5</v>
      </c>
      <c r="U425" s="101">
        <v>0</v>
      </c>
      <c r="V425" s="35">
        <f t="shared" si="87"/>
        <v>7</v>
      </c>
      <c r="W425" s="61">
        <f t="shared" si="95"/>
        <v>100</v>
      </c>
      <c r="X425" s="14">
        <v>2</v>
      </c>
      <c r="Y425" s="14">
        <v>0</v>
      </c>
      <c r="Z425" s="14" t="s">
        <v>268</v>
      </c>
      <c r="AA425" s="14">
        <v>0</v>
      </c>
      <c r="AB425" s="106">
        <f t="shared" si="90"/>
        <v>0</v>
      </c>
      <c r="AC425" s="60">
        <f t="shared" si="91"/>
        <v>0</v>
      </c>
      <c r="AD425" s="7">
        <f t="shared" si="92"/>
        <v>7</v>
      </c>
      <c r="AE425" s="82"/>
      <c r="AF425" s="82"/>
    </row>
    <row r="426" spans="1:32" hidden="1" x14ac:dyDescent="0.2">
      <c r="A426" s="1" t="s">
        <v>258</v>
      </c>
      <c r="B426" t="s">
        <v>129</v>
      </c>
      <c r="C426" s="17">
        <v>28200</v>
      </c>
      <c r="D426" s="82" t="s">
        <v>170</v>
      </c>
      <c r="E426" s="83">
        <v>80000</v>
      </c>
      <c r="F426" s="83">
        <v>292021</v>
      </c>
      <c r="G426" s="83">
        <v>0</v>
      </c>
      <c r="H426" s="83">
        <v>0</v>
      </c>
      <c r="I426" s="85">
        <f t="shared" si="96"/>
        <v>372021</v>
      </c>
      <c r="J426" s="86">
        <f t="shared" si="88"/>
        <v>33.825841302112266</v>
      </c>
      <c r="K426" s="83">
        <v>168160</v>
      </c>
      <c r="L426" s="83">
        <v>510883</v>
      </c>
      <c r="M426" s="83">
        <v>48000</v>
      </c>
      <c r="N426" s="83">
        <v>749</v>
      </c>
      <c r="O426" s="83">
        <v>0</v>
      </c>
      <c r="P426" s="87">
        <f t="shared" si="94"/>
        <v>727792</v>
      </c>
      <c r="Q426" s="86">
        <f t="shared" si="89"/>
        <v>66.174158697887734</v>
      </c>
      <c r="R426" s="88">
        <f t="shared" si="93"/>
        <v>1099813</v>
      </c>
      <c r="S426" s="101">
        <v>2</v>
      </c>
      <c r="T426" s="101">
        <v>5</v>
      </c>
      <c r="U426" s="101">
        <v>0</v>
      </c>
      <c r="V426" s="35">
        <f t="shared" si="87"/>
        <v>7</v>
      </c>
      <c r="W426" s="61">
        <f t="shared" si="95"/>
        <v>100</v>
      </c>
      <c r="X426" s="14">
        <v>2</v>
      </c>
      <c r="Y426" s="14">
        <v>0</v>
      </c>
      <c r="Z426" s="14" t="s">
        <v>268</v>
      </c>
      <c r="AA426" s="14">
        <v>0</v>
      </c>
      <c r="AB426" s="106">
        <f t="shared" si="90"/>
        <v>0</v>
      </c>
      <c r="AC426" s="60">
        <f t="shared" si="91"/>
        <v>0</v>
      </c>
      <c r="AD426" s="7">
        <f t="shared" si="92"/>
        <v>7</v>
      </c>
      <c r="AE426" s="82"/>
      <c r="AF426" s="82"/>
    </row>
    <row r="427" spans="1:32" hidden="1" x14ac:dyDescent="0.2">
      <c r="A427" s="1" t="s">
        <v>258</v>
      </c>
      <c r="B427" t="s">
        <v>99</v>
      </c>
      <c r="C427" s="17">
        <v>109323</v>
      </c>
      <c r="D427" s="82" t="s">
        <v>213</v>
      </c>
      <c r="E427" s="83">
        <v>80000</v>
      </c>
      <c r="F427" s="83">
        <v>292021</v>
      </c>
      <c r="G427" s="83">
        <v>0</v>
      </c>
      <c r="H427" s="83">
        <v>0</v>
      </c>
      <c r="I427" s="85">
        <f t="shared" si="96"/>
        <v>372021</v>
      </c>
      <c r="J427" s="86">
        <f t="shared" si="88"/>
        <v>33.825841302112266</v>
      </c>
      <c r="K427" s="83">
        <v>168160</v>
      </c>
      <c r="L427" s="83">
        <v>510883</v>
      </c>
      <c r="M427" s="83">
        <v>48000</v>
      </c>
      <c r="N427" s="83">
        <v>749</v>
      </c>
      <c r="O427" s="83">
        <v>0</v>
      </c>
      <c r="P427" s="87">
        <f t="shared" si="94"/>
        <v>727792</v>
      </c>
      <c r="Q427" s="86">
        <f t="shared" si="89"/>
        <v>66.174158697887734</v>
      </c>
      <c r="R427" s="88">
        <f t="shared" si="93"/>
        <v>1099813</v>
      </c>
      <c r="S427" s="101">
        <v>2</v>
      </c>
      <c r="T427" s="101">
        <v>5</v>
      </c>
      <c r="U427" s="101">
        <v>0</v>
      </c>
      <c r="V427" s="35">
        <f t="shared" si="87"/>
        <v>7</v>
      </c>
      <c r="W427" s="61">
        <f t="shared" si="95"/>
        <v>100</v>
      </c>
      <c r="X427" s="14">
        <v>2</v>
      </c>
      <c r="Y427" s="14">
        <v>0</v>
      </c>
      <c r="Z427" s="14" t="s">
        <v>268</v>
      </c>
      <c r="AA427" s="14">
        <v>0</v>
      </c>
      <c r="AB427" s="106">
        <f t="shared" si="90"/>
        <v>0</v>
      </c>
      <c r="AC427" s="60">
        <f t="shared" si="91"/>
        <v>0</v>
      </c>
      <c r="AD427" s="7">
        <f t="shared" si="92"/>
        <v>7</v>
      </c>
      <c r="AE427" s="82"/>
      <c r="AF427" s="82"/>
    </row>
    <row r="428" spans="1:32" hidden="1" x14ac:dyDescent="0.2">
      <c r="A428" s="1" t="s">
        <v>258</v>
      </c>
      <c r="B428" t="s">
        <v>120</v>
      </c>
      <c r="C428" s="17">
        <v>23742</v>
      </c>
      <c r="D428" s="82" t="s">
        <v>213</v>
      </c>
      <c r="E428" s="83">
        <v>80000</v>
      </c>
      <c r="F428" s="83">
        <v>292021</v>
      </c>
      <c r="G428" s="83">
        <v>0</v>
      </c>
      <c r="H428" s="83">
        <v>0</v>
      </c>
      <c r="I428" s="85">
        <f t="shared" si="96"/>
        <v>372021</v>
      </c>
      <c r="J428" s="86">
        <f t="shared" si="88"/>
        <v>33.825841302112266</v>
      </c>
      <c r="K428" s="83">
        <v>168160</v>
      </c>
      <c r="L428" s="83">
        <v>510883</v>
      </c>
      <c r="M428" s="83">
        <v>48000</v>
      </c>
      <c r="N428" s="83">
        <v>749</v>
      </c>
      <c r="O428" s="83">
        <v>0</v>
      </c>
      <c r="P428" s="87">
        <f t="shared" si="94"/>
        <v>727792</v>
      </c>
      <c r="Q428" s="86">
        <f t="shared" si="89"/>
        <v>66.174158697887734</v>
      </c>
      <c r="R428" s="88">
        <f t="shared" si="93"/>
        <v>1099813</v>
      </c>
      <c r="S428" s="101">
        <v>2</v>
      </c>
      <c r="T428" s="101">
        <v>5</v>
      </c>
      <c r="U428" s="101">
        <v>0</v>
      </c>
      <c r="V428" s="35">
        <f t="shared" si="87"/>
        <v>7</v>
      </c>
      <c r="W428" s="61">
        <f t="shared" si="95"/>
        <v>100</v>
      </c>
      <c r="X428" s="14">
        <v>2</v>
      </c>
      <c r="Y428" s="14">
        <v>0</v>
      </c>
      <c r="Z428" s="14" t="s">
        <v>268</v>
      </c>
      <c r="AA428" s="14">
        <v>0</v>
      </c>
      <c r="AB428" s="106">
        <f t="shared" si="90"/>
        <v>0</v>
      </c>
      <c r="AC428" s="60">
        <f t="shared" si="91"/>
        <v>0</v>
      </c>
      <c r="AD428" s="7">
        <f t="shared" si="92"/>
        <v>7</v>
      </c>
      <c r="AE428" s="82"/>
      <c r="AF428" s="82"/>
    </row>
    <row r="429" spans="1:32" hidden="1" x14ac:dyDescent="0.2">
      <c r="A429" s="1" t="s">
        <v>258</v>
      </c>
      <c r="B429" t="s">
        <v>121</v>
      </c>
      <c r="C429" s="17">
        <v>10000</v>
      </c>
      <c r="D429" s="82" t="s">
        <v>213</v>
      </c>
      <c r="E429" s="83">
        <v>80000</v>
      </c>
      <c r="F429" s="83">
        <v>292021</v>
      </c>
      <c r="G429" s="83">
        <v>0</v>
      </c>
      <c r="H429" s="83">
        <v>0</v>
      </c>
      <c r="I429" s="85">
        <f t="shared" si="96"/>
        <v>372021</v>
      </c>
      <c r="J429" s="86">
        <f t="shared" si="88"/>
        <v>33.825841302112266</v>
      </c>
      <c r="K429" s="83">
        <v>168160</v>
      </c>
      <c r="L429" s="83">
        <v>510883</v>
      </c>
      <c r="M429" s="83">
        <v>48000</v>
      </c>
      <c r="N429" s="83">
        <v>749</v>
      </c>
      <c r="O429" s="83">
        <v>0</v>
      </c>
      <c r="P429" s="87">
        <f t="shared" si="94"/>
        <v>727792</v>
      </c>
      <c r="Q429" s="86">
        <f t="shared" si="89"/>
        <v>66.174158697887734</v>
      </c>
      <c r="R429" s="88">
        <f t="shared" si="93"/>
        <v>1099813</v>
      </c>
      <c r="S429" s="101">
        <v>2</v>
      </c>
      <c r="T429" s="101">
        <v>5</v>
      </c>
      <c r="U429" s="101">
        <v>0</v>
      </c>
      <c r="V429" s="35">
        <f t="shared" si="87"/>
        <v>7</v>
      </c>
      <c r="W429" s="61">
        <f t="shared" si="95"/>
        <v>100</v>
      </c>
      <c r="X429" s="14">
        <v>2</v>
      </c>
      <c r="Y429" s="14">
        <v>0</v>
      </c>
      <c r="Z429" s="14" t="s">
        <v>268</v>
      </c>
      <c r="AA429" s="14">
        <v>0</v>
      </c>
      <c r="AB429" s="106">
        <f t="shared" si="90"/>
        <v>0</v>
      </c>
      <c r="AC429" s="60">
        <f t="shared" si="91"/>
        <v>0</v>
      </c>
      <c r="AD429" s="7">
        <f t="shared" si="92"/>
        <v>7</v>
      </c>
      <c r="AE429" s="82"/>
      <c r="AF429" s="82"/>
    </row>
    <row r="430" spans="1:32" hidden="1" x14ac:dyDescent="0.2">
      <c r="A430" s="1" t="s">
        <v>258</v>
      </c>
      <c r="B430" t="s">
        <v>100</v>
      </c>
      <c r="C430" s="17">
        <v>135159</v>
      </c>
      <c r="D430" s="82" t="s">
        <v>213</v>
      </c>
      <c r="E430" s="83">
        <v>80000</v>
      </c>
      <c r="F430" s="83">
        <v>292021</v>
      </c>
      <c r="G430" s="83">
        <v>0</v>
      </c>
      <c r="H430" s="83">
        <v>0</v>
      </c>
      <c r="I430" s="85">
        <f t="shared" si="96"/>
        <v>372021</v>
      </c>
      <c r="J430" s="86">
        <f t="shared" si="88"/>
        <v>33.825841302112266</v>
      </c>
      <c r="K430" s="83">
        <v>168160</v>
      </c>
      <c r="L430" s="83">
        <v>510883</v>
      </c>
      <c r="M430" s="83">
        <v>48000</v>
      </c>
      <c r="N430" s="83">
        <v>749</v>
      </c>
      <c r="O430" s="83">
        <v>0</v>
      </c>
      <c r="P430" s="87">
        <f t="shared" si="94"/>
        <v>727792</v>
      </c>
      <c r="Q430" s="86">
        <f t="shared" si="89"/>
        <v>66.174158697887734</v>
      </c>
      <c r="R430" s="88">
        <f t="shared" si="93"/>
        <v>1099813</v>
      </c>
      <c r="S430" s="101">
        <v>2</v>
      </c>
      <c r="T430" s="101">
        <v>5</v>
      </c>
      <c r="U430" s="101">
        <v>0</v>
      </c>
      <c r="V430" s="35">
        <f t="shared" si="87"/>
        <v>7</v>
      </c>
      <c r="W430" s="61">
        <f t="shared" si="95"/>
        <v>100</v>
      </c>
      <c r="X430" s="14">
        <v>2</v>
      </c>
      <c r="Y430" s="14">
        <v>0</v>
      </c>
      <c r="Z430" s="14" t="s">
        <v>268</v>
      </c>
      <c r="AA430" s="14">
        <v>0</v>
      </c>
      <c r="AB430" s="106">
        <f t="shared" si="90"/>
        <v>0</v>
      </c>
      <c r="AC430" s="60">
        <f t="shared" si="91"/>
        <v>0</v>
      </c>
      <c r="AD430" s="7">
        <f t="shared" si="92"/>
        <v>7</v>
      </c>
      <c r="AE430" s="82"/>
      <c r="AF430" s="82"/>
    </row>
    <row r="431" spans="1:32" hidden="1" x14ac:dyDescent="0.2">
      <c r="A431" s="1" t="s">
        <v>258</v>
      </c>
      <c r="B431" t="s">
        <v>102</v>
      </c>
      <c r="C431" s="17">
        <v>405433</v>
      </c>
      <c r="D431" s="82" t="s">
        <v>171</v>
      </c>
      <c r="E431" s="83">
        <v>80000</v>
      </c>
      <c r="F431" s="83">
        <v>292021</v>
      </c>
      <c r="G431" s="83">
        <v>0</v>
      </c>
      <c r="H431" s="83">
        <v>0</v>
      </c>
      <c r="I431" s="85">
        <f t="shared" si="96"/>
        <v>372021</v>
      </c>
      <c r="J431" s="86">
        <f t="shared" si="88"/>
        <v>33.825841302112266</v>
      </c>
      <c r="K431" s="83">
        <v>168160</v>
      </c>
      <c r="L431" s="83">
        <v>510883</v>
      </c>
      <c r="M431" s="83">
        <v>48000</v>
      </c>
      <c r="N431" s="83">
        <v>749</v>
      </c>
      <c r="O431" s="83">
        <v>0</v>
      </c>
      <c r="P431" s="87">
        <f t="shared" si="94"/>
        <v>727792</v>
      </c>
      <c r="Q431" s="86">
        <f t="shared" si="89"/>
        <v>66.174158697887734</v>
      </c>
      <c r="R431" s="88">
        <f t="shared" si="93"/>
        <v>1099813</v>
      </c>
      <c r="S431" s="101">
        <v>2</v>
      </c>
      <c r="T431" s="101">
        <v>5</v>
      </c>
      <c r="U431" s="101">
        <v>0</v>
      </c>
      <c r="V431" s="35">
        <f t="shared" si="87"/>
        <v>7</v>
      </c>
      <c r="W431" s="61">
        <f t="shared" si="95"/>
        <v>100</v>
      </c>
      <c r="X431" s="14">
        <v>2</v>
      </c>
      <c r="Y431" s="14">
        <v>0</v>
      </c>
      <c r="Z431" s="14" t="s">
        <v>268</v>
      </c>
      <c r="AA431" s="14">
        <v>0</v>
      </c>
      <c r="AB431" s="106">
        <f t="shared" si="90"/>
        <v>0</v>
      </c>
      <c r="AC431" s="60">
        <f t="shared" si="91"/>
        <v>0</v>
      </c>
      <c r="AD431" s="7">
        <f t="shared" si="92"/>
        <v>7</v>
      </c>
      <c r="AE431" s="82"/>
      <c r="AF431" s="82"/>
    </row>
    <row r="432" spans="1:32" hidden="1" x14ac:dyDescent="0.2">
      <c r="A432" s="1" t="s">
        <v>258</v>
      </c>
      <c r="B432" t="s">
        <v>163</v>
      </c>
      <c r="C432" s="17">
        <v>241000</v>
      </c>
      <c r="D432" s="82" t="s">
        <v>171</v>
      </c>
      <c r="E432" s="83">
        <v>80000</v>
      </c>
      <c r="F432" s="83">
        <v>292021</v>
      </c>
      <c r="G432" s="83">
        <v>0</v>
      </c>
      <c r="H432" s="83">
        <v>0</v>
      </c>
      <c r="I432" s="85">
        <f t="shared" si="96"/>
        <v>372021</v>
      </c>
      <c r="J432" s="86">
        <f t="shared" si="88"/>
        <v>33.825841302112266</v>
      </c>
      <c r="K432" s="83">
        <v>168160</v>
      </c>
      <c r="L432" s="83">
        <v>510883</v>
      </c>
      <c r="M432" s="83">
        <v>48000</v>
      </c>
      <c r="N432" s="83">
        <v>749</v>
      </c>
      <c r="O432" s="83">
        <v>0</v>
      </c>
      <c r="P432" s="87">
        <f t="shared" si="94"/>
        <v>727792</v>
      </c>
      <c r="Q432" s="86">
        <f t="shared" si="89"/>
        <v>66.174158697887734</v>
      </c>
      <c r="R432" s="88">
        <f t="shared" si="93"/>
        <v>1099813</v>
      </c>
      <c r="S432" s="101">
        <v>2</v>
      </c>
      <c r="T432" s="101">
        <v>5</v>
      </c>
      <c r="U432" s="101">
        <v>0</v>
      </c>
      <c r="V432" s="35">
        <f t="shared" si="87"/>
        <v>7</v>
      </c>
      <c r="W432" s="61">
        <f t="shared" si="95"/>
        <v>100</v>
      </c>
      <c r="X432" s="14">
        <v>2</v>
      </c>
      <c r="Y432" s="14">
        <v>0</v>
      </c>
      <c r="Z432" s="14" t="s">
        <v>268</v>
      </c>
      <c r="AA432" s="14">
        <v>0</v>
      </c>
      <c r="AB432" s="106">
        <f t="shared" si="90"/>
        <v>0</v>
      </c>
      <c r="AC432" s="60">
        <f t="shared" si="91"/>
        <v>0</v>
      </c>
      <c r="AD432" s="7">
        <f t="shared" si="92"/>
        <v>7</v>
      </c>
      <c r="AE432" s="82"/>
      <c r="AF432" s="82"/>
    </row>
    <row r="433" spans="1:32" hidden="1" x14ac:dyDescent="0.2">
      <c r="A433" s="1" t="s">
        <v>258</v>
      </c>
      <c r="B433" t="s">
        <v>104</v>
      </c>
      <c r="C433" s="17">
        <v>136819</v>
      </c>
      <c r="D433" s="82" t="s">
        <v>171</v>
      </c>
      <c r="E433" s="83">
        <v>80000</v>
      </c>
      <c r="F433" s="83">
        <v>292021</v>
      </c>
      <c r="G433" s="83">
        <v>0</v>
      </c>
      <c r="H433" s="83">
        <v>0</v>
      </c>
      <c r="I433" s="85">
        <f t="shared" si="96"/>
        <v>372021</v>
      </c>
      <c r="J433" s="86">
        <f t="shared" si="88"/>
        <v>33.825841302112266</v>
      </c>
      <c r="K433" s="83">
        <v>168160</v>
      </c>
      <c r="L433" s="83">
        <v>510883</v>
      </c>
      <c r="M433" s="83">
        <v>48000</v>
      </c>
      <c r="N433" s="83">
        <v>749</v>
      </c>
      <c r="O433" s="83">
        <v>0</v>
      </c>
      <c r="P433" s="87">
        <f t="shared" si="94"/>
        <v>727792</v>
      </c>
      <c r="Q433" s="86">
        <f t="shared" si="89"/>
        <v>66.174158697887734</v>
      </c>
      <c r="R433" s="88">
        <f t="shared" si="93"/>
        <v>1099813</v>
      </c>
      <c r="S433" s="101">
        <v>2</v>
      </c>
      <c r="T433" s="101">
        <v>5</v>
      </c>
      <c r="U433" s="101">
        <v>0</v>
      </c>
      <c r="V433" s="35">
        <f t="shared" si="87"/>
        <v>7</v>
      </c>
      <c r="W433" s="61">
        <f t="shared" si="95"/>
        <v>100</v>
      </c>
      <c r="X433" s="14">
        <v>2</v>
      </c>
      <c r="Y433" s="14">
        <v>0</v>
      </c>
      <c r="Z433" s="14" t="s">
        <v>268</v>
      </c>
      <c r="AA433" s="14">
        <v>0</v>
      </c>
      <c r="AB433" s="106">
        <f t="shared" si="90"/>
        <v>0</v>
      </c>
      <c r="AC433" s="60">
        <f t="shared" si="91"/>
        <v>0</v>
      </c>
      <c r="AD433" s="7">
        <f t="shared" si="92"/>
        <v>7</v>
      </c>
      <c r="AE433" s="82"/>
      <c r="AF433" s="82"/>
    </row>
    <row r="434" spans="1:32" hidden="1" x14ac:dyDescent="0.2">
      <c r="A434" s="1" t="s">
        <v>258</v>
      </c>
      <c r="B434" t="s">
        <v>166</v>
      </c>
      <c r="C434" s="17">
        <v>20000</v>
      </c>
      <c r="D434" s="82" t="s">
        <v>114</v>
      </c>
      <c r="E434" s="83">
        <v>80000</v>
      </c>
      <c r="F434" s="83">
        <v>292021</v>
      </c>
      <c r="G434" s="83">
        <v>0</v>
      </c>
      <c r="H434" s="83">
        <v>0</v>
      </c>
      <c r="I434" s="85">
        <f t="shared" si="96"/>
        <v>372021</v>
      </c>
      <c r="J434" s="86">
        <f t="shared" si="88"/>
        <v>33.825841302112266</v>
      </c>
      <c r="K434" s="83">
        <v>168160</v>
      </c>
      <c r="L434" s="83">
        <v>510883</v>
      </c>
      <c r="M434" s="83">
        <v>48000</v>
      </c>
      <c r="N434" s="83">
        <v>749</v>
      </c>
      <c r="O434" s="83">
        <v>0</v>
      </c>
      <c r="P434" s="87">
        <f t="shared" si="94"/>
        <v>727792</v>
      </c>
      <c r="Q434" s="86">
        <f t="shared" si="89"/>
        <v>66.174158697887734</v>
      </c>
      <c r="R434" s="88">
        <f t="shared" si="93"/>
        <v>1099813</v>
      </c>
      <c r="S434" s="101">
        <v>2</v>
      </c>
      <c r="T434" s="101">
        <v>5</v>
      </c>
      <c r="U434" s="101">
        <v>0</v>
      </c>
      <c r="V434" s="35">
        <f t="shared" si="87"/>
        <v>7</v>
      </c>
      <c r="W434" s="61">
        <f t="shared" si="95"/>
        <v>100</v>
      </c>
      <c r="X434" s="14">
        <v>2</v>
      </c>
      <c r="Y434" s="14">
        <v>0</v>
      </c>
      <c r="Z434" s="14" t="s">
        <v>268</v>
      </c>
      <c r="AA434" s="14">
        <v>0</v>
      </c>
      <c r="AB434" s="106">
        <f t="shared" si="90"/>
        <v>0</v>
      </c>
      <c r="AC434" s="60">
        <f t="shared" si="91"/>
        <v>0</v>
      </c>
      <c r="AD434" s="7">
        <f t="shared" si="92"/>
        <v>7</v>
      </c>
      <c r="AE434" s="82"/>
      <c r="AF434" s="82"/>
    </row>
    <row r="435" spans="1:32" hidden="1" x14ac:dyDescent="0.2">
      <c r="A435" s="1" t="s">
        <v>258</v>
      </c>
      <c r="B435" t="s">
        <v>125</v>
      </c>
      <c r="C435" s="17">
        <v>195420</v>
      </c>
      <c r="D435" s="82" t="s">
        <v>114</v>
      </c>
      <c r="E435" s="83">
        <v>80000</v>
      </c>
      <c r="F435" s="83">
        <v>292021</v>
      </c>
      <c r="G435" s="83">
        <v>0</v>
      </c>
      <c r="H435" s="83">
        <v>0</v>
      </c>
      <c r="I435" s="85">
        <f t="shared" si="96"/>
        <v>372021</v>
      </c>
      <c r="J435" s="86">
        <f t="shared" si="88"/>
        <v>33.825841302112266</v>
      </c>
      <c r="K435" s="83">
        <v>168160</v>
      </c>
      <c r="L435" s="83">
        <v>510883</v>
      </c>
      <c r="M435" s="83">
        <v>48000</v>
      </c>
      <c r="N435" s="83">
        <v>749</v>
      </c>
      <c r="O435" s="83">
        <v>0</v>
      </c>
      <c r="P435" s="87">
        <f t="shared" si="94"/>
        <v>727792</v>
      </c>
      <c r="Q435" s="86">
        <f t="shared" si="89"/>
        <v>66.174158697887734</v>
      </c>
      <c r="R435" s="88">
        <f t="shared" si="93"/>
        <v>1099813</v>
      </c>
      <c r="S435" s="101">
        <v>2</v>
      </c>
      <c r="T435" s="101">
        <v>5</v>
      </c>
      <c r="U435" s="101">
        <v>0</v>
      </c>
      <c r="V435" s="35">
        <f t="shared" si="87"/>
        <v>7</v>
      </c>
      <c r="W435" s="61">
        <f t="shared" si="95"/>
        <v>100</v>
      </c>
      <c r="X435" s="14">
        <v>2</v>
      </c>
      <c r="Y435" s="14">
        <v>0</v>
      </c>
      <c r="Z435" s="14" t="s">
        <v>268</v>
      </c>
      <c r="AA435" s="14">
        <v>0</v>
      </c>
      <c r="AB435" s="106">
        <f t="shared" si="90"/>
        <v>0</v>
      </c>
      <c r="AC435" s="60">
        <f t="shared" si="91"/>
        <v>0</v>
      </c>
      <c r="AD435" s="7">
        <f t="shared" si="92"/>
        <v>7</v>
      </c>
      <c r="AE435" s="82"/>
      <c r="AF435" s="82"/>
    </row>
    <row r="436" spans="1:32" hidden="1" x14ac:dyDescent="0.2">
      <c r="A436" s="1" t="s">
        <v>258</v>
      </c>
      <c r="B436" t="s">
        <v>155</v>
      </c>
      <c r="C436" s="17">
        <v>35800</v>
      </c>
      <c r="D436" s="82" t="s">
        <v>114</v>
      </c>
      <c r="E436" s="83">
        <v>80000</v>
      </c>
      <c r="F436" s="83">
        <v>292021</v>
      </c>
      <c r="G436" s="83">
        <v>0</v>
      </c>
      <c r="H436" s="83">
        <v>0</v>
      </c>
      <c r="I436" s="85">
        <f t="shared" si="96"/>
        <v>372021</v>
      </c>
      <c r="J436" s="86">
        <f t="shared" si="88"/>
        <v>33.825841302112266</v>
      </c>
      <c r="K436" s="83">
        <v>168160</v>
      </c>
      <c r="L436" s="83">
        <v>510883</v>
      </c>
      <c r="M436" s="83">
        <v>48000</v>
      </c>
      <c r="N436" s="83">
        <v>749</v>
      </c>
      <c r="O436" s="83">
        <v>0</v>
      </c>
      <c r="P436" s="87">
        <f t="shared" si="94"/>
        <v>727792</v>
      </c>
      <c r="Q436" s="86">
        <f t="shared" si="89"/>
        <v>66.174158697887734</v>
      </c>
      <c r="R436" s="88">
        <f t="shared" si="93"/>
        <v>1099813</v>
      </c>
      <c r="S436" s="101">
        <v>2</v>
      </c>
      <c r="T436" s="101">
        <v>5</v>
      </c>
      <c r="U436" s="101">
        <v>0</v>
      </c>
      <c r="V436" s="35">
        <f t="shared" si="87"/>
        <v>7</v>
      </c>
      <c r="W436" s="61">
        <f t="shared" si="95"/>
        <v>100</v>
      </c>
      <c r="X436" s="14">
        <v>2</v>
      </c>
      <c r="Y436" s="14">
        <v>0</v>
      </c>
      <c r="Z436" s="14" t="s">
        <v>268</v>
      </c>
      <c r="AA436" s="14">
        <v>0</v>
      </c>
      <c r="AB436" s="106">
        <f t="shared" si="90"/>
        <v>0</v>
      </c>
      <c r="AC436" s="60">
        <f t="shared" si="91"/>
        <v>0</v>
      </c>
      <c r="AD436" s="7">
        <f t="shared" si="92"/>
        <v>7</v>
      </c>
      <c r="AE436" s="82"/>
      <c r="AF436" s="82"/>
    </row>
    <row r="437" spans="1:32" hidden="1" x14ac:dyDescent="0.2">
      <c r="A437" s="1" t="s">
        <v>23</v>
      </c>
      <c r="B437" t="s">
        <v>123</v>
      </c>
      <c r="C437" s="17">
        <v>95696</v>
      </c>
      <c r="D437" s="82" t="s">
        <v>171</v>
      </c>
      <c r="E437" s="83">
        <v>0</v>
      </c>
      <c r="F437" s="83">
        <v>821222</v>
      </c>
      <c r="G437" s="83">
        <v>0</v>
      </c>
      <c r="H437" s="83">
        <v>0</v>
      </c>
      <c r="I437" s="85">
        <f t="shared" si="96"/>
        <v>821222</v>
      </c>
      <c r="J437" s="86">
        <f t="shared" si="88"/>
        <v>64.629613452547062</v>
      </c>
      <c r="K437" s="83">
        <v>124037</v>
      </c>
      <c r="L437" s="83">
        <v>0</v>
      </c>
      <c r="M437" s="83">
        <v>0</v>
      </c>
      <c r="N437" s="83">
        <v>313484</v>
      </c>
      <c r="O437" s="83">
        <v>11916</v>
      </c>
      <c r="P437" s="87">
        <f t="shared" si="94"/>
        <v>449437</v>
      </c>
      <c r="Q437" s="86">
        <f t="shared" si="89"/>
        <v>35.370386547452938</v>
      </c>
      <c r="R437" s="88">
        <f t="shared" si="93"/>
        <v>1270659</v>
      </c>
      <c r="S437" s="101">
        <v>3</v>
      </c>
      <c r="T437" s="101">
        <v>6</v>
      </c>
      <c r="U437" s="101">
        <v>0</v>
      </c>
      <c r="V437" s="35">
        <f t="shared" si="87"/>
        <v>9</v>
      </c>
      <c r="W437" s="61">
        <f t="shared" si="95"/>
        <v>30</v>
      </c>
      <c r="X437" s="14">
        <v>0</v>
      </c>
      <c r="Y437" s="14">
        <v>0</v>
      </c>
      <c r="Z437" s="14">
        <v>21</v>
      </c>
      <c r="AA437" s="14">
        <v>0</v>
      </c>
      <c r="AB437" s="106">
        <f t="shared" si="90"/>
        <v>21</v>
      </c>
      <c r="AC437" s="60">
        <f t="shared" si="91"/>
        <v>70</v>
      </c>
      <c r="AD437" s="7">
        <f t="shared" si="92"/>
        <v>30</v>
      </c>
      <c r="AE437" s="82"/>
      <c r="AF437" s="82"/>
    </row>
    <row r="438" spans="1:32" hidden="1" x14ac:dyDescent="0.2">
      <c r="A438" s="1" t="s">
        <v>23</v>
      </c>
      <c r="B438" t="s">
        <v>102</v>
      </c>
      <c r="C438" s="17">
        <v>9200</v>
      </c>
      <c r="D438" s="82" t="s">
        <v>171</v>
      </c>
      <c r="E438" s="83">
        <v>0</v>
      </c>
      <c r="F438" s="83">
        <v>821222</v>
      </c>
      <c r="G438" s="83">
        <v>0</v>
      </c>
      <c r="H438" s="83">
        <v>0</v>
      </c>
      <c r="I438" s="85">
        <f t="shared" si="96"/>
        <v>821222</v>
      </c>
      <c r="J438" s="86">
        <f t="shared" si="88"/>
        <v>64.629613452547062</v>
      </c>
      <c r="K438" s="83">
        <v>124037</v>
      </c>
      <c r="L438" s="83">
        <v>0</v>
      </c>
      <c r="M438" s="83">
        <v>0</v>
      </c>
      <c r="N438" s="83">
        <v>313484</v>
      </c>
      <c r="O438" s="83">
        <v>11916</v>
      </c>
      <c r="P438" s="87">
        <f t="shared" si="94"/>
        <v>449437</v>
      </c>
      <c r="Q438" s="86">
        <f t="shared" si="89"/>
        <v>35.370386547452938</v>
      </c>
      <c r="R438" s="88">
        <f t="shared" si="93"/>
        <v>1270659</v>
      </c>
      <c r="S438" s="101">
        <v>3</v>
      </c>
      <c r="T438" s="101">
        <v>6</v>
      </c>
      <c r="U438" s="101">
        <v>0</v>
      </c>
      <c r="V438" s="35">
        <f t="shared" si="87"/>
        <v>9</v>
      </c>
      <c r="W438" s="61">
        <f t="shared" si="95"/>
        <v>30</v>
      </c>
      <c r="X438" s="14">
        <v>0</v>
      </c>
      <c r="Y438" s="14">
        <v>0</v>
      </c>
      <c r="Z438" s="14">
        <v>21</v>
      </c>
      <c r="AA438" s="14">
        <v>0</v>
      </c>
      <c r="AB438" s="106">
        <f t="shared" si="90"/>
        <v>21</v>
      </c>
      <c r="AC438" s="60">
        <f t="shared" si="91"/>
        <v>70</v>
      </c>
      <c r="AD438" s="7">
        <f t="shared" si="92"/>
        <v>30</v>
      </c>
      <c r="AE438" s="82"/>
      <c r="AF438" s="82"/>
    </row>
    <row r="439" spans="1:32" hidden="1" x14ac:dyDescent="0.2">
      <c r="A439" s="1" t="s">
        <v>23</v>
      </c>
      <c r="B439" t="s">
        <v>104</v>
      </c>
      <c r="C439" s="17">
        <v>272472</v>
      </c>
      <c r="D439" s="82" t="s">
        <v>171</v>
      </c>
      <c r="E439" s="83">
        <v>0</v>
      </c>
      <c r="F439" s="83">
        <v>821222</v>
      </c>
      <c r="G439" s="83">
        <v>0</v>
      </c>
      <c r="H439" s="83">
        <v>0</v>
      </c>
      <c r="I439" s="85">
        <f t="shared" si="96"/>
        <v>821222</v>
      </c>
      <c r="J439" s="86">
        <f t="shared" si="88"/>
        <v>64.629613452547062</v>
      </c>
      <c r="K439" s="83">
        <v>124037</v>
      </c>
      <c r="L439" s="83">
        <v>0</v>
      </c>
      <c r="M439" s="83">
        <v>0</v>
      </c>
      <c r="N439" s="83">
        <v>313484</v>
      </c>
      <c r="O439" s="83">
        <v>11916</v>
      </c>
      <c r="P439" s="87">
        <f t="shared" si="94"/>
        <v>449437</v>
      </c>
      <c r="Q439" s="86">
        <f t="shared" si="89"/>
        <v>35.370386547452938</v>
      </c>
      <c r="R439" s="88">
        <f t="shared" si="93"/>
        <v>1270659</v>
      </c>
      <c r="S439" s="101">
        <v>3</v>
      </c>
      <c r="T439" s="101">
        <v>6</v>
      </c>
      <c r="U439" s="101">
        <v>0</v>
      </c>
      <c r="V439" s="35">
        <f t="shared" si="87"/>
        <v>9</v>
      </c>
      <c r="W439" s="61">
        <f t="shared" si="95"/>
        <v>30</v>
      </c>
      <c r="X439" s="14">
        <v>0</v>
      </c>
      <c r="Y439" s="14">
        <v>0</v>
      </c>
      <c r="Z439" s="14">
        <v>21</v>
      </c>
      <c r="AA439" s="14">
        <v>0</v>
      </c>
      <c r="AB439" s="106">
        <f t="shared" si="90"/>
        <v>21</v>
      </c>
      <c r="AC439" s="60">
        <f t="shared" si="91"/>
        <v>70</v>
      </c>
      <c r="AD439" s="7">
        <f t="shared" si="92"/>
        <v>30</v>
      </c>
      <c r="AE439" s="82"/>
      <c r="AF439" s="82"/>
    </row>
    <row r="440" spans="1:32" hidden="1" x14ac:dyDescent="0.2">
      <c r="A440" s="1" t="s">
        <v>23</v>
      </c>
      <c r="B440" t="s">
        <v>106</v>
      </c>
      <c r="C440" s="17">
        <v>32325</v>
      </c>
      <c r="D440" s="82" t="s">
        <v>171</v>
      </c>
      <c r="E440" s="83">
        <v>0</v>
      </c>
      <c r="F440" s="83">
        <v>821222</v>
      </c>
      <c r="G440" s="83">
        <v>0</v>
      </c>
      <c r="H440" s="83">
        <v>0</v>
      </c>
      <c r="I440" s="85">
        <f t="shared" si="96"/>
        <v>821222</v>
      </c>
      <c r="J440" s="86">
        <f t="shared" si="88"/>
        <v>64.629613452547062</v>
      </c>
      <c r="K440" s="83">
        <v>124037</v>
      </c>
      <c r="L440" s="83">
        <v>0</v>
      </c>
      <c r="M440" s="83">
        <v>0</v>
      </c>
      <c r="N440" s="83">
        <v>313484</v>
      </c>
      <c r="O440" s="83">
        <v>11916</v>
      </c>
      <c r="P440" s="87">
        <f t="shared" si="94"/>
        <v>449437</v>
      </c>
      <c r="Q440" s="86">
        <f t="shared" si="89"/>
        <v>35.370386547452938</v>
      </c>
      <c r="R440" s="88">
        <f t="shared" si="93"/>
        <v>1270659</v>
      </c>
      <c r="S440" s="101">
        <v>3</v>
      </c>
      <c r="T440" s="101">
        <v>6</v>
      </c>
      <c r="U440" s="101">
        <v>0</v>
      </c>
      <c r="V440" s="35">
        <f t="shared" si="87"/>
        <v>9</v>
      </c>
      <c r="W440" s="61">
        <f t="shared" si="95"/>
        <v>30</v>
      </c>
      <c r="X440" s="14">
        <v>0</v>
      </c>
      <c r="Y440" s="14">
        <v>0</v>
      </c>
      <c r="Z440" s="14">
        <v>21</v>
      </c>
      <c r="AA440" s="14">
        <v>0</v>
      </c>
      <c r="AB440" s="106">
        <f t="shared" si="90"/>
        <v>21</v>
      </c>
      <c r="AC440" s="60">
        <f t="shared" si="91"/>
        <v>70</v>
      </c>
      <c r="AD440" s="7">
        <f t="shared" si="92"/>
        <v>30</v>
      </c>
      <c r="AE440" s="82"/>
      <c r="AF440" s="82"/>
    </row>
    <row r="441" spans="1:32" hidden="1" x14ac:dyDescent="0.2">
      <c r="A441" s="1" t="s">
        <v>24</v>
      </c>
      <c r="B441" t="s">
        <v>178</v>
      </c>
      <c r="C441" s="17">
        <v>214340</v>
      </c>
      <c r="D441" s="82" t="s">
        <v>175</v>
      </c>
      <c r="E441" s="83">
        <v>2813553</v>
      </c>
      <c r="F441" s="83">
        <v>451490</v>
      </c>
      <c r="G441" s="83">
        <v>179693</v>
      </c>
      <c r="H441" s="83">
        <v>0</v>
      </c>
      <c r="I441" s="85">
        <f t="shared" si="96"/>
        <v>3444736</v>
      </c>
      <c r="J441" s="86">
        <f t="shared" si="88"/>
        <v>91.633914009678023</v>
      </c>
      <c r="K441" s="83">
        <v>19180</v>
      </c>
      <c r="L441" s="83">
        <v>0</v>
      </c>
      <c r="M441" s="83">
        <v>83077</v>
      </c>
      <c r="N441" s="83">
        <v>0</v>
      </c>
      <c r="O441" s="83">
        <v>212244</v>
      </c>
      <c r="P441" s="87">
        <f t="shared" si="94"/>
        <v>314501</v>
      </c>
      <c r="Q441" s="86">
        <f t="shared" si="89"/>
        <v>8.366085990321972</v>
      </c>
      <c r="R441" s="88">
        <f t="shared" si="93"/>
        <v>3759237</v>
      </c>
      <c r="S441" s="101">
        <v>12</v>
      </c>
      <c r="T441" s="101">
        <v>5</v>
      </c>
      <c r="U441" s="101">
        <v>10</v>
      </c>
      <c r="V441" s="35">
        <f t="shared" si="87"/>
        <v>27</v>
      </c>
      <c r="W441" s="61">
        <f t="shared" si="95"/>
        <v>100</v>
      </c>
      <c r="X441" s="33">
        <v>7</v>
      </c>
      <c r="Y441" s="14">
        <v>0</v>
      </c>
      <c r="Z441" s="14">
        <v>0</v>
      </c>
      <c r="AA441" s="14">
        <v>0</v>
      </c>
      <c r="AB441" s="106">
        <f t="shared" si="90"/>
        <v>0</v>
      </c>
      <c r="AC441" s="60">
        <f t="shared" si="91"/>
        <v>0</v>
      </c>
      <c r="AD441" s="7">
        <f t="shared" si="92"/>
        <v>27</v>
      </c>
      <c r="AE441" s="82"/>
      <c r="AF441" s="82"/>
    </row>
    <row r="442" spans="1:32" hidden="1" x14ac:dyDescent="0.2">
      <c r="A442" s="1" t="s">
        <v>24</v>
      </c>
      <c r="B442" t="s">
        <v>158</v>
      </c>
      <c r="C442" s="17">
        <v>138697</v>
      </c>
      <c r="D442" s="82" t="s">
        <v>175</v>
      </c>
      <c r="E442" s="83">
        <v>2813553</v>
      </c>
      <c r="F442" s="83">
        <v>451490</v>
      </c>
      <c r="G442" s="83">
        <v>179693</v>
      </c>
      <c r="H442" s="83">
        <v>0</v>
      </c>
      <c r="I442" s="85">
        <f t="shared" si="96"/>
        <v>3444736</v>
      </c>
      <c r="J442" s="86">
        <f t="shared" si="88"/>
        <v>91.633914009678023</v>
      </c>
      <c r="K442" s="83">
        <v>19180</v>
      </c>
      <c r="L442" s="83">
        <v>0</v>
      </c>
      <c r="M442" s="83">
        <v>83077</v>
      </c>
      <c r="N442" s="83">
        <v>0</v>
      </c>
      <c r="O442" s="83">
        <v>212244</v>
      </c>
      <c r="P442" s="87">
        <f t="shared" si="94"/>
        <v>314501</v>
      </c>
      <c r="Q442" s="86">
        <f t="shared" si="89"/>
        <v>8.366085990321972</v>
      </c>
      <c r="R442" s="88">
        <f t="shared" si="93"/>
        <v>3759237</v>
      </c>
      <c r="S442" s="101">
        <v>12</v>
      </c>
      <c r="T442" s="101">
        <v>5</v>
      </c>
      <c r="U442" s="101">
        <v>10</v>
      </c>
      <c r="V442" s="35">
        <f t="shared" si="87"/>
        <v>27</v>
      </c>
      <c r="W442" s="61">
        <f t="shared" si="95"/>
        <v>100</v>
      </c>
      <c r="X442" s="33">
        <v>7</v>
      </c>
      <c r="Y442" s="14">
        <v>0</v>
      </c>
      <c r="Z442" s="14">
        <v>0</v>
      </c>
      <c r="AA442" s="14">
        <v>0</v>
      </c>
      <c r="AB442" s="106">
        <f t="shared" si="90"/>
        <v>0</v>
      </c>
      <c r="AC442" s="60">
        <f t="shared" si="91"/>
        <v>0</v>
      </c>
      <c r="AD442" s="7">
        <f t="shared" si="92"/>
        <v>27</v>
      </c>
      <c r="AE442" s="82"/>
      <c r="AF442" s="82"/>
    </row>
    <row r="443" spans="1:32" hidden="1" x14ac:dyDescent="0.2">
      <c r="A443" s="1" t="s">
        <v>24</v>
      </c>
      <c r="B443" t="s">
        <v>148</v>
      </c>
      <c r="C443" s="17">
        <v>274476</v>
      </c>
      <c r="D443" s="82" t="s">
        <v>175</v>
      </c>
      <c r="E443" s="83">
        <v>2813553</v>
      </c>
      <c r="F443" s="83">
        <v>451490</v>
      </c>
      <c r="G443" s="83">
        <v>179693</v>
      </c>
      <c r="H443" s="83">
        <v>0</v>
      </c>
      <c r="I443" s="85">
        <f t="shared" si="96"/>
        <v>3444736</v>
      </c>
      <c r="J443" s="86">
        <f t="shared" si="88"/>
        <v>91.633914009678023</v>
      </c>
      <c r="K443" s="83">
        <v>19180</v>
      </c>
      <c r="L443" s="83">
        <v>0</v>
      </c>
      <c r="M443" s="83">
        <v>83077</v>
      </c>
      <c r="N443" s="83">
        <v>0</v>
      </c>
      <c r="O443" s="83">
        <v>212244</v>
      </c>
      <c r="P443" s="87">
        <f t="shared" si="94"/>
        <v>314501</v>
      </c>
      <c r="Q443" s="86">
        <f t="shared" si="89"/>
        <v>8.366085990321972</v>
      </c>
      <c r="R443" s="88">
        <f t="shared" si="93"/>
        <v>3759237</v>
      </c>
      <c r="S443" s="101">
        <v>12</v>
      </c>
      <c r="T443" s="101">
        <v>5</v>
      </c>
      <c r="U443" s="101">
        <v>10</v>
      </c>
      <c r="V443" s="35">
        <f t="shared" si="87"/>
        <v>27</v>
      </c>
      <c r="W443" s="61">
        <f t="shared" si="95"/>
        <v>100</v>
      </c>
      <c r="X443" s="33">
        <v>7</v>
      </c>
      <c r="Y443" s="14">
        <v>0</v>
      </c>
      <c r="Z443" s="14">
        <v>0</v>
      </c>
      <c r="AA443" s="14">
        <v>0</v>
      </c>
      <c r="AB443" s="106">
        <f t="shared" si="90"/>
        <v>0</v>
      </c>
      <c r="AC443" s="60">
        <f t="shared" si="91"/>
        <v>0</v>
      </c>
      <c r="AD443" s="7">
        <f t="shared" si="92"/>
        <v>27</v>
      </c>
      <c r="AE443" s="82"/>
      <c r="AF443" s="82"/>
    </row>
    <row r="444" spans="1:32" hidden="1" x14ac:dyDescent="0.2">
      <c r="A444" s="1" t="s">
        <v>24</v>
      </c>
      <c r="B444" t="s">
        <v>127</v>
      </c>
      <c r="C444" s="17">
        <v>10000</v>
      </c>
      <c r="D444" s="82" t="s">
        <v>175</v>
      </c>
      <c r="E444" s="83">
        <v>2813553</v>
      </c>
      <c r="F444" s="83">
        <v>451490</v>
      </c>
      <c r="G444" s="83">
        <v>179693</v>
      </c>
      <c r="H444" s="83">
        <v>0</v>
      </c>
      <c r="I444" s="85">
        <f t="shared" si="96"/>
        <v>3444736</v>
      </c>
      <c r="J444" s="86">
        <f t="shared" si="88"/>
        <v>91.633914009678023</v>
      </c>
      <c r="K444" s="83">
        <v>19180</v>
      </c>
      <c r="L444" s="83">
        <v>0</v>
      </c>
      <c r="M444" s="83">
        <v>83077</v>
      </c>
      <c r="N444" s="83">
        <v>0</v>
      </c>
      <c r="O444" s="83">
        <v>212244</v>
      </c>
      <c r="P444" s="87">
        <f t="shared" si="94"/>
        <v>314501</v>
      </c>
      <c r="Q444" s="86">
        <f t="shared" si="89"/>
        <v>8.366085990321972</v>
      </c>
      <c r="R444" s="88">
        <f t="shared" si="93"/>
        <v>3759237</v>
      </c>
      <c r="S444" s="101">
        <v>12</v>
      </c>
      <c r="T444" s="101">
        <v>5</v>
      </c>
      <c r="U444" s="101">
        <v>10</v>
      </c>
      <c r="V444" s="35">
        <f t="shared" si="87"/>
        <v>27</v>
      </c>
      <c r="W444" s="61">
        <f t="shared" si="95"/>
        <v>100</v>
      </c>
      <c r="X444" s="33">
        <v>7</v>
      </c>
      <c r="Y444" s="14">
        <v>0</v>
      </c>
      <c r="Z444" s="14">
        <v>0</v>
      </c>
      <c r="AA444" s="14">
        <v>0</v>
      </c>
      <c r="AB444" s="106">
        <f t="shared" si="90"/>
        <v>0</v>
      </c>
      <c r="AC444" s="60">
        <f t="shared" si="91"/>
        <v>0</v>
      </c>
      <c r="AD444" s="7">
        <f t="shared" si="92"/>
        <v>27</v>
      </c>
      <c r="AE444" s="82"/>
      <c r="AF444" s="82"/>
    </row>
    <row r="445" spans="1:32" hidden="1" x14ac:dyDescent="0.2">
      <c r="A445" s="1" t="s">
        <v>24</v>
      </c>
      <c r="B445" t="s">
        <v>93</v>
      </c>
      <c r="C445" s="17">
        <v>35386</v>
      </c>
      <c r="D445" s="82" t="s">
        <v>170</v>
      </c>
      <c r="E445" s="83">
        <v>2813553</v>
      </c>
      <c r="F445" s="83">
        <v>451490</v>
      </c>
      <c r="G445" s="83">
        <v>179693</v>
      </c>
      <c r="H445" s="83">
        <v>0</v>
      </c>
      <c r="I445" s="85">
        <f t="shared" si="96"/>
        <v>3444736</v>
      </c>
      <c r="J445" s="86">
        <f t="shared" si="88"/>
        <v>91.633914009678023</v>
      </c>
      <c r="K445" s="83">
        <v>19180</v>
      </c>
      <c r="L445" s="83">
        <v>0</v>
      </c>
      <c r="M445" s="83">
        <v>83077</v>
      </c>
      <c r="N445" s="83">
        <v>0</v>
      </c>
      <c r="O445" s="83">
        <v>212244</v>
      </c>
      <c r="P445" s="87">
        <f t="shared" si="94"/>
        <v>314501</v>
      </c>
      <c r="Q445" s="86">
        <f t="shared" si="89"/>
        <v>8.366085990321972</v>
      </c>
      <c r="R445" s="88">
        <f t="shared" si="93"/>
        <v>3759237</v>
      </c>
      <c r="S445" s="101">
        <v>12</v>
      </c>
      <c r="T445" s="101">
        <v>5</v>
      </c>
      <c r="U445" s="101">
        <v>10</v>
      </c>
      <c r="V445" s="35">
        <f t="shared" si="87"/>
        <v>27</v>
      </c>
      <c r="W445" s="61">
        <f t="shared" si="95"/>
        <v>100</v>
      </c>
      <c r="X445" s="33">
        <v>7</v>
      </c>
      <c r="Y445" s="14">
        <v>0</v>
      </c>
      <c r="Z445" s="14">
        <v>0</v>
      </c>
      <c r="AA445" s="14">
        <v>0</v>
      </c>
      <c r="AB445" s="106">
        <f t="shared" si="90"/>
        <v>0</v>
      </c>
      <c r="AC445" s="60">
        <f t="shared" si="91"/>
        <v>0</v>
      </c>
      <c r="AD445" s="7">
        <f t="shared" si="92"/>
        <v>27</v>
      </c>
      <c r="AE445" s="82"/>
      <c r="AF445" s="82"/>
    </row>
    <row r="446" spans="1:32" hidden="1" x14ac:dyDescent="0.2">
      <c r="A446" s="1" t="s">
        <v>24</v>
      </c>
      <c r="B446" t="s">
        <v>95</v>
      </c>
      <c r="C446" s="17">
        <v>38440</v>
      </c>
      <c r="D446" s="82" t="s">
        <v>170</v>
      </c>
      <c r="E446" s="83">
        <v>2813553</v>
      </c>
      <c r="F446" s="83">
        <v>451490</v>
      </c>
      <c r="G446" s="83">
        <v>179693</v>
      </c>
      <c r="H446" s="83">
        <v>0</v>
      </c>
      <c r="I446" s="85">
        <f t="shared" si="96"/>
        <v>3444736</v>
      </c>
      <c r="J446" s="86">
        <f t="shared" si="88"/>
        <v>91.633914009678023</v>
      </c>
      <c r="K446" s="83">
        <v>19180</v>
      </c>
      <c r="L446" s="83">
        <v>0</v>
      </c>
      <c r="M446" s="83">
        <v>83077</v>
      </c>
      <c r="N446" s="83">
        <v>0</v>
      </c>
      <c r="O446" s="83">
        <v>212244</v>
      </c>
      <c r="P446" s="87">
        <f t="shared" si="94"/>
        <v>314501</v>
      </c>
      <c r="Q446" s="86">
        <f t="shared" si="89"/>
        <v>8.366085990321972</v>
      </c>
      <c r="R446" s="88">
        <f t="shared" si="93"/>
        <v>3759237</v>
      </c>
      <c r="S446" s="101">
        <v>12</v>
      </c>
      <c r="T446" s="101">
        <v>5</v>
      </c>
      <c r="U446" s="101">
        <v>10</v>
      </c>
      <c r="V446" s="35">
        <f t="shared" ref="V446:V509" si="97">SUM(S446:U446)</f>
        <v>27</v>
      </c>
      <c r="W446" s="61">
        <f t="shared" si="95"/>
        <v>100</v>
      </c>
      <c r="X446" s="33">
        <v>7</v>
      </c>
      <c r="Y446" s="14">
        <v>0</v>
      </c>
      <c r="Z446" s="14">
        <v>0</v>
      </c>
      <c r="AA446" s="14">
        <v>0</v>
      </c>
      <c r="AB446" s="106">
        <f t="shared" si="90"/>
        <v>0</v>
      </c>
      <c r="AC446" s="60">
        <f t="shared" si="91"/>
        <v>0</v>
      </c>
      <c r="AD446" s="7">
        <f t="shared" si="92"/>
        <v>27</v>
      </c>
      <c r="AE446" s="82"/>
      <c r="AF446" s="82"/>
    </row>
    <row r="447" spans="1:32" hidden="1" x14ac:dyDescent="0.2">
      <c r="A447" s="1" t="s">
        <v>24</v>
      </c>
      <c r="B447" t="s">
        <v>129</v>
      </c>
      <c r="C447" s="17">
        <v>91384</v>
      </c>
      <c r="D447" s="82" t="s">
        <v>170</v>
      </c>
      <c r="E447" s="83">
        <v>2813553</v>
      </c>
      <c r="F447" s="83">
        <v>451490</v>
      </c>
      <c r="G447" s="83">
        <v>179693</v>
      </c>
      <c r="H447" s="83">
        <v>0</v>
      </c>
      <c r="I447" s="85">
        <f t="shared" si="96"/>
        <v>3444736</v>
      </c>
      <c r="J447" s="86">
        <f t="shared" si="88"/>
        <v>91.633914009678023</v>
      </c>
      <c r="K447" s="83">
        <v>19180</v>
      </c>
      <c r="L447" s="83">
        <v>0</v>
      </c>
      <c r="M447" s="83">
        <v>83077</v>
      </c>
      <c r="N447" s="83">
        <v>0</v>
      </c>
      <c r="O447" s="83">
        <v>212244</v>
      </c>
      <c r="P447" s="87">
        <f t="shared" si="94"/>
        <v>314501</v>
      </c>
      <c r="Q447" s="86">
        <f t="shared" si="89"/>
        <v>8.366085990321972</v>
      </c>
      <c r="R447" s="88">
        <f t="shared" si="93"/>
        <v>3759237</v>
      </c>
      <c r="S447" s="101">
        <v>12</v>
      </c>
      <c r="T447" s="101">
        <v>5</v>
      </c>
      <c r="U447" s="101">
        <v>10</v>
      </c>
      <c r="V447" s="35">
        <f t="shared" si="97"/>
        <v>27</v>
      </c>
      <c r="W447" s="61">
        <f t="shared" si="95"/>
        <v>100</v>
      </c>
      <c r="X447" s="33">
        <v>7</v>
      </c>
      <c r="Y447" s="14">
        <v>0</v>
      </c>
      <c r="Z447" s="14">
        <v>0</v>
      </c>
      <c r="AA447" s="14">
        <v>0</v>
      </c>
      <c r="AB447" s="106">
        <f t="shared" si="90"/>
        <v>0</v>
      </c>
      <c r="AC447" s="60">
        <f t="shared" si="91"/>
        <v>0</v>
      </c>
      <c r="AD447" s="7">
        <f t="shared" si="92"/>
        <v>27</v>
      </c>
      <c r="AE447" s="82"/>
      <c r="AF447" s="82"/>
    </row>
    <row r="448" spans="1:32" hidden="1" x14ac:dyDescent="0.2">
      <c r="A448" s="1" t="s">
        <v>24</v>
      </c>
      <c r="B448" t="s">
        <v>119</v>
      </c>
      <c r="C448" s="17">
        <v>78825</v>
      </c>
      <c r="D448" s="82" t="s">
        <v>213</v>
      </c>
      <c r="E448" s="83">
        <v>2813553</v>
      </c>
      <c r="F448" s="83">
        <v>451490</v>
      </c>
      <c r="G448" s="83">
        <v>179693</v>
      </c>
      <c r="H448" s="83">
        <v>0</v>
      </c>
      <c r="I448" s="85">
        <f t="shared" si="96"/>
        <v>3444736</v>
      </c>
      <c r="J448" s="86">
        <f t="shared" si="88"/>
        <v>91.633914009678023</v>
      </c>
      <c r="K448" s="83">
        <v>19180</v>
      </c>
      <c r="L448" s="83">
        <v>0</v>
      </c>
      <c r="M448" s="83">
        <v>83077</v>
      </c>
      <c r="N448" s="83">
        <v>0</v>
      </c>
      <c r="O448" s="83">
        <v>212244</v>
      </c>
      <c r="P448" s="87">
        <f t="shared" si="94"/>
        <v>314501</v>
      </c>
      <c r="Q448" s="86">
        <f t="shared" si="89"/>
        <v>8.366085990321972</v>
      </c>
      <c r="R448" s="88">
        <f t="shared" si="93"/>
        <v>3759237</v>
      </c>
      <c r="S448" s="101">
        <v>12</v>
      </c>
      <c r="T448" s="101">
        <v>5</v>
      </c>
      <c r="U448" s="101">
        <v>10</v>
      </c>
      <c r="V448" s="35">
        <f t="shared" si="97"/>
        <v>27</v>
      </c>
      <c r="W448" s="61">
        <f t="shared" si="95"/>
        <v>100</v>
      </c>
      <c r="X448" s="33">
        <v>7</v>
      </c>
      <c r="Y448" s="14">
        <v>0</v>
      </c>
      <c r="Z448" s="14">
        <v>0</v>
      </c>
      <c r="AA448" s="14">
        <v>0</v>
      </c>
      <c r="AB448" s="106">
        <f t="shared" si="90"/>
        <v>0</v>
      </c>
      <c r="AC448" s="60">
        <f t="shared" si="91"/>
        <v>0</v>
      </c>
      <c r="AD448" s="7">
        <f t="shared" si="92"/>
        <v>27</v>
      </c>
      <c r="AE448" s="82"/>
      <c r="AF448" s="82"/>
    </row>
    <row r="449" spans="1:32" hidden="1" x14ac:dyDescent="0.2">
      <c r="A449" s="1" t="s">
        <v>24</v>
      </c>
      <c r="B449" t="s">
        <v>99</v>
      </c>
      <c r="C449" s="17">
        <v>25188</v>
      </c>
      <c r="D449" s="82" t="s">
        <v>213</v>
      </c>
      <c r="E449" s="83">
        <v>2813553</v>
      </c>
      <c r="F449" s="83">
        <v>451490</v>
      </c>
      <c r="G449" s="83">
        <v>179693</v>
      </c>
      <c r="H449" s="83">
        <v>0</v>
      </c>
      <c r="I449" s="85">
        <f t="shared" si="96"/>
        <v>3444736</v>
      </c>
      <c r="J449" s="86">
        <f t="shared" si="88"/>
        <v>91.633914009678023</v>
      </c>
      <c r="K449" s="83">
        <v>19180</v>
      </c>
      <c r="L449" s="83">
        <v>0</v>
      </c>
      <c r="M449" s="83">
        <v>83077</v>
      </c>
      <c r="N449" s="83">
        <v>0</v>
      </c>
      <c r="O449" s="83">
        <v>212244</v>
      </c>
      <c r="P449" s="87">
        <f t="shared" si="94"/>
        <v>314501</v>
      </c>
      <c r="Q449" s="86">
        <f t="shared" si="89"/>
        <v>8.366085990321972</v>
      </c>
      <c r="R449" s="88">
        <f t="shared" si="93"/>
        <v>3759237</v>
      </c>
      <c r="S449" s="101">
        <v>12</v>
      </c>
      <c r="T449" s="101">
        <v>5</v>
      </c>
      <c r="U449" s="101">
        <v>10</v>
      </c>
      <c r="V449" s="35">
        <f t="shared" si="97"/>
        <v>27</v>
      </c>
      <c r="W449" s="61">
        <f t="shared" si="95"/>
        <v>100</v>
      </c>
      <c r="X449" s="33">
        <v>7</v>
      </c>
      <c r="Y449" s="14">
        <v>0</v>
      </c>
      <c r="Z449" s="14">
        <v>0</v>
      </c>
      <c r="AA449" s="14">
        <v>0</v>
      </c>
      <c r="AB449" s="106">
        <f t="shared" si="90"/>
        <v>0</v>
      </c>
      <c r="AC449" s="60">
        <f t="shared" si="91"/>
        <v>0</v>
      </c>
      <c r="AD449" s="7">
        <f t="shared" si="92"/>
        <v>27</v>
      </c>
      <c r="AE449" s="82"/>
      <c r="AF449" s="82"/>
    </row>
    <row r="450" spans="1:32" hidden="1" x14ac:dyDescent="0.2">
      <c r="A450" s="1" t="s">
        <v>24</v>
      </c>
      <c r="B450" t="s">
        <v>153</v>
      </c>
      <c r="C450" s="17">
        <v>28881</v>
      </c>
      <c r="D450" s="82" t="s">
        <v>213</v>
      </c>
      <c r="E450" s="83">
        <v>2813553</v>
      </c>
      <c r="F450" s="83">
        <v>451490</v>
      </c>
      <c r="G450" s="83">
        <v>179693</v>
      </c>
      <c r="H450" s="83">
        <v>0</v>
      </c>
      <c r="I450" s="85">
        <f t="shared" si="96"/>
        <v>3444736</v>
      </c>
      <c r="J450" s="86">
        <f t="shared" si="88"/>
        <v>91.633914009678023</v>
      </c>
      <c r="K450" s="83">
        <v>19180</v>
      </c>
      <c r="L450" s="83">
        <v>0</v>
      </c>
      <c r="M450" s="83">
        <v>83077</v>
      </c>
      <c r="N450" s="83">
        <v>0</v>
      </c>
      <c r="O450" s="83">
        <v>212244</v>
      </c>
      <c r="P450" s="87">
        <f t="shared" si="94"/>
        <v>314501</v>
      </c>
      <c r="Q450" s="86">
        <f t="shared" si="89"/>
        <v>8.366085990321972</v>
      </c>
      <c r="R450" s="88">
        <f t="shared" si="93"/>
        <v>3759237</v>
      </c>
      <c r="S450" s="101">
        <v>12</v>
      </c>
      <c r="T450" s="101">
        <v>5</v>
      </c>
      <c r="U450" s="101">
        <v>10</v>
      </c>
      <c r="V450" s="35">
        <f t="shared" si="97"/>
        <v>27</v>
      </c>
      <c r="W450" s="61">
        <f t="shared" si="95"/>
        <v>100</v>
      </c>
      <c r="X450" s="33">
        <v>7</v>
      </c>
      <c r="Y450" s="14">
        <v>0</v>
      </c>
      <c r="Z450" s="14">
        <v>0</v>
      </c>
      <c r="AA450" s="14">
        <v>0</v>
      </c>
      <c r="AB450" s="106">
        <f t="shared" si="90"/>
        <v>0</v>
      </c>
      <c r="AC450" s="60">
        <f t="shared" si="91"/>
        <v>0</v>
      </c>
      <c r="AD450" s="7">
        <f t="shared" si="92"/>
        <v>27</v>
      </c>
      <c r="AE450" s="82"/>
      <c r="AF450" s="82"/>
    </row>
    <row r="451" spans="1:32" hidden="1" x14ac:dyDescent="0.2">
      <c r="A451" s="1" t="s">
        <v>24</v>
      </c>
      <c r="B451" t="s">
        <v>122</v>
      </c>
      <c r="C451" s="17">
        <v>163659</v>
      </c>
      <c r="D451" s="82" t="s">
        <v>213</v>
      </c>
      <c r="E451" s="83">
        <v>2813553</v>
      </c>
      <c r="F451" s="83">
        <v>451490</v>
      </c>
      <c r="G451" s="83">
        <v>179693</v>
      </c>
      <c r="H451" s="83">
        <v>0</v>
      </c>
      <c r="I451" s="85">
        <f t="shared" si="96"/>
        <v>3444736</v>
      </c>
      <c r="J451" s="86">
        <f t="shared" si="88"/>
        <v>91.633914009678023</v>
      </c>
      <c r="K451" s="83">
        <v>19180</v>
      </c>
      <c r="L451" s="83">
        <v>0</v>
      </c>
      <c r="M451" s="83">
        <v>83077</v>
      </c>
      <c r="N451" s="83">
        <v>0</v>
      </c>
      <c r="O451" s="83">
        <v>212244</v>
      </c>
      <c r="P451" s="87">
        <f t="shared" si="94"/>
        <v>314501</v>
      </c>
      <c r="Q451" s="86">
        <f t="shared" si="89"/>
        <v>8.366085990321972</v>
      </c>
      <c r="R451" s="88">
        <f t="shared" si="93"/>
        <v>3759237</v>
      </c>
      <c r="S451" s="101">
        <v>12</v>
      </c>
      <c r="T451" s="101">
        <v>5</v>
      </c>
      <c r="U451" s="101">
        <v>10</v>
      </c>
      <c r="V451" s="35">
        <f t="shared" si="97"/>
        <v>27</v>
      </c>
      <c r="W451" s="61">
        <f t="shared" si="95"/>
        <v>100</v>
      </c>
      <c r="X451" s="33">
        <v>7</v>
      </c>
      <c r="Y451" s="14">
        <v>0</v>
      </c>
      <c r="Z451" s="14">
        <v>0</v>
      </c>
      <c r="AA451" s="14">
        <v>0</v>
      </c>
      <c r="AB451" s="106">
        <f t="shared" si="90"/>
        <v>0</v>
      </c>
      <c r="AC451" s="60">
        <f t="shared" si="91"/>
        <v>0</v>
      </c>
      <c r="AD451" s="7">
        <f t="shared" si="92"/>
        <v>27</v>
      </c>
      <c r="AE451" s="82"/>
      <c r="AF451" s="82"/>
    </row>
    <row r="452" spans="1:32" hidden="1" x14ac:dyDescent="0.2">
      <c r="A452" s="1" t="s">
        <v>24</v>
      </c>
      <c r="B452" t="s">
        <v>123</v>
      </c>
      <c r="C452" s="17">
        <v>184859</v>
      </c>
      <c r="D452" s="82" t="s">
        <v>171</v>
      </c>
      <c r="E452" s="83">
        <v>2813553</v>
      </c>
      <c r="F452" s="83">
        <v>451490</v>
      </c>
      <c r="G452" s="83">
        <v>179693</v>
      </c>
      <c r="H452" s="83">
        <v>0</v>
      </c>
      <c r="I452" s="85">
        <f>SUM(E452:H452)</f>
        <v>3444736</v>
      </c>
      <c r="J452" s="86">
        <f t="shared" ref="J452:J515" si="98">(100*I452)/R452</f>
        <v>91.633914009678023</v>
      </c>
      <c r="K452" s="83">
        <v>19180</v>
      </c>
      <c r="L452" s="83">
        <v>0</v>
      </c>
      <c r="M452" s="83">
        <v>83077</v>
      </c>
      <c r="N452" s="83">
        <v>0</v>
      </c>
      <c r="O452" s="83">
        <v>212244</v>
      </c>
      <c r="P452" s="87">
        <f t="shared" si="94"/>
        <v>314501</v>
      </c>
      <c r="Q452" s="86">
        <f t="shared" ref="Q452:Q515" si="99">(100*P452)/R452</f>
        <v>8.366085990321972</v>
      </c>
      <c r="R452" s="88">
        <f t="shared" si="93"/>
        <v>3759237</v>
      </c>
      <c r="S452" s="101">
        <v>12</v>
      </c>
      <c r="T452" s="101">
        <v>5</v>
      </c>
      <c r="U452" s="101">
        <v>10</v>
      </c>
      <c r="V452" s="35">
        <f t="shared" si="97"/>
        <v>27</v>
      </c>
      <c r="W452" s="61">
        <f t="shared" si="95"/>
        <v>100</v>
      </c>
      <c r="X452" s="33">
        <v>7</v>
      </c>
      <c r="Y452" s="14">
        <v>0</v>
      </c>
      <c r="Z452" s="14">
        <v>0</v>
      </c>
      <c r="AA452" s="14">
        <v>0</v>
      </c>
      <c r="AB452" s="106">
        <f t="shared" ref="AB452:AB515" si="100">SUM(Y452:AA452)</f>
        <v>0</v>
      </c>
      <c r="AC452" s="60">
        <f t="shared" ref="AC452:AC515" si="101">(100*AB452)/AD452</f>
        <v>0</v>
      </c>
      <c r="AD452" s="7">
        <f t="shared" ref="AD452:AD515" si="102">V452+AB452</f>
        <v>27</v>
      </c>
      <c r="AE452" s="82"/>
      <c r="AF452" s="82"/>
    </row>
    <row r="453" spans="1:32" hidden="1" x14ac:dyDescent="0.2">
      <c r="A453" s="1" t="s">
        <v>24</v>
      </c>
      <c r="B453" t="s">
        <v>103</v>
      </c>
      <c r="C453" s="17">
        <v>360504</v>
      </c>
      <c r="D453" s="82" t="s">
        <v>171</v>
      </c>
      <c r="E453" s="83">
        <v>2813553</v>
      </c>
      <c r="F453" s="83">
        <v>451490</v>
      </c>
      <c r="G453" s="83">
        <v>179693</v>
      </c>
      <c r="H453" s="83">
        <v>0</v>
      </c>
      <c r="I453" s="85">
        <f t="shared" ref="I453:I488" si="103">SUM(E453:H453)</f>
        <v>3444736</v>
      </c>
      <c r="J453" s="86">
        <f t="shared" si="98"/>
        <v>91.633914009678023</v>
      </c>
      <c r="K453" s="83">
        <v>19180</v>
      </c>
      <c r="L453" s="83">
        <v>0</v>
      </c>
      <c r="M453" s="83">
        <v>83077</v>
      </c>
      <c r="N453" s="83">
        <v>0</v>
      </c>
      <c r="O453" s="83">
        <v>212244</v>
      </c>
      <c r="P453" s="87">
        <f t="shared" si="94"/>
        <v>314501</v>
      </c>
      <c r="Q453" s="86">
        <f t="shared" si="99"/>
        <v>8.366085990321972</v>
      </c>
      <c r="R453" s="88">
        <f t="shared" ref="R453:R516" si="104">I453+P453</f>
        <v>3759237</v>
      </c>
      <c r="S453" s="101">
        <v>12</v>
      </c>
      <c r="T453" s="101">
        <v>5</v>
      </c>
      <c r="U453" s="101">
        <v>10</v>
      </c>
      <c r="V453" s="35">
        <f t="shared" si="97"/>
        <v>27</v>
      </c>
      <c r="W453" s="61">
        <f t="shared" si="95"/>
        <v>100</v>
      </c>
      <c r="X453" s="33">
        <v>7</v>
      </c>
      <c r="Y453" s="14">
        <v>0</v>
      </c>
      <c r="Z453" s="14">
        <v>0</v>
      </c>
      <c r="AA453" s="14">
        <v>0</v>
      </c>
      <c r="AB453" s="106">
        <f t="shared" si="100"/>
        <v>0</v>
      </c>
      <c r="AC453" s="60">
        <f t="shared" si="101"/>
        <v>0</v>
      </c>
      <c r="AD453" s="7">
        <f t="shared" si="102"/>
        <v>27</v>
      </c>
      <c r="AE453" s="82"/>
      <c r="AF453" s="82"/>
    </row>
    <row r="454" spans="1:32" ht="18" hidden="1" customHeight="1" x14ac:dyDescent="0.2">
      <c r="A454" s="1" t="s">
        <v>24</v>
      </c>
      <c r="B454" t="s">
        <v>104</v>
      </c>
      <c r="C454" s="17">
        <v>345951</v>
      </c>
      <c r="D454" s="82" t="s">
        <v>171</v>
      </c>
      <c r="E454" s="83">
        <v>2813553</v>
      </c>
      <c r="F454" s="83">
        <v>451490</v>
      </c>
      <c r="G454" s="83">
        <v>179693</v>
      </c>
      <c r="H454" s="83">
        <v>0</v>
      </c>
      <c r="I454" s="85">
        <f t="shared" si="103"/>
        <v>3444736</v>
      </c>
      <c r="J454" s="86">
        <f t="shared" si="98"/>
        <v>91.633914009678023</v>
      </c>
      <c r="K454" s="83">
        <v>19180</v>
      </c>
      <c r="L454" s="83">
        <v>0</v>
      </c>
      <c r="M454" s="83">
        <v>83077</v>
      </c>
      <c r="N454" s="83">
        <v>0</v>
      </c>
      <c r="O454" s="83">
        <v>212244</v>
      </c>
      <c r="P454" s="87">
        <f t="shared" ref="P454:P517" si="105">SUM(K454:O454)</f>
        <v>314501</v>
      </c>
      <c r="Q454" s="86">
        <f t="shared" si="99"/>
        <v>8.366085990321972</v>
      </c>
      <c r="R454" s="88">
        <f t="shared" si="104"/>
        <v>3759237</v>
      </c>
      <c r="S454" s="101">
        <v>12</v>
      </c>
      <c r="T454" s="101">
        <v>5</v>
      </c>
      <c r="U454" s="101">
        <v>10</v>
      </c>
      <c r="V454" s="35">
        <f t="shared" si="97"/>
        <v>27</v>
      </c>
      <c r="W454" s="61">
        <f t="shared" si="95"/>
        <v>100</v>
      </c>
      <c r="X454" s="33">
        <v>7</v>
      </c>
      <c r="Y454" s="14">
        <v>0</v>
      </c>
      <c r="Z454" s="14">
        <v>0</v>
      </c>
      <c r="AA454" s="14">
        <v>0</v>
      </c>
      <c r="AB454" s="106">
        <f t="shared" si="100"/>
        <v>0</v>
      </c>
      <c r="AC454" s="60">
        <f t="shared" si="101"/>
        <v>0</v>
      </c>
      <c r="AD454" s="7">
        <f t="shared" si="102"/>
        <v>27</v>
      </c>
      <c r="AE454" s="82"/>
      <c r="AF454" s="82"/>
    </row>
    <row r="455" spans="1:32" hidden="1" x14ac:dyDescent="0.2">
      <c r="A455" s="1" t="s">
        <v>24</v>
      </c>
      <c r="B455" t="s">
        <v>105</v>
      </c>
      <c r="C455" s="17">
        <v>1</v>
      </c>
      <c r="D455" s="82" t="s">
        <v>171</v>
      </c>
      <c r="E455" s="83">
        <v>2813553</v>
      </c>
      <c r="F455" s="83">
        <v>451490</v>
      </c>
      <c r="G455" s="83">
        <v>179693</v>
      </c>
      <c r="H455" s="83">
        <v>0</v>
      </c>
      <c r="I455" s="85">
        <f t="shared" si="103"/>
        <v>3444736</v>
      </c>
      <c r="J455" s="86">
        <f t="shared" si="98"/>
        <v>91.633914009678023</v>
      </c>
      <c r="K455" s="83">
        <v>19180</v>
      </c>
      <c r="L455" s="83">
        <v>0</v>
      </c>
      <c r="M455" s="83">
        <v>83077</v>
      </c>
      <c r="N455" s="83">
        <v>0</v>
      </c>
      <c r="O455" s="83">
        <v>212244</v>
      </c>
      <c r="P455" s="87">
        <f t="shared" si="105"/>
        <v>314501</v>
      </c>
      <c r="Q455" s="86">
        <f t="shared" si="99"/>
        <v>8.366085990321972</v>
      </c>
      <c r="R455" s="88">
        <f t="shared" si="104"/>
        <v>3759237</v>
      </c>
      <c r="S455" s="101">
        <v>12</v>
      </c>
      <c r="T455" s="101">
        <v>5</v>
      </c>
      <c r="U455" s="101">
        <v>10</v>
      </c>
      <c r="V455" s="35">
        <f t="shared" si="97"/>
        <v>27</v>
      </c>
      <c r="W455" s="61">
        <f t="shared" si="95"/>
        <v>100</v>
      </c>
      <c r="X455" s="33">
        <v>7</v>
      </c>
      <c r="Y455" s="14">
        <v>0</v>
      </c>
      <c r="Z455" s="14">
        <v>0</v>
      </c>
      <c r="AA455" s="14">
        <v>0</v>
      </c>
      <c r="AB455" s="106">
        <f t="shared" si="100"/>
        <v>0</v>
      </c>
      <c r="AC455" s="60">
        <f t="shared" si="101"/>
        <v>0</v>
      </c>
      <c r="AD455" s="7">
        <f t="shared" si="102"/>
        <v>27</v>
      </c>
      <c r="AE455" s="82"/>
      <c r="AF455" s="82"/>
    </row>
    <row r="456" spans="1:32" hidden="1" x14ac:dyDescent="0.2">
      <c r="A456" s="1" t="s">
        <v>24</v>
      </c>
      <c r="B456" t="s">
        <v>113</v>
      </c>
      <c r="C456" s="17">
        <v>94000</v>
      </c>
      <c r="D456" s="82" t="s">
        <v>115</v>
      </c>
      <c r="E456" s="83">
        <v>2813553</v>
      </c>
      <c r="F456" s="83">
        <v>451490</v>
      </c>
      <c r="G456" s="83">
        <v>179693</v>
      </c>
      <c r="H456" s="83">
        <v>0</v>
      </c>
      <c r="I456" s="85">
        <f t="shared" si="103"/>
        <v>3444736</v>
      </c>
      <c r="J456" s="86">
        <f t="shared" si="98"/>
        <v>91.633914009678023</v>
      </c>
      <c r="K456" s="83">
        <v>19180</v>
      </c>
      <c r="L456" s="83">
        <v>0</v>
      </c>
      <c r="M456" s="83">
        <v>83077</v>
      </c>
      <c r="N456" s="83">
        <v>0</v>
      </c>
      <c r="O456" s="83">
        <v>212244</v>
      </c>
      <c r="P456" s="87">
        <f t="shared" si="105"/>
        <v>314501</v>
      </c>
      <c r="Q456" s="86">
        <f t="shared" si="99"/>
        <v>8.366085990321972</v>
      </c>
      <c r="R456" s="88">
        <f t="shared" si="104"/>
        <v>3759237</v>
      </c>
      <c r="S456" s="101">
        <v>12</v>
      </c>
      <c r="T456" s="101">
        <v>5</v>
      </c>
      <c r="U456" s="101">
        <v>10</v>
      </c>
      <c r="V456" s="35">
        <f t="shared" si="97"/>
        <v>27</v>
      </c>
      <c r="W456" s="61">
        <f t="shared" si="95"/>
        <v>100</v>
      </c>
      <c r="X456" s="33">
        <v>7</v>
      </c>
      <c r="Y456" s="14">
        <v>0</v>
      </c>
      <c r="Z456" s="14">
        <v>0</v>
      </c>
      <c r="AA456" s="14">
        <v>0</v>
      </c>
      <c r="AB456" s="106">
        <f t="shared" si="100"/>
        <v>0</v>
      </c>
      <c r="AC456" s="60">
        <f t="shared" si="101"/>
        <v>0</v>
      </c>
      <c r="AD456" s="7">
        <f t="shared" si="102"/>
        <v>27</v>
      </c>
      <c r="AE456" s="82"/>
      <c r="AF456" s="82"/>
    </row>
    <row r="457" spans="1:32" hidden="1" x14ac:dyDescent="0.2">
      <c r="A457" s="1" t="s">
        <v>244</v>
      </c>
      <c r="B457" t="s">
        <v>151</v>
      </c>
      <c r="C457" s="17">
        <v>1400000</v>
      </c>
      <c r="D457" s="82" t="s">
        <v>170</v>
      </c>
      <c r="E457" s="92">
        <v>0</v>
      </c>
      <c r="F457" s="92">
        <v>0</v>
      </c>
      <c r="G457" s="92">
        <v>0</v>
      </c>
      <c r="H457" s="92">
        <v>0</v>
      </c>
      <c r="I457" s="90">
        <v>0</v>
      </c>
      <c r="J457" s="86">
        <f t="shared" si="98"/>
        <v>0</v>
      </c>
      <c r="K457" s="92">
        <v>0</v>
      </c>
      <c r="L457" s="92">
        <v>0</v>
      </c>
      <c r="M457" s="92">
        <v>0</v>
      </c>
      <c r="N457" s="92">
        <v>0</v>
      </c>
      <c r="O457" s="83">
        <v>30000</v>
      </c>
      <c r="P457" s="87">
        <f t="shared" si="105"/>
        <v>30000</v>
      </c>
      <c r="Q457" s="86">
        <f t="shared" si="99"/>
        <v>100</v>
      </c>
      <c r="R457" s="88">
        <f t="shared" si="104"/>
        <v>30000</v>
      </c>
      <c r="S457" s="101">
        <v>5</v>
      </c>
      <c r="T457" s="101">
        <v>0</v>
      </c>
      <c r="U457" s="101">
        <v>25</v>
      </c>
      <c r="V457" s="35">
        <f t="shared" si="97"/>
        <v>30</v>
      </c>
      <c r="W457" s="61">
        <f t="shared" si="95"/>
        <v>100</v>
      </c>
      <c r="X457" s="14">
        <v>40</v>
      </c>
      <c r="Y457" s="14">
        <v>0</v>
      </c>
      <c r="Z457" s="14">
        <v>0</v>
      </c>
      <c r="AA457" s="14">
        <v>0</v>
      </c>
      <c r="AB457" s="106">
        <f t="shared" si="100"/>
        <v>0</v>
      </c>
      <c r="AC457" s="60">
        <f t="shared" si="101"/>
        <v>0</v>
      </c>
      <c r="AD457" s="7">
        <f t="shared" si="102"/>
        <v>30</v>
      </c>
      <c r="AE457" s="82"/>
      <c r="AF457" s="82"/>
    </row>
    <row r="458" spans="1:32" hidden="1" x14ac:dyDescent="0.2">
      <c r="A458" s="1" t="s">
        <v>244</v>
      </c>
      <c r="B458" t="s">
        <v>129</v>
      </c>
      <c r="C458" s="17">
        <v>0</v>
      </c>
      <c r="D458" s="82" t="s">
        <v>170</v>
      </c>
      <c r="E458" s="92">
        <v>0</v>
      </c>
      <c r="F458" s="92">
        <v>0</v>
      </c>
      <c r="G458" s="92">
        <v>0</v>
      </c>
      <c r="H458" s="92">
        <v>0</v>
      </c>
      <c r="I458" s="90">
        <v>0</v>
      </c>
      <c r="J458" s="86">
        <f t="shared" si="98"/>
        <v>0</v>
      </c>
      <c r="K458" s="92">
        <v>0</v>
      </c>
      <c r="L458" s="92">
        <v>0</v>
      </c>
      <c r="M458" s="92">
        <v>0</v>
      </c>
      <c r="N458" s="92">
        <v>0</v>
      </c>
      <c r="O458" s="83">
        <v>30000</v>
      </c>
      <c r="P458" s="87">
        <f t="shared" si="105"/>
        <v>30000</v>
      </c>
      <c r="Q458" s="86">
        <f t="shared" si="99"/>
        <v>100</v>
      </c>
      <c r="R458" s="88">
        <f t="shared" si="104"/>
        <v>30000</v>
      </c>
      <c r="S458" s="101">
        <v>5</v>
      </c>
      <c r="T458" s="101">
        <v>0</v>
      </c>
      <c r="U458" s="101">
        <v>25</v>
      </c>
      <c r="V458" s="35">
        <f t="shared" si="97"/>
        <v>30</v>
      </c>
      <c r="W458" s="61">
        <f t="shared" si="95"/>
        <v>100</v>
      </c>
      <c r="X458" s="14">
        <v>40</v>
      </c>
      <c r="Y458" s="14">
        <v>0</v>
      </c>
      <c r="Z458" s="14">
        <v>0</v>
      </c>
      <c r="AA458" s="14">
        <v>0</v>
      </c>
      <c r="AB458" s="106">
        <f t="shared" si="100"/>
        <v>0</v>
      </c>
      <c r="AC458" s="60">
        <f t="shared" si="101"/>
        <v>0</v>
      </c>
      <c r="AD458" s="7">
        <f t="shared" si="102"/>
        <v>30</v>
      </c>
      <c r="AE458" s="82"/>
      <c r="AF458" s="82"/>
    </row>
    <row r="459" spans="1:32" hidden="1" x14ac:dyDescent="0.2">
      <c r="A459" s="1" t="s">
        <v>244</v>
      </c>
      <c r="B459" t="s">
        <v>104</v>
      </c>
      <c r="C459" s="17">
        <v>53744</v>
      </c>
      <c r="D459" s="82" t="s">
        <v>171</v>
      </c>
      <c r="E459" s="92">
        <v>0</v>
      </c>
      <c r="F459" s="92">
        <v>0</v>
      </c>
      <c r="G459" s="92">
        <v>0</v>
      </c>
      <c r="H459" s="92">
        <v>0</v>
      </c>
      <c r="I459" s="90">
        <v>0</v>
      </c>
      <c r="J459" s="86">
        <f t="shared" si="98"/>
        <v>0</v>
      </c>
      <c r="K459" s="92">
        <v>0</v>
      </c>
      <c r="L459" s="92">
        <v>0</v>
      </c>
      <c r="M459" s="92">
        <v>0</v>
      </c>
      <c r="N459" s="92">
        <v>0</v>
      </c>
      <c r="O459" s="83">
        <v>30000</v>
      </c>
      <c r="P459" s="87">
        <f t="shared" si="105"/>
        <v>30000</v>
      </c>
      <c r="Q459" s="86">
        <f t="shared" si="99"/>
        <v>100</v>
      </c>
      <c r="R459" s="88">
        <f t="shared" si="104"/>
        <v>30000</v>
      </c>
      <c r="S459" s="101">
        <v>5</v>
      </c>
      <c r="T459" s="101">
        <v>0</v>
      </c>
      <c r="U459" s="101">
        <v>25</v>
      </c>
      <c r="V459" s="35">
        <f t="shared" si="97"/>
        <v>30</v>
      </c>
      <c r="W459" s="61">
        <f t="shared" si="95"/>
        <v>100</v>
      </c>
      <c r="X459" s="14">
        <v>40</v>
      </c>
      <c r="Y459" s="14">
        <v>0</v>
      </c>
      <c r="Z459" s="14">
        <v>0</v>
      </c>
      <c r="AA459" s="14">
        <v>0</v>
      </c>
      <c r="AB459" s="106">
        <f t="shared" si="100"/>
        <v>0</v>
      </c>
      <c r="AC459" s="60">
        <f t="shared" si="101"/>
        <v>0</v>
      </c>
      <c r="AD459" s="7">
        <f t="shared" si="102"/>
        <v>30</v>
      </c>
      <c r="AE459" s="82"/>
      <c r="AF459" s="82"/>
    </row>
    <row r="460" spans="1:32" hidden="1" x14ac:dyDescent="0.2">
      <c r="A460" s="1" t="s">
        <v>244</v>
      </c>
      <c r="B460" t="s">
        <v>105</v>
      </c>
      <c r="C460" s="17">
        <v>75000</v>
      </c>
      <c r="D460" s="82" t="s">
        <v>171</v>
      </c>
      <c r="E460" s="92">
        <v>0</v>
      </c>
      <c r="F460" s="92">
        <v>0</v>
      </c>
      <c r="G460" s="92">
        <v>0</v>
      </c>
      <c r="H460" s="92">
        <v>0</v>
      </c>
      <c r="I460" s="90">
        <v>0</v>
      </c>
      <c r="J460" s="86">
        <f t="shared" si="98"/>
        <v>0</v>
      </c>
      <c r="K460" s="92">
        <v>0</v>
      </c>
      <c r="L460" s="92">
        <v>0</v>
      </c>
      <c r="M460" s="92">
        <v>0</v>
      </c>
      <c r="N460" s="92">
        <v>0</v>
      </c>
      <c r="O460" s="83">
        <v>30000</v>
      </c>
      <c r="P460" s="87">
        <f t="shared" si="105"/>
        <v>30000</v>
      </c>
      <c r="Q460" s="86">
        <f t="shared" si="99"/>
        <v>100</v>
      </c>
      <c r="R460" s="88">
        <f t="shared" si="104"/>
        <v>30000</v>
      </c>
      <c r="S460" s="101">
        <v>5</v>
      </c>
      <c r="T460" s="101">
        <v>0</v>
      </c>
      <c r="U460" s="101">
        <v>25</v>
      </c>
      <c r="V460" s="35">
        <f t="shared" si="97"/>
        <v>30</v>
      </c>
      <c r="W460" s="61">
        <f t="shared" si="95"/>
        <v>100</v>
      </c>
      <c r="X460" s="14">
        <v>40</v>
      </c>
      <c r="Y460" s="14">
        <v>0</v>
      </c>
      <c r="Z460" s="14">
        <v>0</v>
      </c>
      <c r="AA460" s="14">
        <v>0</v>
      </c>
      <c r="AB460" s="106">
        <f t="shared" si="100"/>
        <v>0</v>
      </c>
      <c r="AC460" s="60">
        <f t="shared" si="101"/>
        <v>0</v>
      </c>
      <c r="AD460" s="7">
        <f t="shared" si="102"/>
        <v>30</v>
      </c>
      <c r="AE460" s="82"/>
      <c r="AF460" s="82"/>
    </row>
    <row r="461" spans="1:32" s="10" customFormat="1" hidden="1" x14ac:dyDescent="0.2">
      <c r="A461" s="6" t="s">
        <v>25</v>
      </c>
      <c r="B461" t="s">
        <v>227</v>
      </c>
      <c r="C461" s="43">
        <v>130000</v>
      </c>
      <c r="D461" s="93" t="s">
        <v>170</v>
      </c>
      <c r="E461" s="92">
        <v>276387</v>
      </c>
      <c r="F461" s="92">
        <v>2431323</v>
      </c>
      <c r="G461" s="92">
        <v>0</v>
      </c>
      <c r="H461" s="92">
        <v>0</v>
      </c>
      <c r="I461" s="85">
        <f t="shared" si="103"/>
        <v>2707710</v>
      </c>
      <c r="J461" s="86">
        <f t="shared" si="98"/>
        <v>76.369617769740117</v>
      </c>
      <c r="K461" s="92">
        <f>717294+12195</f>
        <v>729489</v>
      </c>
      <c r="L461" s="92">
        <v>0</v>
      </c>
      <c r="M461" s="92">
        <v>108334</v>
      </c>
      <c r="N461" s="92">
        <v>0</v>
      </c>
      <c r="O461" s="92">
        <v>0</v>
      </c>
      <c r="P461" s="87">
        <f t="shared" si="105"/>
        <v>837823</v>
      </c>
      <c r="Q461" s="86">
        <f t="shared" si="99"/>
        <v>23.63038223025988</v>
      </c>
      <c r="R461" s="88">
        <f t="shared" si="104"/>
        <v>3545533</v>
      </c>
      <c r="S461" s="104">
        <v>6</v>
      </c>
      <c r="T461" s="104">
        <v>3</v>
      </c>
      <c r="U461" s="104">
        <v>0</v>
      </c>
      <c r="V461" s="35">
        <f t="shared" si="97"/>
        <v>9</v>
      </c>
      <c r="W461" s="61">
        <f t="shared" si="95"/>
        <v>47.368421052631582</v>
      </c>
      <c r="X461" s="14">
        <v>0</v>
      </c>
      <c r="Y461" s="33">
        <v>10</v>
      </c>
      <c r="Z461" s="33">
        <v>0</v>
      </c>
      <c r="AA461" s="33">
        <v>0</v>
      </c>
      <c r="AB461" s="106">
        <f t="shared" si="100"/>
        <v>10</v>
      </c>
      <c r="AC461" s="60">
        <f t="shared" si="101"/>
        <v>52.631578947368418</v>
      </c>
      <c r="AD461" s="7">
        <f t="shared" si="102"/>
        <v>19</v>
      </c>
      <c r="AE461" s="91"/>
      <c r="AF461" s="91"/>
    </row>
    <row r="462" spans="1:32" s="10" customFormat="1" hidden="1" x14ac:dyDescent="0.2">
      <c r="A462" s="6" t="s">
        <v>25</v>
      </c>
      <c r="B462" s="45" t="s">
        <v>143</v>
      </c>
      <c r="C462" s="43">
        <v>30000</v>
      </c>
      <c r="D462" s="93" t="s">
        <v>170</v>
      </c>
      <c r="E462" s="92">
        <v>276387</v>
      </c>
      <c r="F462" s="92">
        <v>2431323</v>
      </c>
      <c r="G462" s="92">
        <v>0</v>
      </c>
      <c r="H462" s="92">
        <v>0</v>
      </c>
      <c r="I462" s="85">
        <f t="shared" si="103"/>
        <v>2707710</v>
      </c>
      <c r="J462" s="86">
        <f t="shared" si="98"/>
        <v>76.369617769740117</v>
      </c>
      <c r="K462" s="92">
        <f t="shared" ref="K462:K469" si="106">717294+12195</f>
        <v>729489</v>
      </c>
      <c r="L462" s="92">
        <v>0</v>
      </c>
      <c r="M462" s="92">
        <v>108334</v>
      </c>
      <c r="N462" s="92">
        <v>0</v>
      </c>
      <c r="O462" s="92">
        <v>0</v>
      </c>
      <c r="P462" s="87">
        <f t="shared" si="105"/>
        <v>837823</v>
      </c>
      <c r="Q462" s="86">
        <f t="shared" si="99"/>
        <v>23.63038223025988</v>
      </c>
      <c r="R462" s="88">
        <f t="shared" si="104"/>
        <v>3545533</v>
      </c>
      <c r="S462" s="104">
        <v>6</v>
      </c>
      <c r="T462" s="104">
        <v>3</v>
      </c>
      <c r="U462" s="104">
        <v>0</v>
      </c>
      <c r="V462" s="35">
        <f t="shared" si="97"/>
        <v>9</v>
      </c>
      <c r="W462" s="61">
        <f t="shared" si="95"/>
        <v>47.368421052631582</v>
      </c>
      <c r="X462" s="14">
        <v>0</v>
      </c>
      <c r="Y462" s="33">
        <v>10</v>
      </c>
      <c r="Z462" s="33">
        <v>0</v>
      </c>
      <c r="AA462" s="33">
        <v>0</v>
      </c>
      <c r="AB462" s="106">
        <f t="shared" si="100"/>
        <v>10</v>
      </c>
      <c r="AC462" s="60">
        <f t="shared" si="101"/>
        <v>52.631578947368418</v>
      </c>
      <c r="AD462" s="7">
        <f t="shared" si="102"/>
        <v>19</v>
      </c>
      <c r="AE462" s="91"/>
      <c r="AF462" s="91"/>
    </row>
    <row r="463" spans="1:32" s="10" customFormat="1" hidden="1" x14ac:dyDescent="0.2">
      <c r="A463" s="6" t="s">
        <v>25</v>
      </c>
      <c r="B463" s="45" t="s">
        <v>118</v>
      </c>
      <c r="C463" s="43">
        <v>1544</v>
      </c>
      <c r="D463" s="93" t="s">
        <v>170</v>
      </c>
      <c r="E463" s="92">
        <v>276387</v>
      </c>
      <c r="F463" s="92">
        <v>2431323</v>
      </c>
      <c r="G463" s="92">
        <v>0</v>
      </c>
      <c r="H463" s="92">
        <v>0</v>
      </c>
      <c r="I463" s="85">
        <f t="shared" si="103"/>
        <v>2707710</v>
      </c>
      <c r="J463" s="86">
        <f t="shared" si="98"/>
        <v>76.369617769740117</v>
      </c>
      <c r="K463" s="92">
        <f t="shared" si="106"/>
        <v>729489</v>
      </c>
      <c r="L463" s="92">
        <v>0</v>
      </c>
      <c r="M463" s="92">
        <v>108334</v>
      </c>
      <c r="N463" s="92">
        <v>0</v>
      </c>
      <c r="O463" s="92">
        <v>0</v>
      </c>
      <c r="P463" s="87">
        <f t="shared" si="105"/>
        <v>837823</v>
      </c>
      <c r="Q463" s="86">
        <f t="shared" si="99"/>
        <v>23.63038223025988</v>
      </c>
      <c r="R463" s="88">
        <f t="shared" si="104"/>
        <v>3545533</v>
      </c>
      <c r="S463" s="104">
        <v>6</v>
      </c>
      <c r="T463" s="104">
        <v>3</v>
      </c>
      <c r="U463" s="104">
        <v>0</v>
      </c>
      <c r="V463" s="35">
        <f t="shared" si="97"/>
        <v>9</v>
      </c>
      <c r="W463" s="61">
        <f t="shared" si="95"/>
        <v>47.368421052631582</v>
      </c>
      <c r="X463" s="14">
        <v>0</v>
      </c>
      <c r="Y463" s="33">
        <v>10</v>
      </c>
      <c r="Z463" s="33">
        <v>0</v>
      </c>
      <c r="AA463" s="33">
        <v>0</v>
      </c>
      <c r="AB463" s="106">
        <f t="shared" si="100"/>
        <v>10</v>
      </c>
      <c r="AC463" s="60">
        <f t="shared" si="101"/>
        <v>52.631578947368418</v>
      </c>
      <c r="AD463" s="7">
        <f t="shared" si="102"/>
        <v>19</v>
      </c>
      <c r="AE463" s="91"/>
      <c r="AF463" s="91"/>
    </row>
    <row r="464" spans="1:32" s="10" customFormat="1" hidden="1" x14ac:dyDescent="0.2">
      <c r="A464" s="6" t="s">
        <v>25</v>
      </c>
      <c r="B464" s="45" t="s">
        <v>119</v>
      </c>
      <c r="C464" s="43">
        <v>270000</v>
      </c>
      <c r="D464" s="93" t="s">
        <v>98</v>
      </c>
      <c r="E464" s="92">
        <v>276387</v>
      </c>
      <c r="F464" s="92">
        <v>2431323</v>
      </c>
      <c r="G464" s="92">
        <v>0</v>
      </c>
      <c r="H464" s="92">
        <v>0</v>
      </c>
      <c r="I464" s="85">
        <f t="shared" si="103"/>
        <v>2707710</v>
      </c>
      <c r="J464" s="86">
        <f t="shared" si="98"/>
        <v>76.369617769740117</v>
      </c>
      <c r="K464" s="92">
        <f t="shared" si="106"/>
        <v>729489</v>
      </c>
      <c r="L464" s="92">
        <v>0</v>
      </c>
      <c r="M464" s="92">
        <v>108334</v>
      </c>
      <c r="N464" s="92">
        <v>0</v>
      </c>
      <c r="O464" s="92">
        <v>0</v>
      </c>
      <c r="P464" s="87">
        <f t="shared" si="105"/>
        <v>837823</v>
      </c>
      <c r="Q464" s="86">
        <f t="shared" si="99"/>
        <v>23.63038223025988</v>
      </c>
      <c r="R464" s="88">
        <f t="shared" si="104"/>
        <v>3545533</v>
      </c>
      <c r="S464" s="104">
        <v>6</v>
      </c>
      <c r="T464" s="104">
        <v>3</v>
      </c>
      <c r="U464" s="104">
        <v>0</v>
      </c>
      <c r="V464" s="35">
        <f t="shared" si="97"/>
        <v>9</v>
      </c>
      <c r="W464" s="61">
        <f t="shared" si="95"/>
        <v>47.368421052631582</v>
      </c>
      <c r="X464" s="14">
        <v>0</v>
      </c>
      <c r="Y464" s="33">
        <v>10</v>
      </c>
      <c r="Z464" s="33">
        <v>0</v>
      </c>
      <c r="AA464" s="33">
        <v>0</v>
      </c>
      <c r="AB464" s="106">
        <f t="shared" si="100"/>
        <v>10</v>
      </c>
      <c r="AC464" s="60">
        <f t="shared" si="101"/>
        <v>52.631578947368418</v>
      </c>
      <c r="AD464" s="7">
        <f t="shared" si="102"/>
        <v>19</v>
      </c>
      <c r="AE464" s="91"/>
      <c r="AF464" s="91"/>
    </row>
    <row r="465" spans="1:32" s="10" customFormat="1" hidden="1" x14ac:dyDescent="0.2">
      <c r="A465" s="6" t="s">
        <v>25</v>
      </c>
      <c r="B465" s="45" t="s">
        <v>99</v>
      </c>
      <c r="C465" s="43">
        <v>325000</v>
      </c>
      <c r="D465" s="93" t="s">
        <v>98</v>
      </c>
      <c r="E465" s="92">
        <v>276387</v>
      </c>
      <c r="F465" s="92">
        <v>2431323</v>
      </c>
      <c r="G465" s="92">
        <v>0</v>
      </c>
      <c r="H465" s="92">
        <v>0</v>
      </c>
      <c r="I465" s="85">
        <f t="shared" si="103"/>
        <v>2707710</v>
      </c>
      <c r="J465" s="86">
        <f t="shared" si="98"/>
        <v>76.369617769740117</v>
      </c>
      <c r="K465" s="92">
        <f t="shared" si="106"/>
        <v>729489</v>
      </c>
      <c r="L465" s="92">
        <v>0</v>
      </c>
      <c r="M465" s="92">
        <v>108334</v>
      </c>
      <c r="N465" s="92">
        <v>0</v>
      </c>
      <c r="O465" s="92">
        <v>0</v>
      </c>
      <c r="P465" s="87">
        <f t="shared" si="105"/>
        <v>837823</v>
      </c>
      <c r="Q465" s="86">
        <f t="shared" si="99"/>
        <v>23.63038223025988</v>
      </c>
      <c r="R465" s="88">
        <f t="shared" si="104"/>
        <v>3545533</v>
      </c>
      <c r="S465" s="104">
        <v>6</v>
      </c>
      <c r="T465" s="104">
        <v>3</v>
      </c>
      <c r="U465" s="104">
        <v>0</v>
      </c>
      <c r="V465" s="35">
        <f t="shared" si="97"/>
        <v>9</v>
      </c>
      <c r="W465" s="61">
        <f t="shared" si="95"/>
        <v>47.368421052631582</v>
      </c>
      <c r="X465" s="14">
        <v>0</v>
      </c>
      <c r="Y465" s="33">
        <v>10</v>
      </c>
      <c r="Z465" s="33">
        <v>0</v>
      </c>
      <c r="AA465" s="33">
        <v>0</v>
      </c>
      <c r="AB465" s="106">
        <f t="shared" si="100"/>
        <v>10</v>
      </c>
      <c r="AC465" s="60">
        <f t="shared" si="101"/>
        <v>52.631578947368418</v>
      </c>
      <c r="AD465" s="7">
        <f t="shared" si="102"/>
        <v>19</v>
      </c>
      <c r="AE465" s="91"/>
      <c r="AF465" s="91"/>
    </row>
    <row r="466" spans="1:32" s="10" customFormat="1" hidden="1" x14ac:dyDescent="0.2">
      <c r="A466" s="6" t="s">
        <v>25</v>
      </c>
      <c r="B466" s="45" t="s">
        <v>121</v>
      </c>
      <c r="C466" s="43">
        <v>659100</v>
      </c>
      <c r="D466" s="93" t="s">
        <v>98</v>
      </c>
      <c r="E466" s="92">
        <v>276387</v>
      </c>
      <c r="F466" s="92">
        <v>2431323</v>
      </c>
      <c r="G466" s="92">
        <v>0</v>
      </c>
      <c r="H466" s="92">
        <v>0</v>
      </c>
      <c r="I466" s="85">
        <f t="shared" si="103"/>
        <v>2707710</v>
      </c>
      <c r="J466" s="86">
        <f t="shared" si="98"/>
        <v>76.369617769740117</v>
      </c>
      <c r="K466" s="92">
        <f t="shared" si="106"/>
        <v>729489</v>
      </c>
      <c r="L466" s="92">
        <v>0</v>
      </c>
      <c r="M466" s="92">
        <v>108334</v>
      </c>
      <c r="N466" s="92">
        <v>0</v>
      </c>
      <c r="O466" s="92">
        <v>0</v>
      </c>
      <c r="P466" s="87">
        <f t="shared" si="105"/>
        <v>837823</v>
      </c>
      <c r="Q466" s="86">
        <f t="shared" si="99"/>
        <v>23.63038223025988</v>
      </c>
      <c r="R466" s="88">
        <f t="shared" si="104"/>
        <v>3545533</v>
      </c>
      <c r="S466" s="104">
        <v>6</v>
      </c>
      <c r="T466" s="104">
        <v>3</v>
      </c>
      <c r="U466" s="104">
        <v>0</v>
      </c>
      <c r="V466" s="35">
        <f t="shared" si="97"/>
        <v>9</v>
      </c>
      <c r="W466" s="61">
        <f t="shared" ref="W466" si="107">(100*V466)/AD466</f>
        <v>47.368421052631582</v>
      </c>
      <c r="X466" s="14">
        <v>0</v>
      </c>
      <c r="Y466" s="33">
        <v>10</v>
      </c>
      <c r="Z466" s="33">
        <v>0</v>
      </c>
      <c r="AA466" s="33">
        <v>0</v>
      </c>
      <c r="AB466" s="106">
        <f t="shared" si="100"/>
        <v>10</v>
      </c>
      <c r="AC466" s="60">
        <f t="shared" si="101"/>
        <v>52.631578947368418</v>
      </c>
      <c r="AD466" s="7">
        <f t="shared" si="102"/>
        <v>19</v>
      </c>
      <c r="AE466" s="91"/>
      <c r="AF466" s="91"/>
    </row>
    <row r="467" spans="1:32" s="10" customFormat="1" ht="16.5" hidden="1" customHeight="1" x14ac:dyDescent="0.2">
      <c r="A467" s="6" t="s">
        <v>25</v>
      </c>
      <c r="B467" s="45" t="s">
        <v>106</v>
      </c>
      <c r="C467" s="43">
        <v>645000</v>
      </c>
      <c r="D467" s="91" t="s">
        <v>171</v>
      </c>
      <c r="E467" s="92">
        <v>276387</v>
      </c>
      <c r="F467" s="92">
        <v>2431323</v>
      </c>
      <c r="G467" s="92">
        <v>0</v>
      </c>
      <c r="H467" s="92">
        <v>0</v>
      </c>
      <c r="I467" s="85">
        <f t="shared" si="103"/>
        <v>2707710</v>
      </c>
      <c r="J467" s="86">
        <f t="shared" si="98"/>
        <v>76.369617769740117</v>
      </c>
      <c r="K467" s="92">
        <f t="shared" si="106"/>
        <v>729489</v>
      </c>
      <c r="L467" s="92">
        <v>0</v>
      </c>
      <c r="M467" s="92">
        <v>108334</v>
      </c>
      <c r="N467" s="92">
        <v>0</v>
      </c>
      <c r="O467" s="92">
        <v>0</v>
      </c>
      <c r="P467" s="87">
        <f t="shared" si="105"/>
        <v>837823</v>
      </c>
      <c r="Q467" s="86">
        <f t="shared" si="99"/>
        <v>23.63038223025988</v>
      </c>
      <c r="R467" s="88">
        <f t="shared" si="104"/>
        <v>3545533</v>
      </c>
      <c r="S467" s="104">
        <v>6</v>
      </c>
      <c r="T467" s="104">
        <v>3</v>
      </c>
      <c r="U467" s="104">
        <v>0</v>
      </c>
      <c r="V467" s="35">
        <f t="shared" si="97"/>
        <v>9</v>
      </c>
      <c r="W467" s="61">
        <f t="shared" si="95"/>
        <v>47.368421052631582</v>
      </c>
      <c r="X467" s="14">
        <v>0</v>
      </c>
      <c r="Y467" s="33">
        <v>10</v>
      </c>
      <c r="Z467" s="33">
        <v>0</v>
      </c>
      <c r="AA467" s="33">
        <v>0</v>
      </c>
      <c r="AB467" s="106">
        <f t="shared" si="100"/>
        <v>10</v>
      </c>
      <c r="AC467" s="60">
        <f t="shared" si="101"/>
        <v>52.631578947368418</v>
      </c>
      <c r="AD467" s="7">
        <f t="shared" si="102"/>
        <v>19</v>
      </c>
      <c r="AE467" s="91"/>
      <c r="AF467" s="91"/>
    </row>
    <row r="468" spans="1:32" s="10" customFormat="1" hidden="1" x14ac:dyDescent="0.2">
      <c r="A468" s="6" t="s">
        <v>25</v>
      </c>
      <c r="B468" s="45" t="s">
        <v>164</v>
      </c>
      <c r="C468" s="43">
        <v>15000</v>
      </c>
      <c r="D468" s="91" t="s">
        <v>171</v>
      </c>
      <c r="E468" s="92">
        <v>276387</v>
      </c>
      <c r="F468" s="92">
        <v>2431323</v>
      </c>
      <c r="G468" s="92">
        <v>0</v>
      </c>
      <c r="H468" s="92">
        <v>0</v>
      </c>
      <c r="I468" s="85">
        <f t="shared" si="103"/>
        <v>2707710</v>
      </c>
      <c r="J468" s="86">
        <f t="shared" si="98"/>
        <v>76.369617769740117</v>
      </c>
      <c r="K468" s="92">
        <f t="shared" si="106"/>
        <v>729489</v>
      </c>
      <c r="L468" s="92">
        <v>0</v>
      </c>
      <c r="M468" s="92">
        <v>108334</v>
      </c>
      <c r="N468" s="92">
        <v>0</v>
      </c>
      <c r="O468" s="92">
        <v>0</v>
      </c>
      <c r="P468" s="87">
        <f t="shared" si="105"/>
        <v>837823</v>
      </c>
      <c r="Q468" s="86">
        <f t="shared" si="99"/>
        <v>23.63038223025988</v>
      </c>
      <c r="R468" s="88">
        <f t="shared" si="104"/>
        <v>3545533</v>
      </c>
      <c r="S468" s="104">
        <v>6</v>
      </c>
      <c r="T468" s="104">
        <v>3</v>
      </c>
      <c r="U468" s="104">
        <v>0</v>
      </c>
      <c r="V468" s="35">
        <f t="shared" si="97"/>
        <v>9</v>
      </c>
      <c r="W468" s="61">
        <f t="shared" ref="W468:W531" si="108">(100*V468)/AD468</f>
        <v>47.368421052631582</v>
      </c>
      <c r="X468" s="14">
        <v>0</v>
      </c>
      <c r="Y468" s="33">
        <v>10</v>
      </c>
      <c r="Z468" s="33">
        <v>0</v>
      </c>
      <c r="AA468" s="33">
        <v>0</v>
      </c>
      <c r="AB468" s="106">
        <f t="shared" si="100"/>
        <v>10</v>
      </c>
      <c r="AC468" s="60">
        <f t="shared" si="101"/>
        <v>52.631578947368418</v>
      </c>
      <c r="AD468" s="7">
        <f t="shared" si="102"/>
        <v>19</v>
      </c>
      <c r="AE468" s="91"/>
      <c r="AF468" s="91"/>
    </row>
    <row r="469" spans="1:32" s="10" customFormat="1" hidden="1" x14ac:dyDescent="0.2">
      <c r="A469" s="6" t="s">
        <v>25</v>
      </c>
      <c r="B469" s="45" t="s">
        <v>199</v>
      </c>
      <c r="C469" s="43">
        <v>400000</v>
      </c>
      <c r="D469" s="93" t="s">
        <v>224</v>
      </c>
      <c r="E469" s="92">
        <v>276387</v>
      </c>
      <c r="F469" s="92">
        <v>2431323</v>
      </c>
      <c r="G469" s="92">
        <v>0</v>
      </c>
      <c r="H469" s="92">
        <v>0</v>
      </c>
      <c r="I469" s="85">
        <f t="shared" si="103"/>
        <v>2707710</v>
      </c>
      <c r="J469" s="86">
        <f t="shared" si="98"/>
        <v>76.369617769740117</v>
      </c>
      <c r="K469" s="92">
        <f t="shared" si="106"/>
        <v>729489</v>
      </c>
      <c r="L469" s="92">
        <v>0</v>
      </c>
      <c r="M469" s="92">
        <v>108334</v>
      </c>
      <c r="N469" s="92">
        <v>0</v>
      </c>
      <c r="O469" s="92">
        <v>0</v>
      </c>
      <c r="P469" s="87">
        <f t="shared" si="105"/>
        <v>837823</v>
      </c>
      <c r="Q469" s="86">
        <f t="shared" si="99"/>
        <v>23.63038223025988</v>
      </c>
      <c r="R469" s="88">
        <f t="shared" si="104"/>
        <v>3545533</v>
      </c>
      <c r="S469" s="104">
        <v>6</v>
      </c>
      <c r="T469" s="104">
        <v>3</v>
      </c>
      <c r="U469" s="104">
        <v>0</v>
      </c>
      <c r="V469" s="35">
        <f t="shared" si="97"/>
        <v>9</v>
      </c>
      <c r="W469" s="61">
        <f t="shared" si="108"/>
        <v>47.368421052631582</v>
      </c>
      <c r="X469" s="14">
        <v>0</v>
      </c>
      <c r="Y469" s="33">
        <v>10</v>
      </c>
      <c r="Z469" s="33">
        <v>0</v>
      </c>
      <c r="AA469" s="33">
        <v>0</v>
      </c>
      <c r="AB469" s="106">
        <f t="shared" si="100"/>
        <v>10</v>
      </c>
      <c r="AC469" s="60">
        <f t="shared" si="101"/>
        <v>52.631578947368418</v>
      </c>
      <c r="AD469" s="7">
        <f t="shared" si="102"/>
        <v>19</v>
      </c>
      <c r="AE469" s="91"/>
      <c r="AF469" s="91"/>
    </row>
    <row r="470" spans="1:32" s="10" customFormat="1" hidden="1" x14ac:dyDescent="0.2">
      <c r="A470" s="6" t="s">
        <v>26</v>
      </c>
      <c r="B470" s="46" t="s">
        <v>148</v>
      </c>
      <c r="C470" s="44">
        <v>29000</v>
      </c>
      <c r="D470" s="91" t="s">
        <v>175</v>
      </c>
      <c r="E470" s="94">
        <v>5221298</v>
      </c>
      <c r="F470" s="95">
        <v>6270792</v>
      </c>
      <c r="G470" s="95">
        <v>0</v>
      </c>
      <c r="H470" s="95">
        <v>0</v>
      </c>
      <c r="I470" s="85">
        <f t="shared" si="103"/>
        <v>11492090</v>
      </c>
      <c r="J470" s="86">
        <f t="shared" si="98"/>
        <v>49.632111119777512</v>
      </c>
      <c r="K470" s="94">
        <v>881300</v>
      </c>
      <c r="L470" s="95">
        <v>1521178</v>
      </c>
      <c r="M470" s="95">
        <v>8718271</v>
      </c>
      <c r="N470" s="95">
        <v>7659</v>
      </c>
      <c r="O470" s="95">
        <f>48793+485255</f>
        <v>534048</v>
      </c>
      <c r="P470" s="87">
        <f t="shared" si="105"/>
        <v>11662456</v>
      </c>
      <c r="Q470" s="86">
        <f t="shared" si="99"/>
        <v>50.367888880222488</v>
      </c>
      <c r="R470" s="88">
        <f t="shared" si="104"/>
        <v>23154546</v>
      </c>
      <c r="S470" s="104">
        <v>65</v>
      </c>
      <c r="T470" s="104">
        <v>15</v>
      </c>
      <c r="U470" s="104">
        <v>4</v>
      </c>
      <c r="V470" s="35">
        <f t="shared" si="97"/>
        <v>84</v>
      </c>
      <c r="W470" s="61">
        <f t="shared" si="108"/>
        <v>100</v>
      </c>
      <c r="X470" s="33">
        <v>1</v>
      </c>
      <c r="Y470" s="33" t="s">
        <v>270</v>
      </c>
      <c r="Z470" s="14" t="s">
        <v>271</v>
      </c>
      <c r="AA470" s="14" t="s">
        <v>272</v>
      </c>
      <c r="AB470" s="106">
        <f t="shared" si="100"/>
        <v>0</v>
      </c>
      <c r="AC470" s="60">
        <f t="shared" si="101"/>
        <v>0</v>
      </c>
      <c r="AD470" s="7">
        <f t="shared" si="102"/>
        <v>84</v>
      </c>
      <c r="AE470" s="91"/>
      <c r="AF470" s="91"/>
    </row>
    <row r="471" spans="1:32" hidden="1" x14ac:dyDescent="0.2">
      <c r="A471" s="1" t="s">
        <v>26</v>
      </c>
      <c r="B471" t="s">
        <v>90</v>
      </c>
      <c r="C471" s="17">
        <v>97079</v>
      </c>
      <c r="D471" s="82" t="s">
        <v>176</v>
      </c>
      <c r="E471" s="94">
        <v>5221298</v>
      </c>
      <c r="F471" s="95">
        <v>6270792</v>
      </c>
      <c r="G471" s="95">
        <v>0</v>
      </c>
      <c r="H471" s="95">
        <v>0</v>
      </c>
      <c r="I471" s="85">
        <f t="shared" si="103"/>
        <v>11492090</v>
      </c>
      <c r="J471" s="86">
        <f t="shared" si="98"/>
        <v>49.632111119777512</v>
      </c>
      <c r="K471" s="94">
        <v>881300</v>
      </c>
      <c r="L471" s="95">
        <v>1521178</v>
      </c>
      <c r="M471" s="95">
        <v>8718271</v>
      </c>
      <c r="N471" s="95">
        <v>7659</v>
      </c>
      <c r="O471" s="95">
        <f t="shared" ref="O471:O490" si="109">48793+485255</f>
        <v>534048</v>
      </c>
      <c r="P471" s="87">
        <f t="shared" si="105"/>
        <v>11662456</v>
      </c>
      <c r="Q471" s="86">
        <f t="shared" si="99"/>
        <v>50.367888880222488</v>
      </c>
      <c r="R471" s="88">
        <f t="shared" si="104"/>
        <v>23154546</v>
      </c>
      <c r="S471" s="104">
        <v>65</v>
      </c>
      <c r="T471" s="104">
        <v>15</v>
      </c>
      <c r="U471" s="104">
        <v>4</v>
      </c>
      <c r="V471" s="35">
        <f t="shared" si="97"/>
        <v>84</v>
      </c>
      <c r="W471" s="61">
        <f t="shared" si="108"/>
        <v>100</v>
      </c>
      <c r="X471" s="33">
        <v>2</v>
      </c>
      <c r="Y471" s="33" t="s">
        <v>270</v>
      </c>
      <c r="Z471" s="14" t="s">
        <v>271</v>
      </c>
      <c r="AA471" s="14" t="s">
        <v>272</v>
      </c>
      <c r="AB471" s="106">
        <f t="shared" si="100"/>
        <v>0</v>
      </c>
      <c r="AC471" s="60">
        <f t="shared" si="101"/>
        <v>0</v>
      </c>
      <c r="AD471" s="7">
        <f t="shared" si="102"/>
        <v>84</v>
      </c>
      <c r="AE471" s="82"/>
      <c r="AF471" s="82"/>
    </row>
    <row r="472" spans="1:32" ht="16.5" hidden="1" customHeight="1" x14ac:dyDescent="0.2">
      <c r="A472" s="1" t="s">
        <v>26</v>
      </c>
      <c r="B472" t="s">
        <v>142</v>
      </c>
      <c r="C472" s="17">
        <v>20000</v>
      </c>
      <c r="D472" s="82" t="s">
        <v>176</v>
      </c>
      <c r="E472" s="94">
        <v>5221298</v>
      </c>
      <c r="F472" s="95">
        <v>6270792</v>
      </c>
      <c r="G472" s="95">
        <v>0</v>
      </c>
      <c r="H472" s="95">
        <v>0</v>
      </c>
      <c r="I472" s="85">
        <f t="shared" si="103"/>
        <v>11492090</v>
      </c>
      <c r="J472" s="86">
        <f t="shared" si="98"/>
        <v>49.632111119777512</v>
      </c>
      <c r="K472" s="94">
        <v>881300</v>
      </c>
      <c r="L472" s="95">
        <v>1521178</v>
      </c>
      <c r="M472" s="95">
        <v>8718271</v>
      </c>
      <c r="N472" s="95">
        <v>7659</v>
      </c>
      <c r="O472" s="95">
        <f t="shared" si="109"/>
        <v>534048</v>
      </c>
      <c r="P472" s="87">
        <f t="shared" si="105"/>
        <v>11662456</v>
      </c>
      <c r="Q472" s="86">
        <f t="shared" si="99"/>
        <v>50.367888880222488</v>
      </c>
      <c r="R472" s="88">
        <f t="shared" si="104"/>
        <v>23154546</v>
      </c>
      <c r="S472" s="104">
        <v>65</v>
      </c>
      <c r="T472" s="104">
        <v>15</v>
      </c>
      <c r="U472" s="104">
        <v>4</v>
      </c>
      <c r="V472" s="35">
        <f t="shared" si="97"/>
        <v>84</v>
      </c>
      <c r="W472" s="61">
        <f t="shared" si="108"/>
        <v>100</v>
      </c>
      <c r="X472" s="33">
        <v>3</v>
      </c>
      <c r="Y472" s="33" t="s">
        <v>270</v>
      </c>
      <c r="Z472" s="14" t="s">
        <v>271</v>
      </c>
      <c r="AA472" s="14" t="s">
        <v>272</v>
      </c>
      <c r="AB472" s="106">
        <f t="shared" si="100"/>
        <v>0</v>
      </c>
      <c r="AC472" s="60">
        <f t="shared" si="101"/>
        <v>0</v>
      </c>
      <c r="AD472" s="7">
        <f t="shared" si="102"/>
        <v>84</v>
      </c>
      <c r="AE472" s="82"/>
      <c r="AF472" s="82"/>
    </row>
    <row r="473" spans="1:32" ht="15.75" hidden="1" customHeight="1" x14ac:dyDescent="0.2">
      <c r="A473" s="1" t="s">
        <v>26</v>
      </c>
      <c r="B473" t="s">
        <v>132</v>
      </c>
      <c r="C473" s="17">
        <v>489662</v>
      </c>
      <c r="D473" s="82" t="s">
        <v>176</v>
      </c>
      <c r="E473" s="94">
        <v>5221298</v>
      </c>
      <c r="F473" s="95">
        <v>6270792</v>
      </c>
      <c r="G473" s="95">
        <v>0</v>
      </c>
      <c r="H473" s="95">
        <v>0</v>
      </c>
      <c r="I473" s="85">
        <f t="shared" si="103"/>
        <v>11492090</v>
      </c>
      <c r="J473" s="86">
        <f t="shared" si="98"/>
        <v>49.632111119777512</v>
      </c>
      <c r="K473" s="94">
        <v>881300</v>
      </c>
      <c r="L473" s="95">
        <v>1521178</v>
      </c>
      <c r="M473" s="95">
        <v>8718271</v>
      </c>
      <c r="N473" s="95">
        <v>7659</v>
      </c>
      <c r="O473" s="95">
        <f t="shared" si="109"/>
        <v>534048</v>
      </c>
      <c r="P473" s="87">
        <f t="shared" si="105"/>
        <v>11662456</v>
      </c>
      <c r="Q473" s="86">
        <f t="shared" si="99"/>
        <v>50.367888880222488</v>
      </c>
      <c r="R473" s="88">
        <f t="shared" si="104"/>
        <v>23154546</v>
      </c>
      <c r="S473" s="104">
        <v>65</v>
      </c>
      <c r="T473" s="104">
        <v>15</v>
      </c>
      <c r="U473" s="104">
        <v>4</v>
      </c>
      <c r="V473" s="35">
        <f t="shared" si="97"/>
        <v>84</v>
      </c>
      <c r="W473" s="61">
        <f t="shared" si="108"/>
        <v>100</v>
      </c>
      <c r="X473" s="33">
        <v>4</v>
      </c>
      <c r="Y473" s="33" t="s">
        <v>270</v>
      </c>
      <c r="Z473" s="14" t="s">
        <v>271</v>
      </c>
      <c r="AA473" s="14" t="s">
        <v>272</v>
      </c>
      <c r="AB473" s="106">
        <f t="shared" si="100"/>
        <v>0</v>
      </c>
      <c r="AC473" s="60">
        <f t="shared" si="101"/>
        <v>0</v>
      </c>
      <c r="AD473" s="7">
        <f t="shared" si="102"/>
        <v>84</v>
      </c>
      <c r="AE473" s="82"/>
      <c r="AF473" s="82"/>
    </row>
    <row r="474" spans="1:32" hidden="1" x14ac:dyDescent="0.2">
      <c r="A474" s="1" t="s">
        <v>26</v>
      </c>
      <c r="B474" t="s">
        <v>117</v>
      </c>
      <c r="C474" s="17">
        <v>182178</v>
      </c>
      <c r="D474" s="82" t="s">
        <v>176</v>
      </c>
      <c r="E474" s="94">
        <v>5221298</v>
      </c>
      <c r="F474" s="95">
        <v>6270792</v>
      </c>
      <c r="G474" s="95">
        <v>0</v>
      </c>
      <c r="H474" s="95">
        <v>0</v>
      </c>
      <c r="I474" s="85">
        <f t="shared" si="103"/>
        <v>11492090</v>
      </c>
      <c r="J474" s="86">
        <f t="shared" si="98"/>
        <v>49.632111119777512</v>
      </c>
      <c r="K474" s="94">
        <v>881300</v>
      </c>
      <c r="L474" s="95">
        <v>1521178</v>
      </c>
      <c r="M474" s="95">
        <v>8718271</v>
      </c>
      <c r="N474" s="95">
        <v>7659</v>
      </c>
      <c r="O474" s="95">
        <f t="shared" si="109"/>
        <v>534048</v>
      </c>
      <c r="P474" s="87">
        <f t="shared" si="105"/>
        <v>11662456</v>
      </c>
      <c r="Q474" s="86">
        <f t="shared" si="99"/>
        <v>50.367888880222488</v>
      </c>
      <c r="R474" s="88">
        <f t="shared" si="104"/>
        <v>23154546</v>
      </c>
      <c r="S474" s="104">
        <v>65</v>
      </c>
      <c r="T474" s="104">
        <v>15</v>
      </c>
      <c r="U474" s="104">
        <v>4</v>
      </c>
      <c r="V474" s="35">
        <f t="shared" si="97"/>
        <v>84</v>
      </c>
      <c r="W474" s="61">
        <f t="shared" si="108"/>
        <v>100</v>
      </c>
      <c r="X474" s="33">
        <v>5</v>
      </c>
      <c r="Y474" s="33" t="s">
        <v>270</v>
      </c>
      <c r="Z474" s="14" t="s">
        <v>271</v>
      </c>
      <c r="AA474" s="14" t="s">
        <v>272</v>
      </c>
      <c r="AB474" s="106">
        <f t="shared" si="100"/>
        <v>0</v>
      </c>
      <c r="AC474" s="60">
        <f t="shared" si="101"/>
        <v>0</v>
      </c>
      <c r="AD474" s="7">
        <f t="shared" si="102"/>
        <v>84</v>
      </c>
      <c r="AE474" s="82"/>
      <c r="AF474" s="82"/>
    </row>
    <row r="475" spans="1:32" hidden="1" x14ac:dyDescent="0.2">
      <c r="A475" s="1" t="s">
        <v>26</v>
      </c>
      <c r="B475" t="s">
        <v>133</v>
      </c>
      <c r="C475" s="17">
        <v>196724</v>
      </c>
      <c r="D475" s="82" t="s">
        <v>176</v>
      </c>
      <c r="E475" s="94">
        <v>5221298</v>
      </c>
      <c r="F475" s="95">
        <v>6270792</v>
      </c>
      <c r="G475" s="95">
        <v>0</v>
      </c>
      <c r="H475" s="95">
        <v>0</v>
      </c>
      <c r="I475" s="85">
        <f t="shared" si="103"/>
        <v>11492090</v>
      </c>
      <c r="J475" s="86">
        <f t="shared" si="98"/>
        <v>49.632111119777512</v>
      </c>
      <c r="K475" s="94">
        <v>881300</v>
      </c>
      <c r="L475" s="95">
        <v>1521178</v>
      </c>
      <c r="M475" s="95">
        <v>8718271</v>
      </c>
      <c r="N475" s="95">
        <v>7659</v>
      </c>
      <c r="O475" s="95">
        <f t="shared" si="109"/>
        <v>534048</v>
      </c>
      <c r="P475" s="87">
        <f t="shared" si="105"/>
        <v>11662456</v>
      </c>
      <c r="Q475" s="86">
        <f t="shared" si="99"/>
        <v>50.367888880222488</v>
      </c>
      <c r="R475" s="88">
        <f t="shared" si="104"/>
        <v>23154546</v>
      </c>
      <c r="S475" s="104">
        <v>65</v>
      </c>
      <c r="T475" s="104">
        <v>15</v>
      </c>
      <c r="U475" s="104">
        <v>4</v>
      </c>
      <c r="V475" s="35">
        <f t="shared" si="97"/>
        <v>84</v>
      </c>
      <c r="W475" s="61">
        <f t="shared" si="108"/>
        <v>100</v>
      </c>
      <c r="X475" s="33">
        <v>6</v>
      </c>
      <c r="Y475" s="33" t="s">
        <v>270</v>
      </c>
      <c r="Z475" s="14" t="s">
        <v>271</v>
      </c>
      <c r="AA475" s="14" t="s">
        <v>272</v>
      </c>
      <c r="AB475" s="106">
        <f t="shared" si="100"/>
        <v>0</v>
      </c>
      <c r="AC475" s="60">
        <f t="shared" si="101"/>
        <v>0</v>
      </c>
      <c r="AD475" s="7">
        <f t="shared" si="102"/>
        <v>84</v>
      </c>
      <c r="AE475" s="82"/>
      <c r="AF475" s="82"/>
    </row>
    <row r="476" spans="1:32" hidden="1" x14ac:dyDescent="0.2">
      <c r="A476" s="1" t="s">
        <v>26</v>
      </c>
      <c r="B476" t="s">
        <v>143</v>
      </c>
      <c r="C476" s="17">
        <v>35000</v>
      </c>
      <c r="D476" s="82" t="s">
        <v>176</v>
      </c>
      <c r="E476" s="94">
        <v>5221298</v>
      </c>
      <c r="F476" s="95">
        <v>6270792</v>
      </c>
      <c r="G476" s="95">
        <v>0</v>
      </c>
      <c r="H476" s="95">
        <v>0</v>
      </c>
      <c r="I476" s="85">
        <f t="shared" si="103"/>
        <v>11492090</v>
      </c>
      <c r="J476" s="86">
        <f t="shared" si="98"/>
        <v>49.632111119777512</v>
      </c>
      <c r="K476" s="94">
        <v>881300</v>
      </c>
      <c r="L476" s="95">
        <v>1521178</v>
      </c>
      <c r="M476" s="95">
        <v>8718271</v>
      </c>
      <c r="N476" s="95">
        <v>7659</v>
      </c>
      <c r="O476" s="95">
        <f t="shared" si="109"/>
        <v>534048</v>
      </c>
      <c r="P476" s="87">
        <f t="shared" si="105"/>
        <v>11662456</v>
      </c>
      <c r="Q476" s="86">
        <f t="shared" si="99"/>
        <v>50.367888880222488</v>
      </c>
      <c r="R476" s="88">
        <f t="shared" si="104"/>
        <v>23154546</v>
      </c>
      <c r="S476" s="104">
        <v>65</v>
      </c>
      <c r="T476" s="104">
        <v>15</v>
      </c>
      <c r="U476" s="104">
        <v>4</v>
      </c>
      <c r="V476" s="35">
        <f t="shared" si="97"/>
        <v>84</v>
      </c>
      <c r="W476" s="61">
        <f t="shared" si="108"/>
        <v>100</v>
      </c>
      <c r="X476" s="33">
        <v>7</v>
      </c>
      <c r="Y476" s="33" t="s">
        <v>270</v>
      </c>
      <c r="Z476" s="14" t="s">
        <v>271</v>
      </c>
      <c r="AA476" s="14" t="s">
        <v>272</v>
      </c>
      <c r="AB476" s="106">
        <f t="shared" si="100"/>
        <v>0</v>
      </c>
      <c r="AC476" s="60">
        <f t="shared" si="101"/>
        <v>0</v>
      </c>
      <c r="AD476" s="7">
        <f t="shared" si="102"/>
        <v>84</v>
      </c>
      <c r="AE476" s="82"/>
      <c r="AF476" s="82"/>
    </row>
    <row r="477" spans="1:32" hidden="1" x14ac:dyDescent="0.2">
      <c r="A477" s="1" t="s">
        <v>26</v>
      </c>
      <c r="B477" t="s">
        <v>137</v>
      </c>
      <c r="C477" s="17">
        <v>40000</v>
      </c>
      <c r="D477" s="82" t="s">
        <v>176</v>
      </c>
      <c r="E477" s="94">
        <v>5221298</v>
      </c>
      <c r="F477" s="95">
        <v>6270792</v>
      </c>
      <c r="G477" s="95">
        <v>0</v>
      </c>
      <c r="H477" s="95">
        <v>0</v>
      </c>
      <c r="I477" s="85">
        <f t="shared" si="103"/>
        <v>11492090</v>
      </c>
      <c r="J477" s="86">
        <f t="shared" si="98"/>
        <v>49.632111119777512</v>
      </c>
      <c r="K477" s="94">
        <v>881300</v>
      </c>
      <c r="L477" s="95">
        <v>1521178</v>
      </c>
      <c r="M477" s="95">
        <v>8718271</v>
      </c>
      <c r="N477" s="95">
        <v>7659</v>
      </c>
      <c r="O477" s="95">
        <f t="shared" si="109"/>
        <v>534048</v>
      </c>
      <c r="P477" s="87">
        <f t="shared" si="105"/>
        <v>11662456</v>
      </c>
      <c r="Q477" s="86">
        <f t="shared" si="99"/>
        <v>50.367888880222488</v>
      </c>
      <c r="R477" s="88">
        <f t="shared" si="104"/>
        <v>23154546</v>
      </c>
      <c r="S477" s="104">
        <v>65</v>
      </c>
      <c r="T477" s="104">
        <v>15</v>
      </c>
      <c r="U477" s="104">
        <v>4</v>
      </c>
      <c r="V477" s="35">
        <f t="shared" si="97"/>
        <v>84</v>
      </c>
      <c r="W477" s="61">
        <f t="shared" si="108"/>
        <v>100</v>
      </c>
      <c r="X477" s="33">
        <v>8</v>
      </c>
      <c r="Y477" s="33" t="s">
        <v>270</v>
      </c>
      <c r="Z477" s="14" t="s">
        <v>271</v>
      </c>
      <c r="AA477" s="14" t="s">
        <v>272</v>
      </c>
      <c r="AB477" s="106">
        <f t="shared" si="100"/>
        <v>0</v>
      </c>
      <c r="AC477" s="60">
        <f t="shared" si="101"/>
        <v>0</v>
      </c>
      <c r="AD477" s="7">
        <f t="shared" si="102"/>
        <v>84</v>
      </c>
      <c r="AE477" s="82"/>
      <c r="AF477" s="82"/>
    </row>
    <row r="478" spans="1:32" hidden="1" x14ac:dyDescent="0.2">
      <c r="A478" s="1" t="s">
        <v>26</v>
      </c>
      <c r="B478" t="s">
        <v>118</v>
      </c>
      <c r="C478" s="17">
        <v>147486</v>
      </c>
      <c r="D478" s="82" t="s">
        <v>176</v>
      </c>
      <c r="E478" s="94">
        <v>5221298</v>
      </c>
      <c r="F478" s="95">
        <v>6270792</v>
      </c>
      <c r="G478" s="95">
        <v>0</v>
      </c>
      <c r="H478" s="95">
        <v>0</v>
      </c>
      <c r="I478" s="85">
        <f t="shared" si="103"/>
        <v>11492090</v>
      </c>
      <c r="J478" s="86">
        <f t="shared" si="98"/>
        <v>49.632111119777512</v>
      </c>
      <c r="K478" s="94">
        <v>881300</v>
      </c>
      <c r="L478" s="95">
        <v>1521178</v>
      </c>
      <c r="M478" s="95">
        <v>8718271</v>
      </c>
      <c r="N478" s="95">
        <v>7659</v>
      </c>
      <c r="O478" s="95">
        <f t="shared" si="109"/>
        <v>534048</v>
      </c>
      <c r="P478" s="87">
        <f t="shared" si="105"/>
        <v>11662456</v>
      </c>
      <c r="Q478" s="86">
        <f t="shared" si="99"/>
        <v>50.367888880222488</v>
      </c>
      <c r="R478" s="88">
        <f t="shared" si="104"/>
        <v>23154546</v>
      </c>
      <c r="S478" s="104">
        <v>65</v>
      </c>
      <c r="T478" s="104">
        <v>15</v>
      </c>
      <c r="U478" s="104">
        <v>4</v>
      </c>
      <c r="V478" s="35">
        <f t="shared" si="97"/>
        <v>84</v>
      </c>
      <c r="W478" s="61">
        <f t="shared" si="108"/>
        <v>100</v>
      </c>
      <c r="X478" s="33">
        <v>9</v>
      </c>
      <c r="Y478" s="33" t="s">
        <v>270</v>
      </c>
      <c r="Z478" s="14" t="s">
        <v>271</v>
      </c>
      <c r="AA478" s="14" t="s">
        <v>272</v>
      </c>
      <c r="AB478" s="106">
        <f t="shared" si="100"/>
        <v>0</v>
      </c>
      <c r="AC478" s="60">
        <f t="shared" si="101"/>
        <v>0</v>
      </c>
      <c r="AD478" s="7">
        <f t="shared" si="102"/>
        <v>84</v>
      </c>
      <c r="AE478" s="82"/>
      <c r="AF478" s="82"/>
    </row>
    <row r="479" spans="1:32" hidden="1" x14ac:dyDescent="0.2">
      <c r="A479" s="1" t="s">
        <v>26</v>
      </c>
      <c r="B479" t="s">
        <v>134</v>
      </c>
      <c r="C479" s="17">
        <v>35182</v>
      </c>
      <c r="D479" s="82" t="s">
        <v>176</v>
      </c>
      <c r="E479" s="94">
        <v>5221298</v>
      </c>
      <c r="F479" s="95">
        <v>6270792</v>
      </c>
      <c r="G479" s="95">
        <v>0</v>
      </c>
      <c r="H479" s="95">
        <v>0</v>
      </c>
      <c r="I479" s="85">
        <f t="shared" si="103"/>
        <v>11492090</v>
      </c>
      <c r="J479" s="86">
        <f t="shared" si="98"/>
        <v>49.632111119777512</v>
      </c>
      <c r="K479" s="94">
        <v>881300</v>
      </c>
      <c r="L479" s="95">
        <v>1521178</v>
      </c>
      <c r="M479" s="95">
        <v>8718271</v>
      </c>
      <c r="N479" s="95">
        <v>7659</v>
      </c>
      <c r="O479" s="95">
        <f t="shared" si="109"/>
        <v>534048</v>
      </c>
      <c r="P479" s="87">
        <f t="shared" si="105"/>
        <v>11662456</v>
      </c>
      <c r="Q479" s="86">
        <f t="shared" si="99"/>
        <v>50.367888880222488</v>
      </c>
      <c r="R479" s="88">
        <f t="shared" si="104"/>
        <v>23154546</v>
      </c>
      <c r="S479" s="104">
        <v>65</v>
      </c>
      <c r="T479" s="104">
        <v>15</v>
      </c>
      <c r="U479" s="104">
        <v>4</v>
      </c>
      <c r="V479" s="35">
        <f t="shared" si="97"/>
        <v>84</v>
      </c>
      <c r="W479" s="61">
        <f t="shared" si="108"/>
        <v>100</v>
      </c>
      <c r="X479" s="33">
        <v>10</v>
      </c>
      <c r="Y479" s="33" t="s">
        <v>270</v>
      </c>
      <c r="Z479" s="14" t="s">
        <v>271</v>
      </c>
      <c r="AA479" s="14" t="s">
        <v>272</v>
      </c>
      <c r="AB479" s="106">
        <f t="shared" si="100"/>
        <v>0</v>
      </c>
      <c r="AC479" s="60">
        <f t="shared" si="101"/>
        <v>0</v>
      </c>
      <c r="AD479" s="7">
        <f t="shared" si="102"/>
        <v>84</v>
      </c>
      <c r="AE479" s="82"/>
      <c r="AF479" s="82"/>
    </row>
    <row r="480" spans="1:32" ht="15" hidden="1" customHeight="1" x14ac:dyDescent="0.2">
      <c r="A480" s="1" t="s">
        <v>26</v>
      </c>
      <c r="B480" t="s">
        <v>92</v>
      </c>
      <c r="C480" s="17">
        <v>238889</v>
      </c>
      <c r="D480" s="82" t="s">
        <v>176</v>
      </c>
      <c r="E480" s="94">
        <v>5221298</v>
      </c>
      <c r="F480" s="95">
        <v>6270792</v>
      </c>
      <c r="G480" s="95">
        <v>0</v>
      </c>
      <c r="H480" s="95">
        <v>0</v>
      </c>
      <c r="I480" s="85">
        <f t="shared" si="103"/>
        <v>11492090</v>
      </c>
      <c r="J480" s="86">
        <f t="shared" si="98"/>
        <v>49.632111119777512</v>
      </c>
      <c r="K480" s="94">
        <v>881300</v>
      </c>
      <c r="L480" s="95">
        <v>1521178</v>
      </c>
      <c r="M480" s="95">
        <v>8718271</v>
      </c>
      <c r="N480" s="95">
        <v>7659</v>
      </c>
      <c r="O480" s="95">
        <f t="shared" si="109"/>
        <v>534048</v>
      </c>
      <c r="P480" s="87">
        <f t="shared" si="105"/>
        <v>11662456</v>
      </c>
      <c r="Q480" s="86">
        <f t="shared" si="99"/>
        <v>50.367888880222488</v>
      </c>
      <c r="R480" s="88">
        <f t="shared" si="104"/>
        <v>23154546</v>
      </c>
      <c r="S480" s="104">
        <v>65</v>
      </c>
      <c r="T480" s="104">
        <v>15</v>
      </c>
      <c r="U480" s="104">
        <v>4</v>
      </c>
      <c r="V480" s="35">
        <f t="shared" si="97"/>
        <v>84</v>
      </c>
      <c r="W480" s="61">
        <f t="shared" si="108"/>
        <v>100</v>
      </c>
      <c r="X480" s="33">
        <v>11</v>
      </c>
      <c r="Y480" s="33" t="s">
        <v>270</v>
      </c>
      <c r="Z480" s="14" t="s">
        <v>271</v>
      </c>
      <c r="AA480" s="14" t="s">
        <v>272</v>
      </c>
      <c r="AB480" s="106">
        <f t="shared" si="100"/>
        <v>0</v>
      </c>
      <c r="AC480" s="60">
        <f t="shared" si="101"/>
        <v>0</v>
      </c>
      <c r="AD480" s="7">
        <f t="shared" si="102"/>
        <v>84</v>
      </c>
      <c r="AE480" s="82"/>
      <c r="AF480" s="82"/>
    </row>
    <row r="481" spans="1:32" hidden="1" x14ac:dyDescent="0.2">
      <c r="A481" s="1" t="s">
        <v>26</v>
      </c>
      <c r="B481" t="s">
        <v>145</v>
      </c>
      <c r="C481" s="17">
        <v>4000</v>
      </c>
      <c r="D481" s="82" t="s">
        <v>176</v>
      </c>
      <c r="E481" s="94">
        <v>5221298</v>
      </c>
      <c r="F481" s="95">
        <v>6270792</v>
      </c>
      <c r="G481" s="95">
        <v>0</v>
      </c>
      <c r="H481" s="95">
        <v>0</v>
      </c>
      <c r="I481" s="85">
        <f t="shared" si="103"/>
        <v>11492090</v>
      </c>
      <c r="J481" s="86">
        <f t="shared" si="98"/>
        <v>49.632111119777512</v>
      </c>
      <c r="K481" s="94">
        <v>881300</v>
      </c>
      <c r="L481" s="95">
        <v>1521178</v>
      </c>
      <c r="M481" s="95">
        <v>8718271</v>
      </c>
      <c r="N481" s="95">
        <v>7659</v>
      </c>
      <c r="O481" s="95">
        <f t="shared" si="109"/>
        <v>534048</v>
      </c>
      <c r="P481" s="87">
        <f t="shared" si="105"/>
        <v>11662456</v>
      </c>
      <c r="Q481" s="86">
        <f t="shared" si="99"/>
        <v>50.367888880222488</v>
      </c>
      <c r="R481" s="88">
        <f t="shared" si="104"/>
        <v>23154546</v>
      </c>
      <c r="S481" s="104">
        <v>65</v>
      </c>
      <c r="T481" s="104">
        <v>15</v>
      </c>
      <c r="U481" s="104">
        <v>4</v>
      </c>
      <c r="V481" s="35">
        <f t="shared" si="97"/>
        <v>84</v>
      </c>
      <c r="W481" s="61">
        <f t="shared" si="108"/>
        <v>100</v>
      </c>
      <c r="X481" s="33">
        <v>12</v>
      </c>
      <c r="Y481" s="33" t="s">
        <v>270</v>
      </c>
      <c r="Z481" s="14" t="s">
        <v>271</v>
      </c>
      <c r="AA481" s="14" t="s">
        <v>272</v>
      </c>
      <c r="AB481" s="106">
        <f t="shared" si="100"/>
        <v>0</v>
      </c>
      <c r="AC481" s="60">
        <f t="shared" si="101"/>
        <v>0</v>
      </c>
      <c r="AD481" s="7">
        <f t="shared" si="102"/>
        <v>84</v>
      </c>
      <c r="AE481" s="82"/>
      <c r="AF481" s="82"/>
    </row>
    <row r="482" spans="1:32" ht="18" hidden="1" customHeight="1" x14ac:dyDescent="0.2">
      <c r="A482" s="1" t="s">
        <v>26</v>
      </c>
      <c r="B482" t="s">
        <v>227</v>
      </c>
      <c r="C482" s="17">
        <v>295619</v>
      </c>
      <c r="D482" s="82" t="s">
        <v>176</v>
      </c>
      <c r="E482" s="94">
        <v>5221298</v>
      </c>
      <c r="F482" s="95">
        <v>6270792</v>
      </c>
      <c r="G482" s="95">
        <v>0</v>
      </c>
      <c r="H482" s="95">
        <v>0</v>
      </c>
      <c r="I482" s="85">
        <f t="shared" si="103"/>
        <v>11492090</v>
      </c>
      <c r="J482" s="86">
        <f t="shared" si="98"/>
        <v>49.632111119777512</v>
      </c>
      <c r="K482" s="94">
        <v>881300</v>
      </c>
      <c r="L482" s="95">
        <v>1521178</v>
      </c>
      <c r="M482" s="95">
        <v>8718271</v>
      </c>
      <c r="N482" s="95">
        <v>7659</v>
      </c>
      <c r="O482" s="95">
        <f t="shared" si="109"/>
        <v>534048</v>
      </c>
      <c r="P482" s="87">
        <f t="shared" si="105"/>
        <v>11662456</v>
      </c>
      <c r="Q482" s="86">
        <f t="shared" si="99"/>
        <v>50.367888880222488</v>
      </c>
      <c r="R482" s="88">
        <f t="shared" si="104"/>
        <v>23154546</v>
      </c>
      <c r="S482" s="104">
        <v>65</v>
      </c>
      <c r="T482" s="104">
        <v>15</v>
      </c>
      <c r="U482" s="104">
        <v>4</v>
      </c>
      <c r="V482" s="35">
        <f t="shared" si="97"/>
        <v>84</v>
      </c>
      <c r="W482" s="61">
        <f t="shared" si="108"/>
        <v>100</v>
      </c>
      <c r="X482" s="33">
        <v>13</v>
      </c>
      <c r="Y482" s="33" t="s">
        <v>270</v>
      </c>
      <c r="Z482" s="14" t="s">
        <v>271</v>
      </c>
      <c r="AA482" s="14" t="s">
        <v>272</v>
      </c>
      <c r="AB482" s="106">
        <f t="shared" si="100"/>
        <v>0</v>
      </c>
      <c r="AC482" s="60">
        <f t="shared" si="101"/>
        <v>0</v>
      </c>
      <c r="AD482" s="7">
        <f t="shared" si="102"/>
        <v>84</v>
      </c>
      <c r="AE482" s="82"/>
      <c r="AF482" s="82"/>
    </row>
    <row r="483" spans="1:32" hidden="1" x14ac:dyDescent="0.2">
      <c r="A483" s="1" t="s">
        <v>26</v>
      </c>
      <c r="B483" t="s">
        <v>217</v>
      </c>
      <c r="C483" s="17">
        <v>111503</v>
      </c>
      <c r="D483" s="82" t="s">
        <v>176</v>
      </c>
      <c r="E483" s="94">
        <v>5221298</v>
      </c>
      <c r="F483" s="95">
        <v>6270792</v>
      </c>
      <c r="G483" s="95">
        <v>0</v>
      </c>
      <c r="H483" s="95">
        <v>0</v>
      </c>
      <c r="I483" s="85">
        <f t="shared" si="103"/>
        <v>11492090</v>
      </c>
      <c r="J483" s="86">
        <f t="shared" si="98"/>
        <v>49.632111119777512</v>
      </c>
      <c r="K483" s="94">
        <v>881300</v>
      </c>
      <c r="L483" s="95">
        <v>1521178</v>
      </c>
      <c r="M483" s="95">
        <v>8718271</v>
      </c>
      <c r="N483" s="95">
        <v>7659</v>
      </c>
      <c r="O483" s="95">
        <f t="shared" si="109"/>
        <v>534048</v>
      </c>
      <c r="P483" s="87">
        <f t="shared" si="105"/>
        <v>11662456</v>
      </c>
      <c r="Q483" s="86">
        <f t="shared" si="99"/>
        <v>50.367888880222488</v>
      </c>
      <c r="R483" s="88">
        <f t="shared" si="104"/>
        <v>23154546</v>
      </c>
      <c r="S483" s="104">
        <v>65</v>
      </c>
      <c r="T483" s="104">
        <v>15</v>
      </c>
      <c r="U483" s="104">
        <v>4</v>
      </c>
      <c r="V483" s="35">
        <f t="shared" si="97"/>
        <v>84</v>
      </c>
      <c r="W483" s="61">
        <f t="shared" si="108"/>
        <v>100</v>
      </c>
      <c r="X483" s="33">
        <v>14</v>
      </c>
      <c r="Y483" s="33" t="s">
        <v>270</v>
      </c>
      <c r="Z483" s="14" t="s">
        <v>271</v>
      </c>
      <c r="AA483" s="14" t="s">
        <v>272</v>
      </c>
      <c r="AB483" s="106">
        <f t="shared" si="100"/>
        <v>0</v>
      </c>
      <c r="AC483" s="60">
        <f t="shared" si="101"/>
        <v>0</v>
      </c>
      <c r="AD483" s="7">
        <f t="shared" si="102"/>
        <v>84</v>
      </c>
      <c r="AE483" s="82"/>
      <c r="AF483" s="82"/>
    </row>
    <row r="484" spans="1:32" hidden="1" x14ac:dyDescent="0.2">
      <c r="A484" s="1" t="s">
        <v>26</v>
      </c>
      <c r="B484" t="s">
        <v>135</v>
      </c>
      <c r="C484" s="17">
        <v>82000</v>
      </c>
      <c r="D484" s="82" t="s">
        <v>176</v>
      </c>
      <c r="E484" s="94">
        <v>5221298</v>
      </c>
      <c r="F484" s="95">
        <v>6270792</v>
      </c>
      <c r="G484" s="95">
        <v>0</v>
      </c>
      <c r="H484" s="95">
        <v>0</v>
      </c>
      <c r="I484" s="85">
        <f t="shared" si="103"/>
        <v>11492090</v>
      </c>
      <c r="J484" s="86">
        <f t="shared" si="98"/>
        <v>49.632111119777512</v>
      </c>
      <c r="K484" s="94">
        <v>881300</v>
      </c>
      <c r="L484" s="95">
        <v>1521178</v>
      </c>
      <c r="M484" s="95">
        <v>8718271</v>
      </c>
      <c r="N484" s="95">
        <v>7659</v>
      </c>
      <c r="O484" s="95">
        <f t="shared" si="109"/>
        <v>534048</v>
      </c>
      <c r="P484" s="87">
        <f t="shared" si="105"/>
        <v>11662456</v>
      </c>
      <c r="Q484" s="86">
        <f t="shared" si="99"/>
        <v>50.367888880222488</v>
      </c>
      <c r="R484" s="88">
        <f t="shared" si="104"/>
        <v>23154546</v>
      </c>
      <c r="S484" s="104">
        <v>65</v>
      </c>
      <c r="T484" s="104">
        <v>15</v>
      </c>
      <c r="U484" s="104">
        <v>4</v>
      </c>
      <c r="V484" s="35">
        <f t="shared" si="97"/>
        <v>84</v>
      </c>
      <c r="W484" s="61">
        <f t="shared" si="108"/>
        <v>100</v>
      </c>
      <c r="X484" s="33">
        <v>15</v>
      </c>
      <c r="Y484" s="33" t="s">
        <v>270</v>
      </c>
      <c r="Z484" s="14" t="s">
        <v>271</v>
      </c>
      <c r="AA484" s="14" t="s">
        <v>272</v>
      </c>
      <c r="AB484" s="106">
        <f t="shared" si="100"/>
        <v>0</v>
      </c>
      <c r="AC484" s="60">
        <f t="shared" si="101"/>
        <v>0</v>
      </c>
      <c r="AD484" s="7">
        <f t="shared" si="102"/>
        <v>84</v>
      </c>
      <c r="AE484" s="82"/>
      <c r="AF484" s="82"/>
    </row>
    <row r="485" spans="1:32" x14ac:dyDescent="0.2">
      <c r="A485" s="1" t="s">
        <v>26</v>
      </c>
      <c r="B485" t="s">
        <v>139</v>
      </c>
      <c r="C485" s="17">
        <v>1013990</v>
      </c>
      <c r="D485" s="82" t="s">
        <v>176</v>
      </c>
      <c r="E485" s="94">
        <v>5221298</v>
      </c>
      <c r="F485" s="95">
        <v>6270792</v>
      </c>
      <c r="G485" s="95">
        <v>0</v>
      </c>
      <c r="H485" s="95">
        <v>0</v>
      </c>
      <c r="I485" s="85">
        <f t="shared" si="103"/>
        <v>11492090</v>
      </c>
      <c r="J485" s="86">
        <f t="shared" si="98"/>
        <v>49.632111119777512</v>
      </c>
      <c r="K485" s="94">
        <v>881300</v>
      </c>
      <c r="L485" s="95">
        <v>1521178</v>
      </c>
      <c r="M485" s="95">
        <v>8718271</v>
      </c>
      <c r="N485" s="95">
        <v>7659</v>
      </c>
      <c r="O485" s="95">
        <f t="shared" si="109"/>
        <v>534048</v>
      </c>
      <c r="P485" s="87">
        <f t="shared" si="105"/>
        <v>11662456</v>
      </c>
      <c r="Q485" s="86">
        <f t="shared" si="99"/>
        <v>50.367888880222488</v>
      </c>
      <c r="R485" s="88">
        <f t="shared" si="104"/>
        <v>23154546</v>
      </c>
      <c r="S485" s="104">
        <v>65</v>
      </c>
      <c r="T485" s="104">
        <v>15</v>
      </c>
      <c r="U485" s="104">
        <v>4</v>
      </c>
      <c r="V485" s="35">
        <f t="shared" si="97"/>
        <v>84</v>
      </c>
      <c r="W485" s="61">
        <f t="shared" si="108"/>
        <v>100</v>
      </c>
      <c r="X485" s="33">
        <v>16</v>
      </c>
      <c r="Y485" s="33" t="s">
        <v>270</v>
      </c>
      <c r="Z485" s="14" t="s">
        <v>271</v>
      </c>
      <c r="AA485" s="14" t="s">
        <v>272</v>
      </c>
      <c r="AB485" s="106">
        <f t="shared" si="100"/>
        <v>0</v>
      </c>
      <c r="AC485" s="60">
        <f t="shared" si="101"/>
        <v>0</v>
      </c>
      <c r="AD485" s="7">
        <f t="shared" si="102"/>
        <v>84</v>
      </c>
      <c r="AE485" s="82"/>
      <c r="AF485" s="82"/>
    </row>
    <row r="486" spans="1:32" x14ac:dyDescent="0.2">
      <c r="A486" s="1" t="s">
        <v>26</v>
      </c>
      <c r="B486" t="s">
        <v>140</v>
      </c>
      <c r="C486" s="17">
        <v>82500</v>
      </c>
      <c r="D486" s="82" t="s">
        <v>176</v>
      </c>
      <c r="E486" s="94">
        <v>5221298</v>
      </c>
      <c r="F486" s="95">
        <v>6270792</v>
      </c>
      <c r="G486" s="95">
        <v>0</v>
      </c>
      <c r="H486" s="95">
        <v>0</v>
      </c>
      <c r="I486" s="85">
        <f t="shared" si="103"/>
        <v>11492090</v>
      </c>
      <c r="J486" s="86">
        <f t="shared" si="98"/>
        <v>49.632111119777512</v>
      </c>
      <c r="K486" s="94">
        <v>881300</v>
      </c>
      <c r="L486" s="95">
        <v>1521178</v>
      </c>
      <c r="M486" s="95">
        <v>8718271</v>
      </c>
      <c r="N486" s="95">
        <v>7659</v>
      </c>
      <c r="O486" s="95">
        <f t="shared" si="109"/>
        <v>534048</v>
      </c>
      <c r="P486" s="87">
        <f t="shared" si="105"/>
        <v>11662456</v>
      </c>
      <c r="Q486" s="86">
        <f t="shared" si="99"/>
        <v>50.367888880222488</v>
      </c>
      <c r="R486" s="88">
        <f t="shared" si="104"/>
        <v>23154546</v>
      </c>
      <c r="S486" s="104">
        <v>65</v>
      </c>
      <c r="T486" s="104">
        <v>15</v>
      </c>
      <c r="U486" s="104">
        <v>4</v>
      </c>
      <c r="V486" s="35">
        <f t="shared" si="97"/>
        <v>84</v>
      </c>
      <c r="W486" s="61">
        <f t="shared" si="108"/>
        <v>100</v>
      </c>
      <c r="X486" s="33">
        <v>17</v>
      </c>
      <c r="Y486" s="33" t="s">
        <v>270</v>
      </c>
      <c r="Z486" s="14" t="s">
        <v>271</v>
      </c>
      <c r="AA486" s="14" t="s">
        <v>272</v>
      </c>
      <c r="AB486" s="106">
        <f t="shared" si="100"/>
        <v>0</v>
      </c>
      <c r="AC486" s="60">
        <f t="shared" si="101"/>
        <v>0</v>
      </c>
      <c r="AD486" s="7">
        <f t="shared" si="102"/>
        <v>84</v>
      </c>
      <c r="AE486" s="82"/>
      <c r="AF486" s="82"/>
    </row>
    <row r="487" spans="1:32" hidden="1" x14ac:dyDescent="0.2">
      <c r="A487" s="1" t="s">
        <v>26</v>
      </c>
      <c r="B487" t="s">
        <v>146</v>
      </c>
      <c r="C487" s="17">
        <v>15000</v>
      </c>
      <c r="D487" s="82" t="s">
        <v>176</v>
      </c>
      <c r="E487" s="94">
        <v>5221298</v>
      </c>
      <c r="F487" s="95">
        <v>6270792</v>
      </c>
      <c r="G487" s="95">
        <v>0</v>
      </c>
      <c r="H487" s="95">
        <v>0</v>
      </c>
      <c r="I487" s="85">
        <f t="shared" si="103"/>
        <v>11492090</v>
      </c>
      <c r="J487" s="86">
        <f t="shared" si="98"/>
        <v>49.632111119777512</v>
      </c>
      <c r="K487" s="94">
        <v>881300</v>
      </c>
      <c r="L487" s="95">
        <v>1521178</v>
      </c>
      <c r="M487" s="95">
        <v>8718271</v>
      </c>
      <c r="N487" s="95">
        <v>7659</v>
      </c>
      <c r="O487" s="95">
        <f t="shared" si="109"/>
        <v>534048</v>
      </c>
      <c r="P487" s="87">
        <f t="shared" si="105"/>
        <v>11662456</v>
      </c>
      <c r="Q487" s="86">
        <f t="shared" si="99"/>
        <v>50.367888880222488</v>
      </c>
      <c r="R487" s="88">
        <f t="shared" si="104"/>
        <v>23154546</v>
      </c>
      <c r="S487" s="104">
        <v>65</v>
      </c>
      <c r="T487" s="104">
        <v>15</v>
      </c>
      <c r="U487" s="104">
        <v>4</v>
      </c>
      <c r="V487" s="35">
        <f t="shared" si="97"/>
        <v>84</v>
      </c>
      <c r="W487" s="61">
        <f t="shared" si="108"/>
        <v>100</v>
      </c>
      <c r="X487" s="33">
        <v>18</v>
      </c>
      <c r="Y487" s="33" t="s">
        <v>270</v>
      </c>
      <c r="Z487" s="14" t="s">
        <v>271</v>
      </c>
      <c r="AA487" s="14" t="s">
        <v>272</v>
      </c>
      <c r="AB487" s="106">
        <f t="shared" si="100"/>
        <v>0</v>
      </c>
      <c r="AC487" s="60">
        <f t="shared" si="101"/>
        <v>0</v>
      </c>
      <c r="AD487" s="7">
        <f t="shared" si="102"/>
        <v>84</v>
      </c>
      <c r="AE487" s="82"/>
      <c r="AF487" s="82"/>
    </row>
    <row r="488" spans="1:32" hidden="1" x14ac:dyDescent="0.2">
      <c r="A488" s="1" t="s">
        <v>26</v>
      </c>
      <c r="B488" t="s">
        <v>141</v>
      </c>
      <c r="C488" s="17">
        <v>24797</v>
      </c>
      <c r="D488" s="82" t="s">
        <v>176</v>
      </c>
      <c r="E488" s="94">
        <v>5221298</v>
      </c>
      <c r="F488" s="95">
        <v>6270792</v>
      </c>
      <c r="G488" s="95">
        <v>0</v>
      </c>
      <c r="H488" s="95">
        <v>0</v>
      </c>
      <c r="I488" s="85">
        <f t="shared" si="103"/>
        <v>11492090</v>
      </c>
      <c r="J488" s="86">
        <f t="shared" si="98"/>
        <v>49.632111119777512</v>
      </c>
      <c r="K488" s="94">
        <v>881300</v>
      </c>
      <c r="L488" s="95">
        <v>1521178</v>
      </c>
      <c r="M488" s="95">
        <v>8718271</v>
      </c>
      <c r="N488" s="95">
        <v>7659</v>
      </c>
      <c r="O488" s="95">
        <f t="shared" si="109"/>
        <v>534048</v>
      </c>
      <c r="P488" s="87">
        <f t="shared" si="105"/>
        <v>11662456</v>
      </c>
      <c r="Q488" s="86">
        <f t="shared" si="99"/>
        <v>50.367888880222488</v>
      </c>
      <c r="R488" s="88">
        <f t="shared" si="104"/>
        <v>23154546</v>
      </c>
      <c r="S488" s="104">
        <v>65</v>
      </c>
      <c r="T488" s="104">
        <v>15</v>
      </c>
      <c r="U488" s="104">
        <v>4</v>
      </c>
      <c r="V488" s="35">
        <f t="shared" si="97"/>
        <v>84</v>
      </c>
      <c r="W488" s="61">
        <f t="shared" si="108"/>
        <v>100</v>
      </c>
      <c r="X488" s="33">
        <v>19</v>
      </c>
      <c r="Y488" s="33" t="s">
        <v>270</v>
      </c>
      <c r="Z488" s="14" t="s">
        <v>271</v>
      </c>
      <c r="AA488" s="14" t="s">
        <v>272</v>
      </c>
      <c r="AB488" s="106">
        <f t="shared" si="100"/>
        <v>0</v>
      </c>
      <c r="AC488" s="60">
        <f t="shared" si="101"/>
        <v>0</v>
      </c>
      <c r="AD488" s="7">
        <f t="shared" si="102"/>
        <v>84</v>
      </c>
      <c r="AE488" s="82"/>
      <c r="AF488" s="82"/>
    </row>
    <row r="489" spans="1:32" hidden="1" x14ac:dyDescent="0.2">
      <c r="A489" s="1" t="s">
        <v>26</v>
      </c>
      <c r="B489" t="s">
        <v>189</v>
      </c>
      <c r="C489" s="17">
        <v>30000</v>
      </c>
      <c r="D489" s="82" t="s">
        <v>176</v>
      </c>
      <c r="E489" s="94">
        <v>5221298</v>
      </c>
      <c r="F489" s="95">
        <v>6270792</v>
      </c>
      <c r="G489" s="95">
        <v>0</v>
      </c>
      <c r="H489" s="95">
        <v>0</v>
      </c>
      <c r="I489" s="85">
        <f>SUM(E489:H489)</f>
        <v>11492090</v>
      </c>
      <c r="J489" s="86">
        <f t="shared" si="98"/>
        <v>49.632111119777512</v>
      </c>
      <c r="K489" s="94">
        <v>881300</v>
      </c>
      <c r="L489" s="95">
        <v>1521178</v>
      </c>
      <c r="M489" s="95">
        <v>8718271</v>
      </c>
      <c r="N489" s="95">
        <v>7659</v>
      </c>
      <c r="O489" s="95">
        <f t="shared" si="109"/>
        <v>534048</v>
      </c>
      <c r="P489" s="87">
        <f t="shared" si="105"/>
        <v>11662456</v>
      </c>
      <c r="Q489" s="86">
        <f t="shared" si="99"/>
        <v>50.367888880222488</v>
      </c>
      <c r="R489" s="88">
        <f t="shared" si="104"/>
        <v>23154546</v>
      </c>
      <c r="S489" s="104">
        <v>65</v>
      </c>
      <c r="T489" s="104">
        <v>15</v>
      </c>
      <c r="U489" s="104">
        <v>4</v>
      </c>
      <c r="V489" s="35">
        <f t="shared" si="97"/>
        <v>84</v>
      </c>
      <c r="W489" s="61">
        <f t="shared" si="108"/>
        <v>100</v>
      </c>
      <c r="X489" s="33">
        <v>20</v>
      </c>
      <c r="Y489" s="33" t="s">
        <v>270</v>
      </c>
      <c r="Z489" s="14" t="s">
        <v>271</v>
      </c>
      <c r="AA489" s="14" t="s">
        <v>272</v>
      </c>
      <c r="AB489" s="106">
        <f t="shared" si="100"/>
        <v>0</v>
      </c>
      <c r="AC489" s="60">
        <f t="shared" si="101"/>
        <v>0</v>
      </c>
      <c r="AD489" s="7">
        <f t="shared" si="102"/>
        <v>84</v>
      </c>
      <c r="AE489" s="82"/>
      <c r="AF489" s="82"/>
    </row>
    <row r="490" spans="1:32" hidden="1" x14ac:dyDescent="0.2">
      <c r="A490" s="1" t="s">
        <v>26</v>
      </c>
      <c r="B490" t="s">
        <v>160</v>
      </c>
      <c r="C490" s="17">
        <v>66136</v>
      </c>
      <c r="D490" s="82" t="s">
        <v>176</v>
      </c>
      <c r="E490" s="94">
        <v>5221298</v>
      </c>
      <c r="F490" s="95">
        <v>6270792</v>
      </c>
      <c r="G490" s="95">
        <v>0</v>
      </c>
      <c r="H490" s="95">
        <v>0</v>
      </c>
      <c r="I490" s="85">
        <f t="shared" ref="I490:I537" si="110">SUM(E490:H490)</f>
        <v>11492090</v>
      </c>
      <c r="J490" s="86">
        <f t="shared" si="98"/>
        <v>49.632111119777512</v>
      </c>
      <c r="K490" s="94">
        <v>881300</v>
      </c>
      <c r="L490" s="95">
        <v>1521178</v>
      </c>
      <c r="M490" s="95">
        <v>8718271</v>
      </c>
      <c r="N490" s="95">
        <v>7659</v>
      </c>
      <c r="O490" s="95">
        <f t="shared" si="109"/>
        <v>534048</v>
      </c>
      <c r="P490" s="87">
        <f t="shared" si="105"/>
        <v>11662456</v>
      </c>
      <c r="Q490" s="86">
        <f t="shared" si="99"/>
        <v>50.367888880222488</v>
      </c>
      <c r="R490" s="88">
        <f t="shared" si="104"/>
        <v>23154546</v>
      </c>
      <c r="S490" s="104">
        <v>65</v>
      </c>
      <c r="T490" s="104">
        <v>15</v>
      </c>
      <c r="U490" s="104">
        <v>4</v>
      </c>
      <c r="V490" s="35">
        <f t="shared" si="97"/>
        <v>84</v>
      </c>
      <c r="W490" s="61">
        <f t="shared" si="108"/>
        <v>100</v>
      </c>
      <c r="X490" s="33">
        <v>21</v>
      </c>
      <c r="Y490" s="33" t="s">
        <v>270</v>
      </c>
      <c r="Z490" s="14" t="s">
        <v>271</v>
      </c>
      <c r="AA490" s="14" t="s">
        <v>272</v>
      </c>
      <c r="AB490" s="106">
        <f t="shared" si="100"/>
        <v>0</v>
      </c>
      <c r="AC490" s="60">
        <f t="shared" si="101"/>
        <v>0</v>
      </c>
      <c r="AD490" s="7">
        <f t="shared" si="102"/>
        <v>84</v>
      </c>
      <c r="AE490" s="82"/>
      <c r="AF490" s="82"/>
    </row>
    <row r="491" spans="1:32" ht="15" hidden="1" customHeight="1" x14ac:dyDescent="0.2">
      <c r="A491" s="1" t="s">
        <v>27</v>
      </c>
      <c r="B491" t="s">
        <v>136</v>
      </c>
      <c r="C491" s="17">
        <v>368022</v>
      </c>
      <c r="D491" s="82" t="s">
        <v>213</v>
      </c>
      <c r="E491" s="95">
        <v>0</v>
      </c>
      <c r="F491" s="95">
        <v>2071970</v>
      </c>
      <c r="G491" s="95">
        <v>307846</v>
      </c>
      <c r="H491" s="95">
        <v>0</v>
      </c>
      <c r="I491" s="85">
        <f t="shared" si="110"/>
        <v>2379816</v>
      </c>
      <c r="J491" s="86">
        <f t="shared" si="98"/>
        <v>98.509820284326295</v>
      </c>
      <c r="K491" s="95">
        <v>0</v>
      </c>
      <c r="L491" s="95">
        <v>0</v>
      </c>
      <c r="M491" s="95">
        <v>36000</v>
      </c>
      <c r="N491" s="95">
        <v>0</v>
      </c>
      <c r="O491" s="95">
        <v>0</v>
      </c>
      <c r="P491" s="87">
        <f t="shared" si="105"/>
        <v>36000</v>
      </c>
      <c r="Q491" s="86">
        <f t="shared" si="99"/>
        <v>1.4901797156737102</v>
      </c>
      <c r="R491" s="88">
        <f t="shared" si="104"/>
        <v>2415816</v>
      </c>
      <c r="S491" s="101">
        <v>3</v>
      </c>
      <c r="T491" s="101">
        <v>1</v>
      </c>
      <c r="U491" s="101">
        <v>0</v>
      </c>
      <c r="V491" s="35">
        <f t="shared" si="97"/>
        <v>4</v>
      </c>
      <c r="W491" s="61">
        <f t="shared" si="108"/>
        <v>100</v>
      </c>
      <c r="X491" s="33">
        <v>0</v>
      </c>
      <c r="Y491" s="14">
        <v>0</v>
      </c>
      <c r="Z491" s="14">
        <v>0</v>
      </c>
      <c r="AA491" s="14">
        <v>0</v>
      </c>
      <c r="AB491" s="106">
        <f t="shared" si="100"/>
        <v>0</v>
      </c>
      <c r="AC491" s="60">
        <f t="shared" si="101"/>
        <v>0</v>
      </c>
      <c r="AD491" s="7">
        <f t="shared" si="102"/>
        <v>4</v>
      </c>
      <c r="AE491" s="82"/>
      <c r="AF491" s="82"/>
    </row>
    <row r="492" spans="1:32" hidden="1" x14ac:dyDescent="0.2">
      <c r="A492" s="1" t="s">
        <v>27</v>
      </c>
      <c r="B492" t="s">
        <v>123</v>
      </c>
      <c r="C492" s="17">
        <v>509678</v>
      </c>
      <c r="D492" s="82" t="s">
        <v>218</v>
      </c>
      <c r="E492" s="95">
        <v>0</v>
      </c>
      <c r="F492" s="95">
        <v>2071970</v>
      </c>
      <c r="G492" s="95">
        <v>307846</v>
      </c>
      <c r="H492" s="95">
        <v>0</v>
      </c>
      <c r="I492" s="85">
        <f t="shared" si="110"/>
        <v>2379816</v>
      </c>
      <c r="J492" s="86">
        <f t="shared" si="98"/>
        <v>98.509820284326295</v>
      </c>
      <c r="K492" s="95">
        <v>0</v>
      </c>
      <c r="L492" s="95">
        <v>0</v>
      </c>
      <c r="M492" s="95">
        <v>36000</v>
      </c>
      <c r="N492" s="95">
        <v>0</v>
      </c>
      <c r="O492" s="95">
        <v>0</v>
      </c>
      <c r="P492" s="87">
        <f t="shared" si="105"/>
        <v>36000</v>
      </c>
      <c r="Q492" s="86">
        <f t="shared" si="99"/>
        <v>1.4901797156737102</v>
      </c>
      <c r="R492" s="88">
        <f t="shared" si="104"/>
        <v>2415816</v>
      </c>
      <c r="S492" s="101">
        <v>3</v>
      </c>
      <c r="T492" s="101">
        <v>1</v>
      </c>
      <c r="U492" s="101">
        <v>0</v>
      </c>
      <c r="V492" s="35">
        <f t="shared" si="97"/>
        <v>4</v>
      </c>
      <c r="W492" s="61">
        <f t="shared" si="108"/>
        <v>100</v>
      </c>
      <c r="X492" s="33">
        <v>0</v>
      </c>
      <c r="Y492" s="14">
        <v>0</v>
      </c>
      <c r="Z492" s="14">
        <v>0</v>
      </c>
      <c r="AA492" s="14">
        <v>0</v>
      </c>
      <c r="AB492" s="106">
        <f t="shared" si="100"/>
        <v>0</v>
      </c>
      <c r="AC492" s="60">
        <f t="shared" si="101"/>
        <v>0</v>
      </c>
      <c r="AD492" s="7">
        <f t="shared" si="102"/>
        <v>4</v>
      </c>
      <c r="AE492" s="82"/>
      <c r="AF492" s="82"/>
    </row>
    <row r="493" spans="1:32" hidden="1" x14ac:dyDescent="0.2">
      <c r="A493" s="1" t="s">
        <v>27</v>
      </c>
      <c r="B493" t="s">
        <v>102</v>
      </c>
      <c r="C493" s="17">
        <v>457450</v>
      </c>
      <c r="D493" s="82" t="s">
        <v>218</v>
      </c>
      <c r="E493" s="95">
        <v>0</v>
      </c>
      <c r="F493" s="95">
        <v>2071970</v>
      </c>
      <c r="G493" s="95">
        <v>307846</v>
      </c>
      <c r="H493" s="95">
        <v>0</v>
      </c>
      <c r="I493" s="85">
        <f t="shared" si="110"/>
        <v>2379816</v>
      </c>
      <c r="J493" s="86">
        <f t="shared" si="98"/>
        <v>98.509820284326295</v>
      </c>
      <c r="K493" s="95">
        <v>0</v>
      </c>
      <c r="L493" s="95">
        <v>0</v>
      </c>
      <c r="M493" s="95">
        <v>36000</v>
      </c>
      <c r="N493" s="95">
        <v>0</v>
      </c>
      <c r="O493" s="95">
        <v>0</v>
      </c>
      <c r="P493" s="87">
        <f t="shared" si="105"/>
        <v>36000</v>
      </c>
      <c r="Q493" s="86">
        <f t="shared" si="99"/>
        <v>1.4901797156737102</v>
      </c>
      <c r="R493" s="88">
        <f t="shared" si="104"/>
        <v>2415816</v>
      </c>
      <c r="S493" s="101">
        <v>3</v>
      </c>
      <c r="T493" s="101">
        <v>1</v>
      </c>
      <c r="U493" s="101">
        <v>0</v>
      </c>
      <c r="V493" s="35">
        <f t="shared" si="97"/>
        <v>4</v>
      </c>
      <c r="W493" s="61">
        <f t="shared" si="108"/>
        <v>100</v>
      </c>
      <c r="X493" s="33">
        <v>0</v>
      </c>
      <c r="Y493" s="14">
        <v>0</v>
      </c>
      <c r="Z493" s="14">
        <v>0</v>
      </c>
      <c r="AA493" s="14">
        <v>0</v>
      </c>
      <c r="AB493" s="106">
        <f t="shared" si="100"/>
        <v>0</v>
      </c>
      <c r="AC493" s="60">
        <f t="shared" si="101"/>
        <v>0</v>
      </c>
      <c r="AD493" s="7">
        <f t="shared" si="102"/>
        <v>4</v>
      </c>
      <c r="AE493" s="82"/>
      <c r="AF493" s="82"/>
    </row>
    <row r="494" spans="1:32" hidden="1" x14ac:dyDescent="0.2">
      <c r="A494" s="1" t="s">
        <v>27</v>
      </c>
      <c r="B494" t="s">
        <v>103</v>
      </c>
      <c r="C494" s="17">
        <v>117377</v>
      </c>
      <c r="D494" s="82" t="s">
        <v>218</v>
      </c>
      <c r="E494" s="95">
        <v>0</v>
      </c>
      <c r="F494" s="95">
        <v>2071970</v>
      </c>
      <c r="G494" s="95">
        <v>307846</v>
      </c>
      <c r="H494" s="95">
        <v>0</v>
      </c>
      <c r="I494" s="85">
        <f t="shared" si="110"/>
        <v>2379816</v>
      </c>
      <c r="J494" s="86">
        <f t="shared" si="98"/>
        <v>98.509820284326295</v>
      </c>
      <c r="K494" s="95">
        <v>0</v>
      </c>
      <c r="L494" s="95">
        <v>0</v>
      </c>
      <c r="M494" s="95">
        <v>36000</v>
      </c>
      <c r="N494" s="95">
        <v>0</v>
      </c>
      <c r="O494" s="95">
        <v>0</v>
      </c>
      <c r="P494" s="87">
        <f t="shared" si="105"/>
        <v>36000</v>
      </c>
      <c r="Q494" s="86">
        <f t="shared" si="99"/>
        <v>1.4901797156737102</v>
      </c>
      <c r="R494" s="88">
        <f t="shared" si="104"/>
        <v>2415816</v>
      </c>
      <c r="S494" s="101">
        <v>3</v>
      </c>
      <c r="T494" s="101">
        <v>1</v>
      </c>
      <c r="U494" s="101">
        <v>0</v>
      </c>
      <c r="V494" s="35">
        <f t="shared" si="97"/>
        <v>4</v>
      </c>
      <c r="W494" s="61">
        <f t="shared" si="108"/>
        <v>100</v>
      </c>
      <c r="X494" s="33">
        <v>0</v>
      </c>
      <c r="Y494" s="14">
        <v>0</v>
      </c>
      <c r="Z494" s="14">
        <v>0</v>
      </c>
      <c r="AA494" s="14">
        <v>0</v>
      </c>
      <c r="AB494" s="106">
        <f t="shared" si="100"/>
        <v>0</v>
      </c>
      <c r="AC494" s="60">
        <f t="shared" si="101"/>
        <v>0</v>
      </c>
      <c r="AD494" s="7">
        <f t="shared" si="102"/>
        <v>4</v>
      </c>
      <c r="AE494" s="82"/>
      <c r="AF494" s="82"/>
    </row>
    <row r="495" spans="1:32" hidden="1" x14ac:dyDescent="0.2">
      <c r="A495" s="1" t="s">
        <v>27</v>
      </c>
      <c r="B495" t="s">
        <v>104</v>
      </c>
      <c r="C495" s="17">
        <v>117377</v>
      </c>
      <c r="D495" s="82" t="s">
        <v>218</v>
      </c>
      <c r="E495" s="95">
        <v>0</v>
      </c>
      <c r="F495" s="95">
        <v>2071970</v>
      </c>
      <c r="G495" s="95">
        <v>307846</v>
      </c>
      <c r="H495" s="95">
        <v>0</v>
      </c>
      <c r="I495" s="85">
        <f t="shared" si="110"/>
        <v>2379816</v>
      </c>
      <c r="J495" s="86">
        <f t="shared" si="98"/>
        <v>98.509820284326295</v>
      </c>
      <c r="K495" s="95">
        <v>0</v>
      </c>
      <c r="L495" s="95">
        <v>0</v>
      </c>
      <c r="M495" s="95">
        <v>36000</v>
      </c>
      <c r="N495" s="95">
        <v>0</v>
      </c>
      <c r="O495" s="95">
        <v>0</v>
      </c>
      <c r="P495" s="87">
        <f t="shared" si="105"/>
        <v>36000</v>
      </c>
      <c r="Q495" s="86">
        <f t="shared" si="99"/>
        <v>1.4901797156737102</v>
      </c>
      <c r="R495" s="88">
        <f t="shared" si="104"/>
        <v>2415816</v>
      </c>
      <c r="S495" s="101">
        <v>3</v>
      </c>
      <c r="T495" s="101">
        <v>1</v>
      </c>
      <c r="U495" s="101">
        <v>0</v>
      </c>
      <c r="V495" s="35">
        <f t="shared" si="97"/>
        <v>4</v>
      </c>
      <c r="W495" s="61">
        <f t="shared" si="108"/>
        <v>100</v>
      </c>
      <c r="X495" s="33">
        <v>0</v>
      </c>
      <c r="Y495" s="14">
        <v>0</v>
      </c>
      <c r="Z495" s="14">
        <v>0</v>
      </c>
      <c r="AA495" s="14">
        <v>0</v>
      </c>
      <c r="AB495" s="106">
        <f t="shared" si="100"/>
        <v>0</v>
      </c>
      <c r="AC495" s="60">
        <f t="shared" si="101"/>
        <v>0</v>
      </c>
      <c r="AD495" s="7">
        <f t="shared" si="102"/>
        <v>4</v>
      </c>
      <c r="AE495" s="82"/>
      <c r="AF495" s="82"/>
    </row>
    <row r="496" spans="1:32" hidden="1" x14ac:dyDescent="0.2">
      <c r="A496" s="1" t="s">
        <v>27</v>
      </c>
      <c r="B496" t="s">
        <v>106</v>
      </c>
      <c r="C496" s="17">
        <v>668308</v>
      </c>
      <c r="D496" s="82" t="s">
        <v>218</v>
      </c>
      <c r="E496" s="95">
        <v>0</v>
      </c>
      <c r="F496" s="95">
        <v>2071970</v>
      </c>
      <c r="G496" s="95">
        <v>307846</v>
      </c>
      <c r="H496" s="95">
        <v>0</v>
      </c>
      <c r="I496" s="85">
        <f t="shared" si="110"/>
        <v>2379816</v>
      </c>
      <c r="J496" s="86">
        <f t="shared" si="98"/>
        <v>98.509820284326295</v>
      </c>
      <c r="K496" s="95">
        <v>0</v>
      </c>
      <c r="L496" s="95">
        <v>0</v>
      </c>
      <c r="M496" s="95">
        <v>36000</v>
      </c>
      <c r="N496" s="95">
        <v>0</v>
      </c>
      <c r="O496" s="95">
        <v>0</v>
      </c>
      <c r="P496" s="87">
        <f t="shared" si="105"/>
        <v>36000</v>
      </c>
      <c r="Q496" s="86">
        <f t="shared" si="99"/>
        <v>1.4901797156737102</v>
      </c>
      <c r="R496" s="88">
        <f t="shared" si="104"/>
        <v>2415816</v>
      </c>
      <c r="S496" s="101">
        <v>3</v>
      </c>
      <c r="T496" s="101">
        <v>1</v>
      </c>
      <c r="U496" s="101">
        <v>0</v>
      </c>
      <c r="V496" s="35">
        <f t="shared" si="97"/>
        <v>4</v>
      </c>
      <c r="W496" s="61">
        <f t="shared" si="108"/>
        <v>100</v>
      </c>
      <c r="X496" s="33">
        <v>0</v>
      </c>
      <c r="Y496" s="14">
        <v>0</v>
      </c>
      <c r="Z496" s="14">
        <v>0</v>
      </c>
      <c r="AA496" s="14">
        <v>0</v>
      </c>
      <c r="AB496" s="106">
        <f t="shared" si="100"/>
        <v>0</v>
      </c>
      <c r="AC496" s="60">
        <f t="shared" si="101"/>
        <v>0</v>
      </c>
      <c r="AD496" s="7">
        <f t="shared" si="102"/>
        <v>4</v>
      </c>
      <c r="AE496" s="82"/>
      <c r="AF496" s="82"/>
    </row>
    <row r="497" spans="1:32" hidden="1" x14ac:dyDescent="0.2">
      <c r="A497" s="1" t="s">
        <v>28</v>
      </c>
      <c r="B497" t="s">
        <v>145</v>
      </c>
      <c r="C497" s="17">
        <v>344560</v>
      </c>
      <c r="D497" s="82" t="s">
        <v>176</v>
      </c>
      <c r="E497" s="95">
        <v>99000</v>
      </c>
      <c r="F497" s="95">
        <v>441709</v>
      </c>
      <c r="G497" s="95">
        <v>0</v>
      </c>
      <c r="H497" s="95">
        <v>0</v>
      </c>
      <c r="I497" s="85">
        <f t="shared" si="110"/>
        <v>540709</v>
      </c>
      <c r="J497" s="86">
        <f t="shared" si="98"/>
        <v>32.675740222822235</v>
      </c>
      <c r="K497" s="95">
        <f>461464+461464</f>
        <v>922928</v>
      </c>
      <c r="L497" s="95">
        <v>79238</v>
      </c>
      <c r="M497" s="95">
        <v>111897</v>
      </c>
      <c r="N497" s="95">
        <v>0</v>
      </c>
      <c r="O497" s="95">
        <v>0</v>
      </c>
      <c r="P497" s="87">
        <f t="shared" si="105"/>
        <v>1114063</v>
      </c>
      <c r="Q497" s="86">
        <f t="shared" si="99"/>
        <v>67.324259777177758</v>
      </c>
      <c r="R497" s="88">
        <f t="shared" si="104"/>
        <v>1654772</v>
      </c>
      <c r="S497" s="101">
        <v>6</v>
      </c>
      <c r="T497" s="101">
        <v>1</v>
      </c>
      <c r="U497" s="101">
        <v>0</v>
      </c>
      <c r="V497" s="35">
        <f t="shared" si="97"/>
        <v>7</v>
      </c>
      <c r="W497" s="61">
        <f t="shared" si="108"/>
        <v>46.666666666666664</v>
      </c>
      <c r="X497" s="33">
        <v>0</v>
      </c>
      <c r="Y497" s="14">
        <v>2</v>
      </c>
      <c r="Z497" s="14">
        <v>5</v>
      </c>
      <c r="AA497" s="14">
        <v>1</v>
      </c>
      <c r="AB497" s="106">
        <f t="shared" si="100"/>
        <v>8</v>
      </c>
      <c r="AC497" s="60">
        <f t="shared" si="101"/>
        <v>53.333333333333336</v>
      </c>
      <c r="AD497" s="7">
        <f t="shared" si="102"/>
        <v>15</v>
      </c>
      <c r="AE497" s="82"/>
      <c r="AF497" s="82"/>
    </row>
    <row r="498" spans="1:32" hidden="1" x14ac:dyDescent="0.2">
      <c r="A498" s="1" t="s">
        <v>28</v>
      </c>
      <c r="B498" t="s">
        <v>103</v>
      </c>
      <c r="C498" s="17">
        <v>52046</v>
      </c>
      <c r="D498" s="82" t="s">
        <v>171</v>
      </c>
      <c r="E498" s="95">
        <v>99000</v>
      </c>
      <c r="F498" s="95">
        <v>441709</v>
      </c>
      <c r="G498" s="95">
        <v>0</v>
      </c>
      <c r="H498" s="95">
        <v>0</v>
      </c>
      <c r="I498" s="85">
        <f t="shared" si="110"/>
        <v>540709</v>
      </c>
      <c r="J498" s="86">
        <f t="shared" si="98"/>
        <v>32.675740222822235</v>
      </c>
      <c r="K498" s="95">
        <f t="shared" ref="K498:K500" si="111">461464+461464</f>
        <v>922928</v>
      </c>
      <c r="L498" s="95">
        <v>79238</v>
      </c>
      <c r="M498" s="95">
        <v>111897</v>
      </c>
      <c r="N498" s="95">
        <v>0</v>
      </c>
      <c r="O498" s="95">
        <v>0</v>
      </c>
      <c r="P498" s="87">
        <f t="shared" si="105"/>
        <v>1114063</v>
      </c>
      <c r="Q498" s="86">
        <f t="shared" si="99"/>
        <v>67.324259777177758</v>
      </c>
      <c r="R498" s="88">
        <f t="shared" si="104"/>
        <v>1654772</v>
      </c>
      <c r="S498" s="101">
        <v>6</v>
      </c>
      <c r="T498" s="101">
        <v>1</v>
      </c>
      <c r="U498" s="101">
        <v>0</v>
      </c>
      <c r="V498" s="35">
        <f t="shared" si="97"/>
        <v>7</v>
      </c>
      <c r="W498" s="61">
        <f t="shared" si="108"/>
        <v>46.666666666666664</v>
      </c>
      <c r="X498" s="33">
        <v>0</v>
      </c>
      <c r="Y498" s="14">
        <v>2</v>
      </c>
      <c r="Z498" s="14">
        <v>5</v>
      </c>
      <c r="AA498" s="14">
        <v>1</v>
      </c>
      <c r="AB498" s="106">
        <f t="shared" si="100"/>
        <v>8</v>
      </c>
      <c r="AC498" s="60">
        <f t="shared" si="101"/>
        <v>53.333333333333336</v>
      </c>
      <c r="AD498" s="7">
        <f t="shared" si="102"/>
        <v>15</v>
      </c>
      <c r="AE498" s="82"/>
      <c r="AF498" s="82"/>
    </row>
    <row r="499" spans="1:32" hidden="1" x14ac:dyDescent="0.2">
      <c r="A499" s="1" t="s">
        <v>28</v>
      </c>
      <c r="B499" t="s">
        <v>106</v>
      </c>
      <c r="C499" s="17">
        <v>27293</v>
      </c>
      <c r="D499" s="82" t="s">
        <v>171</v>
      </c>
      <c r="E499" s="95">
        <v>99000</v>
      </c>
      <c r="F499" s="95">
        <v>441709</v>
      </c>
      <c r="G499" s="95">
        <v>0</v>
      </c>
      <c r="H499" s="95">
        <v>0</v>
      </c>
      <c r="I499" s="85">
        <f t="shared" si="110"/>
        <v>540709</v>
      </c>
      <c r="J499" s="86">
        <f t="shared" si="98"/>
        <v>32.675740222822235</v>
      </c>
      <c r="K499" s="95">
        <f t="shared" si="111"/>
        <v>922928</v>
      </c>
      <c r="L499" s="95">
        <v>79238</v>
      </c>
      <c r="M499" s="95">
        <v>111897</v>
      </c>
      <c r="N499" s="95">
        <v>0</v>
      </c>
      <c r="O499" s="95">
        <v>0</v>
      </c>
      <c r="P499" s="87">
        <f t="shared" si="105"/>
        <v>1114063</v>
      </c>
      <c r="Q499" s="86">
        <f t="shared" si="99"/>
        <v>67.324259777177758</v>
      </c>
      <c r="R499" s="88">
        <f t="shared" si="104"/>
        <v>1654772</v>
      </c>
      <c r="S499" s="101">
        <v>6</v>
      </c>
      <c r="T499" s="101">
        <v>1</v>
      </c>
      <c r="U499" s="101">
        <v>0</v>
      </c>
      <c r="V499" s="35">
        <f t="shared" si="97"/>
        <v>7</v>
      </c>
      <c r="W499" s="61">
        <f t="shared" si="108"/>
        <v>46.666666666666664</v>
      </c>
      <c r="X499" s="33">
        <v>0</v>
      </c>
      <c r="Y499" s="14">
        <v>2</v>
      </c>
      <c r="Z499" s="14">
        <v>5</v>
      </c>
      <c r="AA499" s="14">
        <v>1</v>
      </c>
      <c r="AB499" s="106">
        <f t="shared" si="100"/>
        <v>8</v>
      </c>
      <c r="AC499" s="60">
        <f t="shared" si="101"/>
        <v>53.333333333333336</v>
      </c>
      <c r="AD499" s="7">
        <f t="shared" si="102"/>
        <v>15</v>
      </c>
      <c r="AE499" s="82"/>
      <c r="AF499" s="82"/>
    </row>
    <row r="500" spans="1:32" hidden="1" x14ac:dyDescent="0.2">
      <c r="A500" s="1" t="s">
        <v>28</v>
      </c>
      <c r="B500" t="s">
        <v>125</v>
      </c>
      <c r="C500" s="17">
        <v>45367</v>
      </c>
      <c r="D500" s="82" t="s">
        <v>219</v>
      </c>
      <c r="E500" s="95">
        <v>99000</v>
      </c>
      <c r="F500" s="95">
        <v>441709</v>
      </c>
      <c r="G500" s="95">
        <v>0</v>
      </c>
      <c r="H500" s="95">
        <v>0</v>
      </c>
      <c r="I500" s="85">
        <f t="shared" si="110"/>
        <v>540709</v>
      </c>
      <c r="J500" s="86">
        <f t="shared" si="98"/>
        <v>32.675740222822235</v>
      </c>
      <c r="K500" s="95">
        <f t="shared" si="111"/>
        <v>922928</v>
      </c>
      <c r="L500" s="95">
        <v>79238</v>
      </c>
      <c r="M500" s="95">
        <v>111897</v>
      </c>
      <c r="N500" s="95">
        <v>0</v>
      </c>
      <c r="O500" s="95">
        <v>0</v>
      </c>
      <c r="P500" s="87">
        <f t="shared" si="105"/>
        <v>1114063</v>
      </c>
      <c r="Q500" s="86">
        <f t="shared" si="99"/>
        <v>67.324259777177758</v>
      </c>
      <c r="R500" s="88">
        <f t="shared" si="104"/>
        <v>1654772</v>
      </c>
      <c r="S500" s="101">
        <v>6</v>
      </c>
      <c r="T500" s="101">
        <v>1</v>
      </c>
      <c r="U500" s="101">
        <v>0</v>
      </c>
      <c r="V500" s="35">
        <f t="shared" si="97"/>
        <v>7</v>
      </c>
      <c r="W500" s="61">
        <f t="shared" si="108"/>
        <v>46.666666666666664</v>
      </c>
      <c r="X500" s="33">
        <v>0</v>
      </c>
      <c r="Y500" s="14">
        <v>2</v>
      </c>
      <c r="Z500" s="14">
        <v>5</v>
      </c>
      <c r="AA500" s="14">
        <v>1</v>
      </c>
      <c r="AB500" s="106">
        <f t="shared" si="100"/>
        <v>8</v>
      </c>
      <c r="AC500" s="60">
        <f t="shared" si="101"/>
        <v>53.333333333333336</v>
      </c>
      <c r="AD500" s="7">
        <f t="shared" si="102"/>
        <v>15</v>
      </c>
      <c r="AE500" s="82"/>
      <c r="AF500" s="82"/>
    </row>
    <row r="501" spans="1:32" ht="16.5" hidden="1" customHeight="1" x14ac:dyDescent="0.2">
      <c r="A501" s="1" t="s">
        <v>31</v>
      </c>
      <c r="B501" t="s">
        <v>151</v>
      </c>
      <c r="C501" s="17">
        <v>1637221</v>
      </c>
      <c r="D501" s="82" t="s">
        <v>176</v>
      </c>
      <c r="E501" s="95">
        <v>437271</v>
      </c>
      <c r="F501" s="95">
        <v>2028015</v>
      </c>
      <c r="G501" s="95">
        <v>0</v>
      </c>
      <c r="H501" s="95">
        <v>0</v>
      </c>
      <c r="I501" s="85">
        <f t="shared" si="110"/>
        <v>2465286</v>
      </c>
      <c r="J501" s="86">
        <f t="shared" si="98"/>
        <v>33.408209633403359</v>
      </c>
      <c r="K501" s="95">
        <v>0</v>
      </c>
      <c r="L501" s="95">
        <v>31900</v>
      </c>
      <c r="M501" s="95">
        <v>3007727</v>
      </c>
      <c r="N501" s="95">
        <v>0</v>
      </c>
      <c r="O501" s="95">
        <f>1009484+864885</f>
        <v>1874369</v>
      </c>
      <c r="P501" s="87">
        <f t="shared" si="105"/>
        <v>4913996</v>
      </c>
      <c r="Q501" s="86">
        <f t="shared" si="99"/>
        <v>66.591790366596641</v>
      </c>
      <c r="R501" s="88">
        <f t="shared" si="104"/>
        <v>7379282</v>
      </c>
      <c r="S501" s="101">
        <v>20</v>
      </c>
      <c r="T501" s="101">
        <v>0</v>
      </c>
      <c r="U501" s="101">
        <v>4</v>
      </c>
      <c r="V501" s="35">
        <f t="shared" si="97"/>
        <v>24</v>
      </c>
      <c r="W501" s="61">
        <f t="shared" si="108"/>
        <v>100</v>
      </c>
      <c r="X501" s="33">
        <v>0</v>
      </c>
      <c r="Y501" s="14">
        <v>0</v>
      </c>
      <c r="Z501" s="14">
        <v>0</v>
      </c>
      <c r="AA501" s="14">
        <v>0</v>
      </c>
      <c r="AB501" s="106">
        <f t="shared" si="100"/>
        <v>0</v>
      </c>
      <c r="AC501" s="60">
        <f t="shared" si="101"/>
        <v>0</v>
      </c>
      <c r="AD501" s="7">
        <f t="shared" si="102"/>
        <v>24</v>
      </c>
      <c r="AE501" s="82"/>
      <c r="AF501" s="82"/>
    </row>
    <row r="502" spans="1:32" hidden="1" x14ac:dyDescent="0.2">
      <c r="A502" s="1" t="s">
        <v>31</v>
      </c>
      <c r="B502" t="s">
        <v>96</v>
      </c>
      <c r="C502" s="17">
        <v>238219</v>
      </c>
      <c r="D502" s="82" t="s">
        <v>176</v>
      </c>
      <c r="E502" s="95">
        <v>437271</v>
      </c>
      <c r="F502" s="95">
        <v>2028015</v>
      </c>
      <c r="G502" s="95">
        <v>0</v>
      </c>
      <c r="H502" s="95">
        <v>0</v>
      </c>
      <c r="I502" s="85">
        <f t="shared" si="110"/>
        <v>2465286</v>
      </c>
      <c r="J502" s="86">
        <f t="shared" si="98"/>
        <v>33.408209633403359</v>
      </c>
      <c r="K502" s="95">
        <v>0</v>
      </c>
      <c r="L502" s="95">
        <v>31900</v>
      </c>
      <c r="M502" s="95">
        <v>3007727</v>
      </c>
      <c r="N502" s="95">
        <v>0</v>
      </c>
      <c r="O502" s="95">
        <f t="shared" ref="O502:O511" si="112">1009484+864885</f>
        <v>1874369</v>
      </c>
      <c r="P502" s="87">
        <f t="shared" si="105"/>
        <v>4913996</v>
      </c>
      <c r="Q502" s="86">
        <f t="shared" si="99"/>
        <v>66.591790366596641</v>
      </c>
      <c r="R502" s="88">
        <f t="shared" si="104"/>
        <v>7379282</v>
      </c>
      <c r="S502" s="101">
        <v>20</v>
      </c>
      <c r="T502" s="101">
        <v>0</v>
      </c>
      <c r="U502" s="101">
        <v>4</v>
      </c>
      <c r="V502" s="35">
        <f t="shared" si="97"/>
        <v>24</v>
      </c>
      <c r="W502" s="61">
        <f t="shared" si="108"/>
        <v>100</v>
      </c>
      <c r="X502" s="33">
        <v>0</v>
      </c>
      <c r="Y502" s="14">
        <v>0</v>
      </c>
      <c r="Z502" s="14">
        <v>0</v>
      </c>
      <c r="AA502" s="14">
        <v>0</v>
      </c>
      <c r="AB502" s="106">
        <f t="shared" si="100"/>
        <v>0</v>
      </c>
      <c r="AC502" s="60">
        <f t="shared" si="101"/>
        <v>0</v>
      </c>
      <c r="AD502" s="7">
        <f t="shared" si="102"/>
        <v>24</v>
      </c>
      <c r="AE502" s="82"/>
      <c r="AF502" s="82"/>
    </row>
    <row r="503" spans="1:32" hidden="1" x14ac:dyDescent="0.2">
      <c r="A503" s="1" t="s">
        <v>31</v>
      </c>
      <c r="B503" t="s">
        <v>187</v>
      </c>
      <c r="C503" s="17">
        <v>227403</v>
      </c>
      <c r="D503" s="82" t="s">
        <v>176</v>
      </c>
      <c r="E503" s="95">
        <v>437271</v>
      </c>
      <c r="F503" s="95">
        <v>2028015</v>
      </c>
      <c r="G503" s="95">
        <v>0</v>
      </c>
      <c r="H503" s="95">
        <v>0</v>
      </c>
      <c r="I503" s="85">
        <f t="shared" si="110"/>
        <v>2465286</v>
      </c>
      <c r="J503" s="86">
        <f t="shared" si="98"/>
        <v>33.408209633403359</v>
      </c>
      <c r="K503" s="95">
        <v>0</v>
      </c>
      <c r="L503" s="95">
        <v>31900</v>
      </c>
      <c r="M503" s="95">
        <v>3007727</v>
      </c>
      <c r="N503" s="95">
        <v>0</v>
      </c>
      <c r="O503" s="95">
        <f t="shared" si="112"/>
        <v>1874369</v>
      </c>
      <c r="P503" s="87">
        <f t="shared" si="105"/>
        <v>4913996</v>
      </c>
      <c r="Q503" s="86">
        <f t="shared" si="99"/>
        <v>66.591790366596641</v>
      </c>
      <c r="R503" s="88">
        <f t="shared" si="104"/>
        <v>7379282</v>
      </c>
      <c r="S503" s="101">
        <v>20</v>
      </c>
      <c r="T503" s="101">
        <v>0</v>
      </c>
      <c r="U503" s="101">
        <v>4</v>
      </c>
      <c r="V503" s="35">
        <f t="shared" si="97"/>
        <v>24</v>
      </c>
      <c r="W503" s="61">
        <f t="shared" si="108"/>
        <v>100</v>
      </c>
      <c r="X503" s="33">
        <v>0</v>
      </c>
      <c r="Y503" s="14">
        <v>0</v>
      </c>
      <c r="Z503" s="14">
        <v>0</v>
      </c>
      <c r="AA503" s="14">
        <v>0</v>
      </c>
      <c r="AB503" s="106">
        <f t="shared" si="100"/>
        <v>0</v>
      </c>
      <c r="AC503" s="60">
        <f t="shared" si="101"/>
        <v>0</v>
      </c>
      <c r="AD503" s="7">
        <f t="shared" si="102"/>
        <v>24</v>
      </c>
      <c r="AE503" s="82"/>
      <c r="AF503" s="82"/>
    </row>
    <row r="504" spans="1:32" hidden="1" x14ac:dyDescent="0.2">
      <c r="A504" s="1" t="s">
        <v>31</v>
      </c>
      <c r="B504" t="s">
        <v>130</v>
      </c>
      <c r="C504" s="17">
        <v>271480</v>
      </c>
      <c r="D504" s="82" t="s">
        <v>213</v>
      </c>
      <c r="E504" s="95">
        <v>437271</v>
      </c>
      <c r="F504" s="95">
        <v>2028015</v>
      </c>
      <c r="G504" s="95">
        <v>0</v>
      </c>
      <c r="H504" s="95">
        <v>0</v>
      </c>
      <c r="I504" s="85">
        <f t="shared" si="110"/>
        <v>2465286</v>
      </c>
      <c r="J504" s="86">
        <f t="shared" si="98"/>
        <v>33.408209633403359</v>
      </c>
      <c r="K504" s="95">
        <v>0</v>
      </c>
      <c r="L504" s="95">
        <v>31900</v>
      </c>
      <c r="M504" s="95">
        <v>3007727</v>
      </c>
      <c r="N504" s="95">
        <v>0</v>
      </c>
      <c r="O504" s="95">
        <f t="shared" si="112"/>
        <v>1874369</v>
      </c>
      <c r="P504" s="87">
        <f t="shared" si="105"/>
        <v>4913996</v>
      </c>
      <c r="Q504" s="86">
        <f t="shared" si="99"/>
        <v>66.591790366596641</v>
      </c>
      <c r="R504" s="88">
        <f t="shared" si="104"/>
        <v>7379282</v>
      </c>
      <c r="S504" s="101">
        <v>20</v>
      </c>
      <c r="T504" s="101">
        <v>0</v>
      </c>
      <c r="U504" s="101">
        <v>4</v>
      </c>
      <c r="V504" s="35">
        <f t="shared" si="97"/>
        <v>24</v>
      </c>
      <c r="W504" s="61">
        <f t="shared" si="108"/>
        <v>100</v>
      </c>
      <c r="X504" s="33">
        <v>0</v>
      </c>
      <c r="Y504" s="14">
        <v>0</v>
      </c>
      <c r="Z504" s="14">
        <v>0</v>
      </c>
      <c r="AA504" s="14">
        <v>0</v>
      </c>
      <c r="AB504" s="106">
        <f t="shared" si="100"/>
        <v>0</v>
      </c>
      <c r="AC504" s="60">
        <f t="shared" si="101"/>
        <v>0</v>
      </c>
      <c r="AD504" s="7">
        <f t="shared" si="102"/>
        <v>24</v>
      </c>
      <c r="AE504" s="82"/>
      <c r="AF504" s="82"/>
    </row>
    <row r="505" spans="1:32" hidden="1" x14ac:dyDescent="0.2">
      <c r="A505" s="1" t="s">
        <v>31</v>
      </c>
      <c r="B505" t="s">
        <v>119</v>
      </c>
      <c r="C505" s="17">
        <v>37689</v>
      </c>
      <c r="D505" s="82" t="s">
        <v>213</v>
      </c>
      <c r="E505" s="95">
        <v>437271</v>
      </c>
      <c r="F505" s="95">
        <v>2028015</v>
      </c>
      <c r="G505" s="95">
        <v>0</v>
      </c>
      <c r="H505" s="95">
        <v>0</v>
      </c>
      <c r="I505" s="85">
        <f t="shared" si="110"/>
        <v>2465286</v>
      </c>
      <c r="J505" s="86">
        <f t="shared" si="98"/>
        <v>33.408209633403359</v>
      </c>
      <c r="K505" s="95">
        <v>0</v>
      </c>
      <c r="L505" s="95">
        <v>31900</v>
      </c>
      <c r="M505" s="95">
        <v>3007727</v>
      </c>
      <c r="N505" s="95">
        <v>0</v>
      </c>
      <c r="O505" s="95">
        <f t="shared" si="112"/>
        <v>1874369</v>
      </c>
      <c r="P505" s="87">
        <f t="shared" si="105"/>
        <v>4913996</v>
      </c>
      <c r="Q505" s="86">
        <f t="shared" si="99"/>
        <v>66.591790366596641</v>
      </c>
      <c r="R505" s="88">
        <f t="shared" si="104"/>
        <v>7379282</v>
      </c>
      <c r="S505" s="101">
        <v>20</v>
      </c>
      <c r="T505" s="101">
        <v>0</v>
      </c>
      <c r="U505" s="101">
        <v>4</v>
      </c>
      <c r="V505" s="35">
        <f t="shared" si="97"/>
        <v>24</v>
      </c>
      <c r="W505" s="61">
        <f t="shared" si="108"/>
        <v>100</v>
      </c>
      <c r="X505" s="33">
        <v>0</v>
      </c>
      <c r="Y505" s="14">
        <v>0</v>
      </c>
      <c r="Z505" s="14">
        <v>0</v>
      </c>
      <c r="AA505" s="14">
        <v>0</v>
      </c>
      <c r="AB505" s="106">
        <f t="shared" si="100"/>
        <v>0</v>
      </c>
      <c r="AC505" s="60">
        <f t="shared" si="101"/>
        <v>0</v>
      </c>
      <c r="AD505" s="7">
        <f t="shared" si="102"/>
        <v>24</v>
      </c>
      <c r="AE505" s="82"/>
      <c r="AF505" s="82"/>
    </row>
    <row r="506" spans="1:32" hidden="1" x14ac:dyDescent="0.2">
      <c r="A506" s="1" t="s">
        <v>31</v>
      </c>
      <c r="B506" t="s">
        <v>99</v>
      </c>
      <c r="C506" s="17">
        <v>215527</v>
      </c>
      <c r="D506" s="82" t="s">
        <v>213</v>
      </c>
      <c r="E506" s="95">
        <v>437271</v>
      </c>
      <c r="F506" s="95">
        <v>2028015</v>
      </c>
      <c r="G506" s="95">
        <v>0</v>
      </c>
      <c r="H506" s="95">
        <v>0</v>
      </c>
      <c r="I506" s="85">
        <f t="shared" si="110"/>
        <v>2465286</v>
      </c>
      <c r="J506" s="86">
        <f t="shared" si="98"/>
        <v>33.408209633403359</v>
      </c>
      <c r="K506" s="95">
        <v>0</v>
      </c>
      <c r="L506" s="95">
        <v>31900</v>
      </c>
      <c r="M506" s="95">
        <v>3007727</v>
      </c>
      <c r="N506" s="95">
        <v>0</v>
      </c>
      <c r="O506" s="95">
        <f t="shared" si="112"/>
        <v>1874369</v>
      </c>
      <c r="P506" s="87">
        <f t="shared" si="105"/>
        <v>4913996</v>
      </c>
      <c r="Q506" s="86">
        <f t="shared" si="99"/>
        <v>66.591790366596641</v>
      </c>
      <c r="R506" s="88">
        <f t="shared" si="104"/>
        <v>7379282</v>
      </c>
      <c r="S506" s="101">
        <v>20</v>
      </c>
      <c r="T506" s="101">
        <v>0</v>
      </c>
      <c r="U506" s="101">
        <v>4</v>
      </c>
      <c r="V506" s="35">
        <f t="shared" si="97"/>
        <v>24</v>
      </c>
      <c r="W506" s="61">
        <f t="shared" si="108"/>
        <v>100</v>
      </c>
      <c r="X506" s="33">
        <v>0</v>
      </c>
      <c r="Y506" s="14">
        <v>0</v>
      </c>
      <c r="Z506" s="14">
        <v>0</v>
      </c>
      <c r="AA506" s="14">
        <v>0</v>
      </c>
      <c r="AB506" s="106">
        <f t="shared" si="100"/>
        <v>0</v>
      </c>
      <c r="AC506" s="60">
        <f t="shared" si="101"/>
        <v>0</v>
      </c>
      <c r="AD506" s="7">
        <f t="shared" si="102"/>
        <v>24</v>
      </c>
      <c r="AE506" s="82"/>
      <c r="AF506" s="82"/>
    </row>
    <row r="507" spans="1:32" hidden="1" x14ac:dyDescent="0.2">
      <c r="A507" s="1" t="s">
        <v>31</v>
      </c>
      <c r="B507" t="s">
        <v>121</v>
      </c>
      <c r="C507" s="17">
        <v>389327</v>
      </c>
      <c r="D507" s="82" t="s">
        <v>213</v>
      </c>
      <c r="E507" s="95">
        <v>437271</v>
      </c>
      <c r="F507" s="95">
        <v>2028015</v>
      </c>
      <c r="G507" s="95">
        <v>0</v>
      </c>
      <c r="H507" s="95">
        <v>0</v>
      </c>
      <c r="I507" s="85">
        <f t="shared" si="110"/>
        <v>2465286</v>
      </c>
      <c r="J507" s="86">
        <f t="shared" si="98"/>
        <v>33.408209633403359</v>
      </c>
      <c r="K507" s="95">
        <v>0</v>
      </c>
      <c r="L507" s="95">
        <v>31900</v>
      </c>
      <c r="M507" s="95">
        <v>3007727</v>
      </c>
      <c r="N507" s="95">
        <v>0</v>
      </c>
      <c r="O507" s="95">
        <f t="shared" si="112"/>
        <v>1874369</v>
      </c>
      <c r="P507" s="87">
        <f t="shared" si="105"/>
        <v>4913996</v>
      </c>
      <c r="Q507" s="86">
        <f t="shared" si="99"/>
        <v>66.591790366596641</v>
      </c>
      <c r="R507" s="88">
        <f t="shared" si="104"/>
        <v>7379282</v>
      </c>
      <c r="S507" s="101">
        <v>20</v>
      </c>
      <c r="T507" s="101">
        <v>0</v>
      </c>
      <c r="U507" s="101">
        <v>4</v>
      </c>
      <c r="V507" s="35">
        <f t="shared" si="97"/>
        <v>24</v>
      </c>
      <c r="W507" s="61">
        <f t="shared" si="108"/>
        <v>100</v>
      </c>
      <c r="X507" s="33">
        <v>0</v>
      </c>
      <c r="Y507" s="14">
        <v>0</v>
      </c>
      <c r="Z507" s="14">
        <v>0</v>
      </c>
      <c r="AA507" s="14">
        <v>0</v>
      </c>
      <c r="AB507" s="106">
        <f t="shared" si="100"/>
        <v>0</v>
      </c>
      <c r="AC507" s="60">
        <f t="shared" si="101"/>
        <v>0</v>
      </c>
      <c r="AD507" s="7">
        <f t="shared" si="102"/>
        <v>24</v>
      </c>
      <c r="AE507" s="82"/>
      <c r="AF507" s="82"/>
    </row>
    <row r="508" spans="1:32" ht="16.5" hidden="1" customHeight="1" x14ac:dyDescent="0.2">
      <c r="A508" s="1" t="s">
        <v>31</v>
      </c>
      <c r="B508" t="s">
        <v>100</v>
      </c>
      <c r="C508" s="17">
        <v>712064</v>
      </c>
      <c r="D508" s="82" t="s">
        <v>213</v>
      </c>
      <c r="E508" s="95">
        <v>437271</v>
      </c>
      <c r="F508" s="95">
        <v>2028015</v>
      </c>
      <c r="G508" s="95">
        <v>0</v>
      </c>
      <c r="H508" s="95">
        <v>0</v>
      </c>
      <c r="I508" s="85">
        <f t="shared" si="110"/>
        <v>2465286</v>
      </c>
      <c r="J508" s="86">
        <f t="shared" si="98"/>
        <v>33.408209633403359</v>
      </c>
      <c r="K508" s="95">
        <v>0</v>
      </c>
      <c r="L508" s="95">
        <v>31900</v>
      </c>
      <c r="M508" s="95">
        <v>3007727</v>
      </c>
      <c r="N508" s="95">
        <v>0</v>
      </c>
      <c r="O508" s="95">
        <f t="shared" si="112"/>
        <v>1874369</v>
      </c>
      <c r="P508" s="87">
        <f t="shared" si="105"/>
        <v>4913996</v>
      </c>
      <c r="Q508" s="86">
        <f t="shared" si="99"/>
        <v>66.591790366596641</v>
      </c>
      <c r="R508" s="88">
        <f t="shared" si="104"/>
        <v>7379282</v>
      </c>
      <c r="S508" s="101">
        <v>20</v>
      </c>
      <c r="T508" s="101">
        <v>0</v>
      </c>
      <c r="U508" s="101">
        <v>4</v>
      </c>
      <c r="V508" s="35">
        <f t="shared" si="97"/>
        <v>24</v>
      </c>
      <c r="W508" s="61">
        <f t="shared" si="108"/>
        <v>100</v>
      </c>
      <c r="X508" s="33">
        <v>0</v>
      </c>
      <c r="Y508" s="14">
        <v>0</v>
      </c>
      <c r="Z508" s="14">
        <v>0</v>
      </c>
      <c r="AA508" s="14">
        <v>0</v>
      </c>
      <c r="AB508" s="106">
        <f t="shared" si="100"/>
        <v>0</v>
      </c>
      <c r="AC508" s="60">
        <f t="shared" si="101"/>
        <v>0</v>
      </c>
      <c r="AD508" s="7">
        <f t="shared" si="102"/>
        <v>24</v>
      </c>
      <c r="AE508" s="82"/>
      <c r="AF508" s="82"/>
    </row>
    <row r="509" spans="1:32" ht="15.75" hidden="1" customHeight="1" x14ac:dyDescent="0.2">
      <c r="A509" s="1" t="s">
        <v>31</v>
      </c>
      <c r="B509" t="s">
        <v>152</v>
      </c>
      <c r="C509" s="17">
        <v>944125</v>
      </c>
      <c r="D509" s="82" t="s">
        <v>213</v>
      </c>
      <c r="E509" s="95">
        <v>437271</v>
      </c>
      <c r="F509" s="95">
        <v>2028015</v>
      </c>
      <c r="G509" s="95">
        <v>0</v>
      </c>
      <c r="H509" s="95">
        <v>0</v>
      </c>
      <c r="I509" s="85">
        <f t="shared" si="110"/>
        <v>2465286</v>
      </c>
      <c r="J509" s="86">
        <f t="shared" si="98"/>
        <v>33.408209633403359</v>
      </c>
      <c r="K509" s="95">
        <v>0</v>
      </c>
      <c r="L509" s="95">
        <v>31900</v>
      </c>
      <c r="M509" s="95">
        <v>3007727</v>
      </c>
      <c r="N509" s="95">
        <v>0</v>
      </c>
      <c r="O509" s="95">
        <f t="shared" si="112"/>
        <v>1874369</v>
      </c>
      <c r="P509" s="87">
        <f t="shared" si="105"/>
        <v>4913996</v>
      </c>
      <c r="Q509" s="86">
        <f t="shared" si="99"/>
        <v>66.591790366596641</v>
      </c>
      <c r="R509" s="88">
        <f t="shared" si="104"/>
        <v>7379282</v>
      </c>
      <c r="S509" s="101">
        <v>20</v>
      </c>
      <c r="T509" s="101">
        <v>0</v>
      </c>
      <c r="U509" s="101">
        <v>4</v>
      </c>
      <c r="V509" s="35">
        <f t="shared" si="97"/>
        <v>24</v>
      </c>
      <c r="W509" s="61">
        <f t="shared" si="108"/>
        <v>100</v>
      </c>
      <c r="X509" s="33">
        <v>0</v>
      </c>
      <c r="Y509" s="14">
        <v>0</v>
      </c>
      <c r="Z509" s="14">
        <v>0</v>
      </c>
      <c r="AA509" s="14">
        <v>0</v>
      </c>
      <c r="AB509" s="106">
        <f t="shared" si="100"/>
        <v>0</v>
      </c>
      <c r="AC509" s="60">
        <f t="shared" si="101"/>
        <v>0</v>
      </c>
      <c r="AD509" s="7">
        <f t="shared" si="102"/>
        <v>24</v>
      </c>
      <c r="AE509" s="82"/>
      <c r="AF509" s="82"/>
    </row>
    <row r="510" spans="1:32" hidden="1" x14ac:dyDescent="0.2">
      <c r="A510" s="1" t="s">
        <v>31</v>
      </c>
      <c r="B510" t="s">
        <v>123</v>
      </c>
      <c r="C510" s="17">
        <v>526485</v>
      </c>
      <c r="D510" s="82" t="s">
        <v>171</v>
      </c>
      <c r="E510" s="95">
        <v>437271</v>
      </c>
      <c r="F510" s="95">
        <v>2028015</v>
      </c>
      <c r="G510" s="95">
        <v>0</v>
      </c>
      <c r="H510" s="95">
        <v>0</v>
      </c>
      <c r="I510" s="85">
        <f t="shared" si="110"/>
        <v>2465286</v>
      </c>
      <c r="J510" s="86">
        <f t="shared" si="98"/>
        <v>33.408209633403359</v>
      </c>
      <c r="K510" s="95">
        <v>0</v>
      </c>
      <c r="L510" s="95">
        <v>31900</v>
      </c>
      <c r="M510" s="95">
        <v>3007727</v>
      </c>
      <c r="N510" s="95">
        <v>0</v>
      </c>
      <c r="O510" s="95">
        <f t="shared" si="112"/>
        <v>1874369</v>
      </c>
      <c r="P510" s="87">
        <f t="shared" si="105"/>
        <v>4913996</v>
      </c>
      <c r="Q510" s="86">
        <f t="shared" si="99"/>
        <v>66.591790366596641</v>
      </c>
      <c r="R510" s="88">
        <f t="shared" si="104"/>
        <v>7379282</v>
      </c>
      <c r="S510" s="101">
        <v>20</v>
      </c>
      <c r="T510" s="101">
        <v>0</v>
      </c>
      <c r="U510" s="101">
        <v>4</v>
      </c>
      <c r="V510" s="35">
        <f t="shared" ref="V510:V573" si="113">SUM(S510:U510)</f>
        <v>24</v>
      </c>
      <c r="W510" s="61">
        <f t="shared" si="108"/>
        <v>100</v>
      </c>
      <c r="X510" s="33">
        <v>0</v>
      </c>
      <c r="Y510" s="14">
        <v>0</v>
      </c>
      <c r="Z510" s="14">
        <v>0</v>
      </c>
      <c r="AA510" s="14">
        <v>0</v>
      </c>
      <c r="AB510" s="106">
        <f t="shared" si="100"/>
        <v>0</v>
      </c>
      <c r="AC510" s="60">
        <f t="shared" si="101"/>
        <v>0</v>
      </c>
      <c r="AD510" s="7">
        <f t="shared" si="102"/>
        <v>24</v>
      </c>
      <c r="AE510" s="82"/>
      <c r="AF510" s="82"/>
    </row>
    <row r="511" spans="1:32" ht="15" hidden="1" customHeight="1" x14ac:dyDescent="0.2">
      <c r="A511" s="1" t="s">
        <v>31</v>
      </c>
      <c r="B511" t="s">
        <v>102</v>
      </c>
      <c r="C511" s="17">
        <v>16014</v>
      </c>
      <c r="D511" s="82" t="s">
        <v>171</v>
      </c>
      <c r="E511" s="95">
        <v>437271</v>
      </c>
      <c r="F511" s="95">
        <v>2028015</v>
      </c>
      <c r="G511" s="95">
        <v>0</v>
      </c>
      <c r="H511" s="95">
        <v>0</v>
      </c>
      <c r="I511" s="85">
        <f t="shared" si="110"/>
        <v>2465286</v>
      </c>
      <c r="J511" s="86">
        <f t="shared" si="98"/>
        <v>33.408209633403359</v>
      </c>
      <c r="K511" s="95">
        <v>0</v>
      </c>
      <c r="L511" s="95">
        <v>31900</v>
      </c>
      <c r="M511" s="95">
        <v>3007727</v>
      </c>
      <c r="N511" s="95">
        <v>0</v>
      </c>
      <c r="O511" s="95">
        <f t="shared" si="112"/>
        <v>1874369</v>
      </c>
      <c r="P511" s="87">
        <f t="shared" si="105"/>
        <v>4913996</v>
      </c>
      <c r="Q511" s="86">
        <f t="shared" si="99"/>
        <v>66.591790366596641</v>
      </c>
      <c r="R511" s="88">
        <f t="shared" si="104"/>
        <v>7379282</v>
      </c>
      <c r="S511" s="101">
        <v>20</v>
      </c>
      <c r="T511" s="101">
        <v>0</v>
      </c>
      <c r="U511" s="101">
        <v>4</v>
      </c>
      <c r="V511" s="35">
        <f t="shared" si="113"/>
        <v>24</v>
      </c>
      <c r="W511" s="61">
        <f t="shared" si="108"/>
        <v>100</v>
      </c>
      <c r="X511" s="33">
        <v>0</v>
      </c>
      <c r="Y511" s="14">
        <v>0</v>
      </c>
      <c r="Z511" s="14">
        <v>0</v>
      </c>
      <c r="AA511" s="14">
        <v>0</v>
      </c>
      <c r="AB511" s="106">
        <f t="shared" si="100"/>
        <v>0</v>
      </c>
      <c r="AC511" s="60">
        <f t="shared" si="101"/>
        <v>0</v>
      </c>
      <c r="AD511" s="7">
        <f t="shared" si="102"/>
        <v>24</v>
      </c>
      <c r="AE511" s="82"/>
      <c r="AF511" s="82"/>
    </row>
    <row r="512" spans="1:32" ht="16.5" hidden="1" customHeight="1" x14ac:dyDescent="0.2">
      <c r="A512" s="1" t="s">
        <v>246</v>
      </c>
      <c r="B512" t="s">
        <v>158</v>
      </c>
      <c r="C512" s="17">
        <v>179274</v>
      </c>
      <c r="D512" s="82" t="s">
        <v>221</v>
      </c>
      <c r="E512" s="95">
        <v>3022149</v>
      </c>
      <c r="F512" s="95">
        <v>1290236</v>
      </c>
      <c r="G512" s="95">
        <v>83245</v>
      </c>
      <c r="H512" s="95">
        <v>0</v>
      </c>
      <c r="I512" s="85">
        <f t="shared" si="110"/>
        <v>4395630</v>
      </c>
      <c r="J512" s="86">
        <f t="shared" si="98"/>
        <v>84.214892500105378</v>
      </c>
      <c r="K512" s="95">
        <v>0</v>
      </c>
      <c r="L512" s="95">
        <v>823910</v>
      </c>
      <c r="M512" s="95">
        <v>0</v>
      </c>
      <c r="N512" s="95">
        <v>0</v>
      </c>
      <c r="O512" s="95">
        <v>0</v>
      </c>
      <c r="P512" s="87">
        <f t="shared" si="105"/>
        <v>823910</v>
      </c>
      <c r="Q512" s="86">
        <f t="shared" si="99"/>
        <v>15.785107499894627</v>
      </c>
      <c r="R512" s="88">
        <f t="shared" si="104"/>
        <v>5219540</v>
      </c>
      <c r="S512" s="101">
        <v>21</v>
      </c>
      <c r="T512" s="101">
        <v>1</v>
      </c>
      <c r="U512" s="101">
        <v>9</v>
      </c>
      <c r="V512" s="35">
        <f t="shared" si="113"/>
        <v>31</v>
      </c>
      <c r="W512" s="61">
        <f t="shared" si="108"/>
        <v>10.299003322259136</v>
      </c>
      <c r="X512" s="14">
        <v>10</v>
      </c>
      <c r="Y512" s="14">
        <v>0</v>
      </c>
      <c r="Z512" s="14">
        <v>270</v>
      </c>
      <c r="AA512" s="14">
        <v>0</v>
      </c>
      <c r="AB512" s="106">
        <f t="shared" si="100"/>
        <v>270</v>
      </c>
      <c r="AC512" s="60">
        <f t="shared" si="101"/>
        <v>89.700996677740861</v>
      </c>
      <c r="AD512" s="7">
        <f t="shared" si="102"/>
        <v>301</v>
      </c>
      <c r="AE512" s="82"/>
      <c r="AF512" s="82"/>
    </row>
    <row r="513" spans="1:32" ht="15" hidden="1" customHeight="1" x14ac:dyDescent="0.2">
      <c r="A513" s="1" t="s">
        <v>246</v>
      </c>
      <c r="B513" t="s">
        <v>148</v>
      </c>
      <c r="C513" s="17">
        <v>6000</v>
      </c>
      <c r="D513" s="82" t="s">
        <v>221</v>
      </c>
      <c r="E513" s="95">
        <v>3022149</v>
      </c>
      <c r="F513" s="95">
        <v>1290236</v>
      </c>
      <c r="G513" s="95">
        <v>83245</v>
      </c>
      <c r="H513" s="95">
        <v>0</v>
      </c>
      <c r="I513" s="85">
        <f t="shared" si="110"/>
        <v>4395630</v>
      </c>
      <c r="J513" s="86">
        <f t="shared" si="98"/>
        <v>84.214892500105378</v>
      </c>
      <c r="K513" s="95">
        <v>0</v>
      </c>
      <c r="L513" s="95">
        <v>823910</v>
      </c>
      <c r="M513" s="95">
        <v>0</v>
      </c>
      <c r="N513" s="95">
        <v>0</v>
      </c>
      <c r="O513" s="95">
        <v>0</v>
      </c>
      <c r="P513" s="87">
        <f t="shared" si="105"/>
        <v>823910</v>
      </c>
      <c r="Q513" s="86">
        <f t="shared" si="99"/>
        <v>15.785107499894627</v>
      </c>
      <c r="R513" s="88">
        <f t="shared" si="104"/>
        <v>5219540</v>
      </c>
      <c r="S513" s="101">
        <v>21</v>
      </c>
      <c r="T513" s="101">
        <v>1</v>
      </c>
      <c r="U513" s="101">
        <v>9</v>
      </c>
      <c r="V513" s="35">
        <f t="shared" si="113"/>
        <v>31</v>
      </c>
      <c r="W513" s="61">
        <f t="shared" si="108"/>
        <v>10.299003322259136</v>
      </c>
      <c r="X513" s="14">
        <v>10</v>
      </c>
      <c r="Y513" s="14">
        <v>0</v>
      </c>
      <c r="Z513" s="14">
        <v>270</v>
      </c>
      <c r="AA513" s="14">
        <v>0</v>
      </c>
      <c r="AB513" s="106">
        <f t="shared" si="100"/>
        <v>270</v>
      </c>
      <c r="AC513" s="60">
        <f t="shared" si="101"/>
        <v>89.700996677740861</v>
      </c>
      <c r="AD513" s="7">
        <f t="shared" si="102"/>
        <v>301</v>
      </c>
      <c r="AE513" s="82"/>
      <c r="AF513" s="82"/>
    </row>
    <row r="514" spans="1:32" hidden="1" x14ac:dyDescent="0.2">
      <c r="A514" s="1" t="s">
        <v>246</v>
      </c>
      <c r="B514" t="s">
        <v>227</v>
      </c>
      <c r="C514" s="17">
        <v>536597</v>
      </c>
      <c r="D514" s="82" t="s">
        <v>170</v>
      </c>
      <c r="E514" s="95">
        <v>3022149</v>
      </c>
      <c r="F514" s="95">
        <v>1290236</v>
      </c>
      <c r="G514" s="95">
        <v>83245</v>
      </c>
      <c r="H514" s="95">
        <v>0</v>
      </c>
      <c r="I514" s="85">
        <f t="shared" si="110"/>
        <v>4395630</v>
      </c>
      <c r="J514" s="86">
        <f t="shared" si="98"/>
        <v>84.214892500105378</v>
      </c>
      <c r="K514" s="95">
        <v>0</v>
      </c>
      <c r="L514" s="95">
        <v>823910</v>
      </c>
      <c r="M514" s="95">
        <v>0</v>
      </c>
      <c r="N514" s="95">
        <v>0</v>
      </c>
      <c r="O514" s="95">
        <v>0</v>
      </c>
      <c r="P514" s="87">
        <f t="shared" si="105"/>
        <v>823910</v>
      </c>
      <c r="Q514" s="86">
        <f t="shared" si="99"/>
        <v>15.785107499894627</v>
      </c>
      <c r="R514" s="88">
        <f t="shared" si="104"/>
        <v>5219540</v>
      </c>
      <c r="S514" s="101">
        <v>21</v>
      </c>
      <c r="T514" s="101">
        <v>1</v>
      </c>
      <c r="U514" s="101">
        <v>9</v>
      </c>
      <c r="V514" s="35">
        <f t="shared" si="113"/>
        <v>31</v>
      </c>
      <c r="W514" s="61">
        <f t="shared" si="108"/>
        <v>10.299003322259136</v>
      </c>
      <c r="X514" s="14">
        <v>10</v>
      </c>
      <c r="Y514" s="14">
        <v>0</v>
      </c>
      <c r="Z514" s="14">
        <v>270</v>
      </c>
      <c r="AA514" s="14">
        <v>0</v>
      </c>
      <c r="AB514" s="106">
        <f t="shared" si="100"/>
        <v>270</v>
      </c>
      <c r="AC514" s="60">
        <f t="shared" si="101"/>
        <v>89.700996677740861</v>
      </c>
      <c r="AD514" s="7">
        <f t="shared" si="102"/>
        <v>301</v>
      </c>
      <c r="AE514" s="82"/>
      <c r="AF514" s="82"/>
    </row>
    <row r="515" spans="1:32" ht="15" hidden="1" customHeight="1" x14ac:dyDescent="0.2">
      <c r="A515" s="1" t="s">
        <v>246</v>
      </c>
      <c r="B515" t="s">
        <v>95</v>
      </c>
      <c r="C515" s="17">
        <v>41165</v>
      </c>
      <c r="D515" s="82" t="s">
        <v>170</v>
      </c>
      <c r="E515" s="95">
        <v>3022149</v>
      </c>
      <c r="F515" s="95">
        <v>1290236</v>
      </c>
      <c r="G515" s="95">
        <v>83245</v>
      </c>
      <c r="H515" s="95">
        <v>0</v>
      </c>
      <c r="I515" s="85">
        <f t="shared" si="110"/>
        <v>4395630</v>
      </c>
      <c r="J515" s="86">
        <f t="shared" si="98"/>
        <v>84.214892500105378</v>
      </c>
      <c r="K515" s="95">
        <v>0</v>
      </c>
      <c r="L515" s="95">
        <v>823910</v>
      </c>
      <c r="M515" s="95">
        <v>0</v>
      </c>
      <c r="N515" s="95">
        <v>0</v>
      </c>
      <c r="O515" s="95">
        <v>0</v>
      </c>
      <c r="P515" s="87">
        <f t="shared" si="105"/>
        <v>823910</v>
      </c>
      <c r="Q515" s="86">
        <f t="shared" si="99"/>
        <v>15.785107499894627</v>
      </c>
      <c r="R515" s="88">
        <f t="shared" si="104"/>
        <v>5219540</v>
      </c>
      <c r="S515" s="101">
        <v>21</v>
      </c>
      <c r="T515" s="101">
        <v>1</v>
      </c>
      <c r="U515" s="101">
        <v>9</v>
      </c>
      <c r="V515" s="35">
        <f t="shared" si="113"/>
        <v>31</v>
      </c>
      <c r="W515" s="61">
        <f t="shared" si="108"/>
        <v>10.299003322259136</v>
      </c>
      <c r="X515" s="14">
        <v>10</v>
      </c>
      <c r="Y515" s="14">
        <v>0</v>
      </c>
      <c r="Z515" s="14">
        <v>270</v>
      </c>
      <c r="AA515" s="14">
        <v>0</v>
      </c>
      <c r="AB515" s="106">
        <f t="shared" si="100"/>
        <v>270</v>
      </c>
      <c r="AC515" s="60">
        <f t="shared" si="101"/>
        <v>89.700996677740861</v>
      </c>
      <c r="AD515" s="7">
        <f t="shared" si="102"/>
        <v>301</v>
      </c>
      <c r="AE515" s="82"/>
      <c r="AF515" s="82"/>
    </row>
    <row r="516" spans="1:32" hidden="1" x14ac:dyDescent="0.2">
      <c r="A516" s="1" t="s">
        <v>246</v>
      </c>
      <c r="B516" t="s">
        <v>99</v>
      </c>
      <c r="C516" s="17">
        <v>12218</v>
      </c>
      <c r="D516" s="82" t="s">
        <v>213</v>
      </c>
      <c r="E516" s="95">
        <v>3022149</v>
      </c>
      <c r="F516" s="95">
        <v>1290236</v>
      </c>
      <c r="G516" s="95">
        <v>83245</v>
      </c>
      <c r="H516" s="95">
        <v>0</v>
      </c>
      <c r="I516" s="85">
        <f t="shared" si="110"/>
        <v>4395630</v>
      </c>
      <c r="J516" s="86">
        <f t="shared" ref="J516:J579" si="114">(100*I516)/R516</f>
        <v>84.214892500105378</v>
      </c>
      <c r="K516" s="95">
        <v>0</v>
      </c>
      <c r="L516" s="95">
        <v>823910</v>
      </c>
      <c r="M516" s="95">
        <v>0</v>
      </c>
      <c r="N516" s="95">
        <v>0</v>
      </c>
      <c r="O516" s="95">
        <v>0</v>
      </c>
      <c r="P516" s="87">
        <f t="shared" si="105"/>
        <v>823910</v>
      </c>
      <c r="Q516" s="86">
        <f t="shared" ref="Q516:Q579" si="115">(100*P516)/R516</f>
        <v>15.785107499894627</v>
      </c>
      <c r="R516" s="88">
        <f t="shared" si="104"/>
        <v>5219540</v>
      </c>
      <c r="S516" s="101">
        <v>21</v>
      </c>
      <c r="T516" s="101">
        <v>1</v>
      </c>
      <c r="U516" s="101">
        <v>9</v>
      </c>
      <c r="V516" s="35">
        <f t="shared" si="113"/>
        <v>31</v>
      </c>
      <c r="W516" s="61">
        <f t="shared" si="108"/>
        <v>10.299003322259136</v>
      </c>
      <c r="X516" s="14">
        <v>10</v>
      </c>
      <c r="Y516" s="14">
        <v>0</v>
      </c>
      <c r="Z516" s="14">
        <v>270</v>
      </c>
      <c r="AA516" s="14">
        <v>0</v>
      </c>
      <c r="AB516" s="106">
        <f t="shared" ref="AB516:AB579" si="116">SUM(Y516:AA516)</f>
        <v>270</v>
      </c>
      <c r="AC516" s="60">
        <f t="shared" ref="AC516:AC579" si="117">(100*AB516)/AD516</f>
        <v>89.700996677740861</v>
      </c>
      <c r="AD516" s="7">
        <f t="shared" ref="AD516:AD579" si="118">V516+AB516</f>
        <v>301</v>
      </c>
      <c r="AE516" s="82"/>
      <c r="AF516" s="82"/>
    </row>
    <row r="517" spans="1:32" ht="15" hidden="1" customHeight="1" x14ac:dyDescent="0.2">
      <c r="A517" s="1" t="s">
        <v>246</v>
      </c>
      <c r="B517" t="s">
        <v>122</v>
      </c>
      <c r="C517" s="17">
        <v>6102</v>
      </c>
      <c r="D517" s="82" t="s">
        <v>213</v>
      </c>
      <c r="E517" s="95">
        <v>3022149</v>
      </c>
      <c r="F517" s="95">
        <v>1290236</v>
      </c>
      <c r="G517" s="95">
        <v>83245</v>
      </c>
      <c r="H517" s="95">
        <v>0</v>
      </c>
      <c r="I517" s="85">
        <f t="shared" si="110"/>
        <v>4395630</v>
      </c>
      <c r="J517" s="86">
        <f t="shared" si="114"/>
        <v>84.214892500105378</v>
      </c>
      <c r="K517" s="95">
        <v>0</v>
      </c>
      <c r="L517" s="95">
        <v>823910</v>
      </c>
      <c r="M517" s="95">
        <v>0</v>
      </c>
      <c r="N517" s="95">
        <v>0</v>
      </c>
      <c r="O517" s="95">
        <v>0</v>
      </c>
      <c r="P517" s="87">
        <f t="shared" si="105"/>
        <v>823910</v>
      </c>
      <c r="Q517" s="86">
        <f t="shared" si="115"/>
        <v>15.785107499894627</v>
      </c>
      <c r="R517" s="88">
        <f t="shared" ref="R517:R580" si="119">I517+P517</f>
        <v>5219540</v>
      </c>
      <c r="S517" s="101">
        <v>21</v>
      </c>
      <c r="T517" s="101">
        <v>1</v>
      </c>
      <c r="U517" s="101">
        <v>9</v>
      </c>
      <c r="V517" s="35">
        <f t="shared" si="113"/>
        <v>31</v>
      </c>
      <c r="W517" s="61">
        <f t="shared" si="108"/>
        <v>10.299003322259136</v>
      </c>
      <c r="X517" s="14">
        <v>10</v>
      </c>
      <c r="Y517" s="14">
        <v>0</v>
      </c>
      <c r="Z517" s="14">
        <v>270</v>
      </c>
      <c r="AA517" s="14">
        <v>0</v>
      </c>
      <c r="AB517" s="106">
        <f t="shared" si="116"/>
        <v>270</v>
      </c>
      <c r="AC517" s="60">
        <f t="shared" si="117"/>
        <v>89.700996677740861</v>
      </c>
      <c r="AD517" s="7">
        <f t="shared" si="118"/>
        <v>301</v>
      </c>
      <c r="AE517" s="82"/>
      <c r="AF517" s="82"/>
    </row>
    <row r="518" spans="1:32" hidden="1" x14ac:dyDescent="0.2">
      <c r="A518" s="1" t="s">
        <v>246</v>
      </c>
      <c r="B518" t="s">
        <v>102</v>
      </c>
      <c r="C518" s="17">
        <v>306816</v>
      </c>
      <c r="D518" s="82" t="s">
        <v>218</v>
      </c>
      <c r="E518" s="95">
        <v>3022149</v>
      </c>
      <c r="F518" s="95">
        <v>1290236</v>
      </c>
      <c r="G518" s="95">
        <v>83245</v>
      </c>
      <c r="H518" s="95">
        <v>0</v>
      </c>
      <c r="I518" s="85">
        <f t="shared" si="110"/>
        <v>4395630</v>
      </c>
      <c r="J518" s="86">
        <f t="shared" si="114"/>
        <v>84.214892500105378</v>
      </c>
      <c r="K518" s="95">
        <v>0</v>
      </c>
      <c r="L518" s="95">
        <v>823910</v>
      </c>
      <c r="M518" s="95">
        <v>0</v>
      </c>
      <c r="N518" s="95">
        <v>0</v>
      </c>
      <c r="O518" s="95">
        <v>0</v>
      </c>
      <c r="P518" s="87">
        <f t="shared" ref="P518:P581" si="120">SUM(K518:O518)</f>
        <v>823910</v>
      </c>
      <c r="Q518" s="86">
        <f t="shared" si="115"/>
        <v>15.785107499894627</v>
      </c>
      <c r="R518" s="88">
        <f t="shared" si="119"/>
        <v>5219540</v>
      </c>
      <c r="S518" s="101">
        <v>21</v>
      </c>
      <c r="T518" s="101">
        <v>1</v>
      </c>
      <c r="U518" s="101">
        <v>9</v>
      </c>
      <c r="V518" s="35">
        <f t="shared" si="113"/>
        <v>31</v>
      </c>
      <c r="W518" s="61">
        <f t="shared" si="108"/>
        <v>10.299003322259136</v>
      </c>
      <c r="X518" s="14">
        <v>10</v>
      </c>
      <c r="Y518" s="14">
        <v>0</v>
      </c>
      <c r="Z518" s="14">
        <v>270</v>
      </c>
      <c r="AA518" s="14">
        <v>0</v>
      </c>
      <c r="AB518" s="106">
        <f t="shared" si="116"/>
        <v>270</v>
      </c>
      <c r="AC518" s="60">
        <f t="shared" si="117"/>
        <v>89.700996677740861</v>
      </c>
      <c r="AD518" s="7">
        <f t="shared" si="118"/>
        <v>301</v>
      </c>
      <c r="AE518" s="82"/>
      <c r="AF518" s="82"/>
    </row>
    <row r="519" spans="1:32" ht="16.5" hidden="1" customHeight="1" x14ac:dyDescent="0.2">
      <c r="A519" s="1" t="s">
        <v>246</v>
      </c>
      <c r="B519" t="s">
        <v>103</v>
      </c>
      <c r="C519" s="17">
        <v>326182</v>
      </c>
      <c r="D519" s="82" t="s">
        <v>218</v>
      </c>
      <c r="E519" s="95">
        <v>3022149</v>
      </c>
      <c r="F519" s="95">
        <v>1290236</v>
      </c>
      <c r="G519" s="95">
        <v>83245</v>
      </c>
      <c r="H519" s="95">
        <v>0</v>
      </c>
      <c r="I519" s="85">
        <f t="shared" si="110"/>
        <v>4395630</v>
      </c>
      <c r="J519" s="86">
        <f t="shared" si="114"/>
        <v>84.214892500105378</v>
      </c>
      <c r="K519" s="95">
        <v>0</v>
      </c>
      <c r="L519" s="95">
        <v>823910</v>
      </c>
      <c r="M519" s="95">
        <v>0</v>
      </c>
      <c r="N519" s="95">
        <v>0</v>
      </c>
      <c r="O519" s="95">
        <v>0</v>
      </c>
      <c r="P519" s="87">
        <f t="shared" si="120"/>
        <v>823910</v>
      </c>
      <c r="Q519" s="86">
        <f t="shared" si="115"/>
        <v>15.785107499894627</v>
      </c>
      <c r="R519" s="88">
        <f t="shared" si="119"/>
        <v>5219540</v>
      </c>
      <c r="S519" s="101">
        <v>21</v>
      </c>
      <c r="T519" s="101">
        <v>1</v>
      </c>
      <c r="U519" s="101">
        <v>9</v>
      </c>
      <c r="V519" s="35">
        <f t="shared" si="113"/>
        <v>31</v>
      </c>
      <c r="W519" s="61">
        <f t="shared" si="108"/>
        <v>10.299003322259136</v>
      </c>
      <c r="X519" s="14">
        <v>10</v>
      </c>
      <c r="Y519" s="14">
        <v>0</v>
      </c>
      <c r="Z519" s="14">
        <v>270</v>
      </c>
      <c r="AA519" s="14">
        <v>0</v>
      </c>
      <c r="AB519" s="106">
        <f t="shared" si="116"/>
        <v>270</v>
      </c>
      <c r="AC519" s="60">
        <f t="shared" si="117"/>
        <v>89.700996677740861</v>
      </c>
      <c r="AD519" s="7">
        <f t="shared" si="118"/>
        <v>301</v>
      </c>
      <c r="AE519" s="82"/>
      <c r="AF519" s="82"/>
    </row>
    <row r="520" spans="1:32" ht="15.75" hidden="1" customHeight="1" x14ac:dyDescent="0.2">
      <c r="A520" s="1" t="s">
        <v>246</v>
      </c>
      <c r="B520" t="s">
        <v>105</v>
      </c>
      <c r="C520" s="17">
        <v>30140</v>
      </c>
      <c r="D520" s="82" t="s">
        <v>218</v>
      </c>
      <c r="E520" s="95">
        <v>3022149</v>
      </c>
      <c r="F520" s="95">
        <v>1290236</v>
      </c>
      <c r="G520" s="95">
        <v>83245</v>
      </c>
      <c r="H520" s="95">
        <v>0</v>
      </c>
      <c r="I520" s="85">
        <f t="shared" si="110"/>
        <v>4395630</v>
      </c>
      <c r="J520" s="86">
        <f t="shared" si="114"/>
        <v>84.214892500105378</v>
      </c>
      <c r="K520" s="95">
        <v>0</v>
      </c>
      <c r="L520" s="95">
        <v>823910</v>
      </c>
      <c r="M520" s="95">
        <v>0</v>
      </c>
      <c r="N520" s="95">
        <v>0</v>
      </c>
      <c r="O520" s="95">
        <v>0</v>
      </c>
      <c r="P520" s="87">
        <f t="shared" si="120"/>
        <v>823910</v>
      </c>
      <c r="Q520" s="86">
        <f t="shared" si="115"/>
        <v>15.785107499894627</v>
      </c>
      <c r="R520" s="88">
        <f t="shared" si="119"/>
        <v>5219540</v>
      </c>
      <c r="S520" s="101">
        <v>21</v>
      </c>
      <c r="T520" s="101">
        <v>1</v>
      </c>
      <c r="U520" s="101">
        <v>9</v>
      </c>
      <c r="V520" s="35">
        <f t="shared" si="113"/>
        <v>31</v>
      </c>
      <c r="W520" s="61">
        <f t="shared" si="108"/>
        <v>10.299003322259136</v>
      </c>
      <c r="X520" s="14">
        <v>10</v>
      </c>
      <c r="Y520" s="14">
        <v>0</v>
      </c>
      <c r="Z520" s="14">
        <v>270</v>
      </c>
      <c r="AA520" s="14">
        <v>0</v>
      </c>
      <c r="AB520" s="106">
        <f t="shared" si="116"/>
        <v>270</v>
      </c>
      <c r="AC520" s="60">
        <f t="shared" si="117"/>
        <v>89.700996677740861</v>
      </c>
      <c r="AD520" s="7">
        <f t="shared" si="118"/>
        <v>301</v>
      </c>
      <c r="AE520" s="82"/>
      <c r="AF520" s="82"/>
    </row>
    <row r="521" spans="1:32" hidden="1" x14ac:dyDescent="0.2">
      <c r="A521" s="1" t="s">
        <v>246</v>
      </c>
      <c r="B521" t="s">
        <v>106</v>
      </c>
      <c r="C521" s="17">
        <v>159082</v>
      </c>
      <c r="D521" s="82" t="s">
        <v>218</v>
      </c>
      <c r="E521" s="95">
        <v>3022149</v>
      </c>
      <c r="F521" s="95">
        <v>1290236</v>
      </c>
      <c r="G521" s="95">
        <v>83245</v>
      </c>
      <c r="H521" s="95">
        <v>0</v>
      </c>
      <c r="I521" s="85">
        <f t="shared" si="110"/>
        <v>4395630</v>
      </c>
      <c r="J521" s="86">
        <f t="shared" si="114"/>
        <v>84.214892500105378</v>
      </c>
      <c r="K521" s="95">
        <v>0</v>
      </c>
      <c r="L521" s="95">
        <v>823910</v>
      </c>
      <c r="M521" s="95">
        <v>0</v>
      </c>
      <c r="N521" s="95">
        <v>0</v>
      </c>
      <c r="O521" s="95">
        <v>0</v>
      </c>
      <c r="P521" s="87">
        <f t="shared" si="120"/>
        <v>823910</v>
      </c>
      <c r="Q521" s="86">
        <f t="shared" si="115"/>
        <v>15.785107499894627</v>
      </c>
      <c r="R521" s="88">
        <f t="shared" si="119"/>
        <v>5219540</v>
      </c>
      <c r="S521" s="101">
        <v>21</v>
      </c>
      <c r="T521" s="101">
        <v>1</v>
      </c>
      <c r="U521" s="101">
        <v>9</v>
      </c>
      <c r="V521" s="35">
        <f t="shared" si="113"/>
        <v>31</v>
      </c>
      <c r="W521" s="61">
        <f t="shared" si="108"/>
        <v>10.299003322259136</v>
      </c>
      <c r="X521" s="14">
        <v>10</v>
      </c>
      <c r="Y521" s="14">
        <v>0</v>
      </c>
      <c r="Z521" s="14">
        <v>270</v>
      </c>
      <c r="AA521" s="14">
        <v>0</v>
      </c>
      <c r="AB521" s="106">
        <f t="shared" si="116"/>
        <v>270</v>
      </c>
      <c r="AC521" s="60">
        <f t="shared" si="117"/>
        <v>89.700996677740861</v>
      </c>
      <c r="AD521" s="7">
        <f t="shared" si="118"/>
        <v>301</v>
      </c>
      <c r="AE521" s="82"/>
      <c r="AF521" s="82"/>
    </row>
    <row r="522" spans="1:32" hidden="1" x14ac:dyDescent="0.2">
      <c r="A522" s="1" t="s">
        <v>246</v>
      </c>
      <c r="B522" t="s">
        <v>165</v>
      </c>
      <c r="C522" s="17">
        <v>122179</v>
      </c>
      <c r="D522" s="82" t="s">
        <v>219</v>
      </c>
      <c r="E522" s="95">
        <v>3022149</v>
      </c>
      <c r="F522" s="95">
        <v>1290236</v>
      </c>
      <c r="G522" s="95">
        <v>83245</v>
      </c>
      <c r="H522" s="95">
        <v>0</v>
      </c>
      <c r="I522" s="85">
        <f t="shared" si="110"/>
        <v>4395630</v>
      </c>
      <c r="J522" s="86">
        <f t="shared" si="114"/>
        <v>84.214892500105378</v>
      </c>
      <c r="K522" s="95">
        <v>0</v>
      </c>
      <c r="L522" s="95">
        <v>823910</v>
      </c>
      <c r="M522" s="95">
        <v>0</v>
      </c>
      <c r="N522" s="95">
        <v>0</v>
      </c>
      <c r="O522" s="95">
        <v>0</v>
      </c>
      <c r="P522" s="87">
        <f t="shared" si="120"/>
        <v>823910</v>
      </c>
      <c r="Q522" s="86">
        <f t="shared" si="115"/>
        <v>15.785107499894627</v>
      </c>
      <c r="R522" s="88">
        <f t="shared" si="119"/>
        <v>5219540</v>
      </c>
      <c r="S522" s="101">
        <v>21</v>
      </c>
      <c r="T522" s="101">
        <v>1</v>
      </c>
      <c r="U522" s="101">
        <v>9</v>
      </c>
      <c r="V522" s="35">
        <f t="shared" si="113"/>
        <v>31</v>
      </c>
      <c r="W522" s="61">
        <f t="shared" si="108"/>
        <v>10.299003322259136</v>
      </c>
      <c r="X522" s="14">
        <v>10</v>
      </c>
      <c r="Y522" s="14">
        <v>0</v>
      </c>
      <c r="Z522" s="14">
        <v>270</v>
      </c>
      <c r="AA522" s="14">
        <v>0</v>
      </c>
      <c r="AB522" s="106">
        <f t="shared" si="116"/>
        <v>270</v>
      </c>
      <c r="AC522" s="60">
        <f t="shared" si="117"/>
        <v>89.700996677740861</v>
      </c>
      <c r="AD522" s="7">
        <f t="shared" si="118"/>
        <v>301</v>
      </c>
      <c r="AE522" s="82"/>
      <c r="AF522" s="82"/>
    </row>
    <row r="523" spans="1:32" hidden="1" x14ac:dyDescent="0.2">
      <c r="A523" s="1" t="s">
        <v>246</v>
      </c>
      <c r="B523" t="s">
        <v>157</v>
      </c>
      <c r="C523" s="17">
        <v>161999</v>
      </c>
      <c r="D523" s="82" t="s">
        <v>219</v>
      </c>
      <c r="E523" s="95">
        <v>3022149</v>
      </c>
      <c r="F523" s="95">
        <v>1290236</v>
      </c>
      <c r="G523" s="95">
        <v>83245</v>
      </c>
      <c r="H523" s="95">
        <v>0</v>
      </c>
      <c r="I523" s="85">
        <f t="shared" si="110"/>
        <v>4395630</v>
      </c>
      <c r="J523" s="86">
        <f t="shared" si="114"/>
        <v>84.214892500105378</v>
      </c>
      <c r="K523" s="95">
        <v>0</v>
      </c>
      <c r="L523" s="95">
        <v>823910</v>
      </c>
      <c r="M523" s="95">
        <v>0</v>
      </c>
      <c r="N523" s="95">
        <v>0</v>
      </c>
      <c r="O523" s="95">
        <v>0</v>
      </c>
      <c r="P523" s="87">
        <f t="shared" si="120"/>
        <v>823910</v>
      </c>
      <c r="Q523" s="86">
        <f t="shared" si="115"/>
        <v>15.785107499894627</v>
      </c>
      <c r="R523" s="88">
        <f t="shared" si="119"/>
        <v>5219540</v>
      </c>
      <c r="S523" s="101">
        <v>21</v>
      </c>
      <c r="T523" s="101">
        <v>1</v>
      </c>
      <c r="U523" s="101">
        <v>9</v>
      </c>
      <c r="V523" s="35">
        <f t="shared" si="113"/>
        <v>31</v>
      </c>
      <c r="W523" s="61">
        <f t="shared" si="108"/>
        <v>10.299003322259136</v>
      </c>
      <c r="X523" s="14">
        <v>10</v>
      </c>
      <c r="Y523" s="14">
        <v>0</v>
      </c>
      <c r="Z523" s="14">
        <v>270</v>
      </c>
      <c r="AA523" s="14">
        <v>0</v>
      </c>
      <c r="AB523" s="106">
        <f t="shared" si="116"/>
        <v>270</v>
      </c>
      <c r="AC523" s="60">
        <f t="shared" si="117"/>
        <v>89.700996677740861</v>
      </c>
      <c r="AD523" s="7">
        <f t="shared" si="118"/>
        <v>301</v>
      </c>
      <c r="AE523" s="82"/>
      <c r="AF523" s="82"/>
    </row>
    <row r="524" spans="1:32" hidden="1" x14ac:dyDescent="0.2">
      <c r="A524" s="1" t="s">
        <v>246</v>
      </c>
      <c r="B524" t="s">
        <v>220</v>
      </c>
      <c r="C524" s="17">
        <v>301742</v>
      </c>
      <c r="D524" s="82" t="s">
        <v>222</v>
      </c>
      <c r="E524" s="95">
        <v>3022149</v>
      </c>
      <c r="F524" s="95">
        <v>1290236</v>
      </c>
      <c r="G524" s="95">
        <v>83245</v>
      </c>
      <c r="H524" s="95">
        <v>0</v>
      </c>
      <c r="I524" s="85">
        <f t="shared" si="110"/>
        <v>4395630</v>
      </c>
      <c r="J524" s="86">
        <f t="shared" si="114"/>
        <v>84.214892500105378</v>
      </c>
      <c r="K524" s="95">
        <v>0</v>
      </c>
      <c r="L524" s="95">
        <v>823910</v>
      </c>
      <c r="M524" s="95">
        <v>0</v>
      </c>
      <c r="N524" s="95">
        <v>0</v>
      </c>
      <c r="O524" s="95">
        <v>0</v>
      </c>
      <c r="P524" s="87">
        <f t="shared" si="120"/>
        <v>823910</v>
      </c>
      <c r="Q524" s="86">
        <f t="shared" si="115"/>
        <v>15.785107499894627</v>
      </c>
      <c r="R524" s="88">
        <f t="shared" si="119"/>
        <v>5219540</v>
      </c>
      <c r="S524" s="101">
        <v>21</v>
      </c>
      <c r="T524" s="101">
        <v>1</v>
      </c>
      <c r="U524" s="101">
        <v>9</v>
      </c>
      <c r="V524" s="35">
        <f t="shared" si="113"/>
        <v>31</v>
      </c>
      <c r="W524" s="61">
        <f t="shared" si="108"/>
        <v>10.299003322259136</v>
      </c>
      <c r="X524" s="14">
        <v>10</v>
      </c>
      <c r="Y524" s="14">
        <v>0</v>
      </c>
      <c r="Z524" s="14">
        <v>270</v>
      </c>
      <c r="AA524" s="14">
        <v>0</v>
      </c>
      <c r="AB524" s="106">
        <f t="shared" si="116"/>
        <v>270</v>
      </c>
      <c r="AC524" s="60">
        <f t="shared" si="117"/>
        <v>89.700996677740861</v>
      </c>
      <c r="AD524" s="7">
        <f t="shared" si="118"/>
        <v>301</v>
      </c>
      <c r="AE524" s="82"/>
      <c r="AF524" s="82"/>
    </row>
    <row r="525" spans="1:32" hidden="1" x14ac:dyDescent="0.2">
      <c r="A525" s="1" t="s">
        <v>246</v>
      </c>
      <c r="B525" t="s">
        <v>111</v>
      </c>
      <c r="C525" s="17">
        <v>2314390</v>
      </c>
      <c r="D525" s="82" t="s">
        <v>222</v>
      </c>
      <c r="E525" s="95">
        <v>3022149</v>
      </c>
      <c r="F525" s="95">
        <v>1290236</v>
      </c>
      <c r="G525" s="95">
        <v>83245</v>
      </c>
      <c r="H525" s="95">
        <v>0</v>
      </c>
      <c r="I525" s="85">
        <f t="shared" si="110"/>
        <v>4395630</v>
      </c>
      <c r="J525" s="86">
        <f t="shared" si="114"/>
        <v>84.214892500105378</v>
      </c>
      <c r="K525" s="95">
        <v>0</v>
      </c>
      <c r="L525" s="95">
        <v>823910</v>
      </c>
      <c r="M525" s="95">
        <v>0</v>
      </c>
      <c r="N525" s="95">
        <v>0</v>
      </c>
      <c r="O525" s="95">
        <v>0</v>
      </c>
      <c r="P525" s="87">
        <f t="shared" si="120"/>
        <v>823910</v>
      </c>
      <c r="Q525" s="86">
        <f t="shared" si="115"/>
        <v>15.785107499894627</v>
      </c>
      <c r="R525" s="88">
        <f t="shared" si="119"/>
        <v>5219540</v>
      </c>
      <c r="S525" s="101">
        <v>21</v>
      </c>
      <c r="T525" s="101">
        <v>1</v>
      </c>
      <c r="U525" s="101">
        <v>9</v>
      </c>
      <c r="V525" s="35">
        <f t="shared" si="113"/>
        <v>31</v>
      </c>
      <c r="W525" s="61">
        <f t="shared" si="108"/>
        <v>10.299003322259136</v>
      </c>
      <c r="X525" s="14">
        <v>10</v>
      </c>
      <c r="Y525" s="14">
        <v>0</v>
      </c>
      <c r="Z525" s="14">
        <v>270</v>
      </c>
      <c r="AA525" s="14">
        <v>0</v>
      </c>
      <c r="AB525" s="106">
        <f t="shared" si="116"/>
        <v>270</v>
      </c>
      <c r="AC525" s="60">
        <f t="shared" si="117"/>
        <v>89.700996677740861</v>
      </c>
      <c r="AD525" s="7">
        <f t="shared" si="118"/>
        <v>301</v>
      </c>
      <c r="AE525" s="82"/>
      <c r="AF525" s="82"/>
    </row>
    <row r="526" spans="1:32" hidden="1" x14ac:dyDescent="0.2">
      <c r="A526" s="1" t="s">
        <v>246</v>
      </c>
      <c r="B526" t="s">
        <v>112</v>
      </c>
      <c r="C526" s="17">
        <v>179349</v>
      </c>
      <c r="D526" s="82" t="s">
        <v>222</v>
      </c>
      <c r="E526" s="95">
        <v>3022149</v>
      </c>
      <c r="F526" s="95">
        <v>1290236</v>
      </c>
      <c r="G526" s="95">
        <v>83245</v>
      </c>
      <c r="H526" s="95">
        <v>0</v>
      </c>
      <c r="I526" s="85">
        <f t="shared" si="110"/>
        <v>4395630</v>
      </c>
      <c r="J526" s="86">
        <f t="shared" si="114"/>
        <v>84.214892500105378</v>
      </c>
      <c r="K526" s="95">
        <v>0</v>
      </c>
      <c r="L526" s="95">
        <v>823910</v>
      </c>
      <c r="M526" s="95">
        <v>0</v>
      </c>
      <c r="N526" s="95">
        <v>0</v>
      </c>
      <c r="O526" s="95">
        <v>0</v>
      </c>
      <c r="P526" s="87">
        <f t="shared" si="120"/>
        <v>823910</v>
      </c>
      <c r="Q526" s="86">
        <f t="shared" si="115"/>
        <v>15.785107499894627</v>
      </c>
      <c r="R526" s="88">
        <f t="shared" si="119"/>
        <v>5219540</v>
      </c>
      <c r="S526" s="101">
        <v>21</v>
      </c>
      <c r="T526" s="101">
        <v>1</v>
      </c>
      <c r="U526" s="101">
        <v>9</v>
      </c>
      <c r="V526" s="35">
        <f t="shared" si="113"/>
        <v>31</v>
      </c>
      <c r="W526" s="61">
        <f t="shared" si="108"/>
        <v>10.299003322259136</v>
      </c>
      <c r="X526" s="14">
        <v>10</v>
      </c>
      <c r="Y526" s="14">
        <v>0</v>
      </c>
      <c r="Z526" s="14">
        <v>270</v>
      </c>
      <c r="AA526" s="14">
        <v>0</v>
      </c>
      <c r="AB526" s="106">
        <f t="shared" si="116"/>
        <v>270</v>
      </c>
      <c r="AC526" s="60">
        <f t="shared" si="117"/>
        <v>89.700996677740861</v>
      </c>
      <c r="AD526" s="7">
        <f t="shared" si="118"/>
        <v>301</v>
      </c>
      <c r="AE526" s="82"/>
      <c r="AF526" s="82"/>
    </row>
    <row r="527" spans="1:32" hidden="1" x14ac:dyDescent="0.2">
      <c r="A527" s="1" t="s">
        <v>246</v>
      </c>
      <c r="B527" t="s">
        <v>113</v>
      </c>
      <c r="C527" s="17">
        <v>1302369</v>
      </c>
      <c r="D527" s="82" t="s">
        <v>222</v>
      </c>
      <c r="E527" s="95">
        <v>3022149</v>
      </c>
      <c r="F527" s="95">
        <v>1290236</v>
      </c>
      <c r="G527" s="95">
        <v>83245</v>
      </c>
      <c r="H527" s="95">
        <v>0</v>
      </c>
      <c r="I527" s="85">
        <f t="shared" si="110"/>
        <v>4395630</v>
      </c>
      <c r="J527" s="86">
        <f t="shared" si="114"/>
        <v>84.214892500105378</v>
      </c>
      <c r="K527" s="95">
        <v>0</v>
      </c>
      <c r="L527" s="95">
        <v>823910</v>
      </c>
      <c r="M527" s="95">
        <v>0</v>
      </c>
      <c r="N527" s="95">
        <v>0</v>
      </c>
      <c r="O527" s="95">
        <v>0</v>
      </c>
      <c r="P527" s="87">
        <f t="shared" si="120"/>
        <v>823910</v>
      </c>
      <c r="Q527" s="86">
        <f t="shared" si="115"/>
        <v>15.785107499894627</v>
      </c>
      <c r="R527" s="88">
        <f t="shared" si="119"/>
        <v>5219540</v>
      </c>
      <c r="S527" s="101">
        <v>21</v>
      </c>
      <c r="T527" s="101">
        <v>1</v>
      </c>
      <c r="U527" s="101">
        <v>9</v>
      </c>
      <c r="V527" s="35">
        <f t="shared" si="113"/>
        <v>31</v>
      </c>
      <c r="W527" s="61">
        <f t="shared" si="108"/>
        <v>10.299003322259136</v>
      </c>
      <c r="X527" s="14">
        <v>10</v>
      </c>
      <c r="Y527" s="14">
        <v>0</v>
      </c>
      <c r="Z527" s="14">
        <v>270</v>
      </c>
      <c r="AA527" s="14">
        <v>0</v>
      </c>
      <c r="AB527" s="106">
        <f t="shared" si="116"/>
        <v>270</v>
      </c>
      <c r="AC527" s="60">
        <f t="shared" si="117"/>
        <v>89.700996677740861</v>
      </c>
      <c r="AD527" s="7">
        <f t="shared" si="118"/>
        <v>301</v>
      </c>
      <c r="AE527" s="82"/>
      <c r="AF527" s="82"/>
    </row>
    <row r="528" spans="1:32" ht="15" hidden="1" customHeight="1" x14ac:dyDescent="0.2">
      <c r="A528" s="1" t="s">
        <v>34</v>
      </c>
      <c r="B528" t="s">
        <v>117</v>
      </c>
      <c r="C528" s="19">
        <v>8142</v>
      </c>
      <c r="D528" s="82" t="s">
        <v>170</v>
      </c>
      <c r="E528" s="95">
        <v>1832366</v>
      </c>
      <c r="F528" s="95">
        <v>3716603</v>
      </c>
      <c r="G528" s="95">
        <v>0</v>
      </c>
      <c r="H528" s="95">
        <v>0</v>
      </c>
      <c r="I528" s="85">
        <f t="shared" si="110"/>
        <v>5548969</v>
      </c>
      <c r="J528" s="86">
        <f t="shared" si="114"/>
        <v>84.372303956078113</v>
      </c>
      <c r="K528" s="95">
        <v>412274</v>
      </c>
      <c r="L528" s="95">
        <v>524095</v>
      </c>
      <c r="M528" s="95">
        <v>74885</v>
      </c>
      <c r="N528" s="95">
        <v>16543</v>
      </c>
      <c r="O528" s="95">
        <v>0</v>
      </c>
      <c r="P528" s="87">
        <f t="shared" si="120"/>
        <v>1027797</v>
      </c>
      <c r="Q528" s="86">
        <f t="shared" si="115"/>
        <v>15.62769604392189</v>
      </c>
      <c r="R528" s="88">
        <f t="shared" si="119"/>
        <v>6576766</v>
      </c>
      <c r="S528" s="101">
        <v>24</v>
      </c>
      <c r="T528" s="101">
        <v>21</v>
      </c>
      <c r="U528" s="101">
        <v>3</v>
      </c>
      <c r="V528" s="35">
        <f t="shared" si="113"/>
        <v>48</v>
      </c>
      <c r="W528" s="61">
        <f t="shared" si="108"/>
        <v>15.09433962264151</v>
      </c>
      <c r="X528" s="14">
        <v>5</v>
      </c>
      <c r="Y528" s="14">
        <v>37</v>
      </c>
      <c r="Z528" s="14">
        <v>233</v>
      </c>
      <c r="AA528" s="14">
        <v>0</v>
      </c>
      <c r="AB528" s="106">
        <f t="shared" si="116"/>
        <v>270</v>
      </c>
      <c r="AC528" s="60">
        <f t="shared" si="117"/>
        <v>84.905660377358487</v>
      </c>
      <c r="AD528" s="7">
        <f t="shared" si="118"/>
        <v>318</v>
      </c>
      <c r="AE528" s="82"/>
      <c r="AF528" s="82"/>
    </row>
    <row r="529" spans="1:32" ht="15" hidden="1" customHeight="1" x14ac:dyDescent="0.2">
      <c r="A529" s="1" t="s">
        <v>34</v>
      </c>
      <c r="B529" t="s">
        <v>227</v>
      </c>
      <c r="C529" s="19">
        <v>283420</v>
      </c>
      <c r="D529" s="82" t="s">
        <v>170</v>
      </c>
      <c r="E529" s="95">
        <v>1832366</v>
      </c>
      <c r="F529" s="95">
        <v>3716603</v>
      </c>
      <c r="G529" s="95">
        <v>0</v>
      </c>
      <c r="H529" s="95">
        <v>0</v>
      </c>
      <c r="I529" s="85">
        <f t="shared" si="110"/>
        <v>5548969</v>
      </c>
      <c r="J529" s="86">
        <f t="shared" si="114"/>
        <v>84.372303956078113</v>
      </c>
      <c r="K529" s="95">
        <v>412274</v>
      </c>
      <c r="L529" s="95">
        <v>524095</v>
      </c>
      <c r="M529" s="95">
        <v>74885</v>
      </c>
      <c r="N529" s="95">
        <v>16543</v>
      </c>
      <c r="O529" s="95">
        <v>0</v>
      </c>
      <c r="P529" s="87">
        <f t="shared" si="120"/>
        <v>1027797</v>
      </c>
      <c r="Q529" s="86">
        <f t="shared" si="115"/>
        <v>15.62769604392189</v>
      </c>
      <c r="R529" s="88">
        <f t="shared" si="119"/>
        <v>6576766</v>
      </c>
      <c r="S529" s="101">
        <v>24</v>
      </c>
      <c r="T529" s="101">
        <v>21</v>
      </c>
      <c r="U529" s="101">
        <v>3</v>
      </c>
      <c r="V529" s="35">
        <f t="shared" si="113"/>
        <v>48</v>
      </c>
      <c r="W529" s="61">
        <f t="shared" si="108"/>
        <v>15.09433962264151</v>
      </c>
      <c r="X529" s="14">
        <v>5</v>
      </c>
      <c r="Y529" s="14">
        <v>37</v>
      </c>
      <c r="Z529" s="14">
        <v>233</v>
      </c>
      <c r="AA529" s="14">
        <v>0</v>
      </c>
      <c r="AB529" s="106">
        <f t="shared" si="116"/>
        <v>270</v>
      </c>
      <c r="AC529" s="60">
        <f t="shared" si="117"/>
        <v>84.905660377358487</v>
      </c>
      <c r="AD529" s="7">
        <f t="shared" si="118"/>
        <v>318</v>
      </c>
      <c r="AE529" s="82"/>
      <c r="AF529" s="82"/>
    </row>
    <row r="530" spans="1:32" ht="15" hidden="1" customHeight="1" x14ac:dyDescent="0.2">
      <c r="A530" s="1" t="s">
        <v>34</v>
      </c>
      <c r="B530" t="s">
        <v>151</v>
      </c>
      <c r="C530" s="19">
        <v>173781</v>
      </c>
      <c r="D530" s="82" t="s">
        <v>170</v>
      </c>
      <c r="E530" s="95">
        <v>1832366</v>
      </c>
      <c r="F530" s="95">
        <v>3716603</v>
      </c>
      <c r="G530" s="95">
        <v>0</v>
      </c>
      <c r="H530" s="95">
        <v>0</v>
      </c>
      <c r="I530" s="85">
        <f t="shared" si="110"/>
        <v>5548969</v>
      </c>
      <c r="J530" s="86">
        <f t="shared" si="114"/>
        <v>84.372303956078113</v>
      </c>
      <c r="K530" s="95">
        <v>412274</v>
      </c>
      <c r="L530" s="95">
        <v>524095</v>
      </c>
      <c r="M530" s="95">
        <v>74885</v>
      </c>
      <c r="N530" s="95">
        <v>16543</v>
      </c>
      <c r="O530" s="95">
        <v>0</v>
      </c>
      <c r="P530" s="87">
        <f t="shared" si="120"/>
        <v>1027797</v>
      </c>
      <c r="Q530" s="86">
        <f t="shared" si="115"/>
        <v>15.62769604392189</v>
      </c>
      <c r="R530" s="88">
        <f t="shared" si="119"/>
        <v>6576766</v>
      </c>
      <c r="S530" s="101">
        <v>24</v>
      </c>
      <c r="T530" s="101">
        <v>21</v>
      </c>
      <c r="U530" s="101">
        <v>3</v>
      </c>
      <c r="V530" s="35">
        <f t="shared" si="113"/>
        <v>48</v>
      </c>
      <c r="W530" s="61">
        <f t="shared" si="108"/>
        <v>15.09433962264151</v>
      </c>
      <c r="X530" s="14">
        <v>5</v>
      </c>
      <c r="Y530" s="14">
        <v>37</v>
      </c>
      <c r="Z530" s="14">
        <v>233</v>
      </c>
      <c r="AA530" s="14">
        <v>0</v>
      </c>
      <c r="AB530" s="106">
        <f t="shared" si="116"/>
        <v>270</v>
      </c>
      <c r="AC530" s="60">
        <f t="shared" si="117"/>
        <v>84.905660377358487</v>
      </c>
      <c r="AD530" s="7">
        <f t="shared" si="118"/>
        <v>318</v>
      </c>
      <c r="AE530" s="82"/>
      <c r="AF530" s="82"/>
    </row>
    <row r="531" spans="1:32" ht="15" hidden="1" customHeight="1" x14ac:dyDescent="0.2">
      <c r="A531" s="1" t="s">
        <v>34</v>
      </c>
      <c r="B531" t="s">
        <v>99</v>
      </c>
      <c r="C531" s="19">
        <v>169321</v>
      </c>
      <c r="D531" s="82" t="s">
        <v>98</v>
      </c>
      <c r="E531" s="95">
        <v>1832366</v>
      </c>
      <c r="F531" s="95">
        <v>3716603</v>
      </c>
      <c r="G531" s="95">
        <v>0</v>
      </c>
      <c r="H531" s="95">
        <v>0</v>
      </c>
      <c r="I531" s="85">
        <f t="shared" si="110"/>
        <v>5548969</v>
      </c>
      <c r="J531" s="86">
        <f t="shared" si="114"/>
        <v>84.372303956078113</v>
      </c>
      <c r="K531" s="95">
        <v>412274</v>
      </c>
      <c r="L531" s="95">
        <v>524095</v>
      </c>
      <c r="M531" s="95">
        <v>74885</v>
      </c>
      <c r="N531" s="95">
        <v>16543</v>
      </c>
      <c r="O531" s="95">
        <v>0</v>
      </c>
      <c r="P531" s="87">
        <f t="shared" si="120"/>
        <v>1027797</v>
      </c>
      <c r="Q531" s="86">
        <f t="shared" si="115"/>
        <v>15.62769604392189</v>
      </c>
      <c r="R531" s="88">
        <f t="shared" si="119"/>
        <v>6576766</v>
      </c>
      <c r="S531" s="101">
        <v>24</v>
      </c>
      <c r="T531" s="101">
        <v>21</v>
      </c>
      <c r="U531" s="101">
        <v>3</v>
      </c>
      <c r="V531" s="35">
        <f t="shared" si="113"/>
        <v>48</v>
      </c>
      <c r="W531" s="61">
        <f t="shared" si="108"/>
        <v>15.09433962264151</v>
      </c>
      <c r="X531" s="14">
        <v>5</v>
      </c>
      <c r="Y531" s="14">
        <v>37</v>
      </c>
      <c r="Z531" s="14">
        <v>233</v>
      </c>
      <c r="AA531" s="14">
        <v>0</v>
      </c>
      <c r="AB531" s="106">
        <f t="shared" si="116"/>
        <v>270</v>
      </c>
      <c r="AC531" s="60">
        <f t="shared" si="117"/>
        <v>84.905660377358487</v>
      </c>
      <c r="AD531" s="7">
        <f t="shared" si="118"/>
        <v>318</v>
      </c>
      <c r="AE531" s="82"/>
      <c r="AF531" s="82"/>
    </row>
    <row r="532" spans="1:32" ht="15" hidden="1" customHeight="1" x14ac:dyDescent="0.2">
      <c r="A532" s="1" t="s">
        <v>34</v>
      </c>
      <c r="B532" t="s">
        <v>153</v>
      </c>
      <c r="C532" s="19">
        <v>298737</v>
      </c>
      <c r="D532" s="82" t="s">
        <v>98</v>
      </c>
      <c r="E532" s="95">
        <v>1832366</v>
      </c>
      <c r="F532" s="95">
        <v>3716603</v>
      </c>
      <c r="G532" s="95">
        <v>0</v>
      </c>
      <c r="H532" s="95">
        <v>0</v>
      </c>
      <c r="I532" s="85">
        <f t="shared" si="110"/>
        <v>5548969</v>
      </c>
      <c r="J532" s="86">
        <f t="shared" si="114"/>
        <v>84.372303956078113</v>
      </c>
      <c r="K532" s="95">
        <v>412274</v>
      </c>
      <c r="L532" s="95">
        <v>524095</v>
      </c>
      <c r="M532" s="95">
        <v>74885</v>
      </c>
      <c r="N532" s="95">
        <v>16543</v>
      </c>
      <c r="O532" s="95">
        <v>0</v>
      </c>
      <c r="P532" s="87">
        <f t="shared" si="120"/>
        <v>1027797</v>
      </c>
      <c r="Q532" s="86">
        <f t="shared" si="115"/>
        <v>15.62769604392189</v>
      </c>
      <c r="R532" s="88">
        <f t="shared" si="119"/>
        <v>6576766</v>
      </c>
      <c r="S532" s="101">
        <v>24</v>
      </c>
      <c r="T532" s="101">
        <v>21</v>
      </c>
      <c r="U532" s="101">
        <v>3</v>
      </c>
      <c r="V532" s="35">
        <f t="shared" si="113"/>
        <v>48</v>
      </c>
      <c r="W532" s="61">
        <f t="shared" ref="W532:W595" si="121">(100*V532)/AD532</f>
        <v>15.09433962264151</v>
      </c>
      <c r="X532" s="14">
        <v>5</v>
      </c>
      <c r="Y532" s="14">
        <v>37</v>
      </c>
      <c r="Z532" s="14">
        <v>233</v>
      </c>
      <c r="AA532" s="14">
        <v>0</v>
      </c>
      <c r="AB532" s="106">
        <f t="shared" si="116"/>
        <v>270</v>
      </c>
      <c r="AC532" s="60">
        <f t="shared" si="117"/>
        <v>84.905660377358487</v>
      </c>
      <c r="AD532" s="7">
        <f t="shared" si="118"/>
        <v>318</v>
      </c>
      <c r="AE532" s="82"/>
      <c r="AF532" s="82"/>
    </row>
    <row r="533" spans="1:32" ht="15" hidden="1" customHeight="1" x14ac:dyDescent="0.2">
      <c r="A533" s="1" t="s">
        <v>34</v>
      </c>
      <c r="B533" t="s">
        <v>122</v>
      </c>
      <c r="C533" s="19">
        <v>1198051</v>
      </c>
      <c r="D533" s="82" t="s">
        <v>98</v>
      </c>
      <c r="E533" s="95">
        <v>1832366</v>
      </c>
      <c r="F533" s="95">
        <v>3716603</v>
      </c>
      <c r="G533" s="95">
        <v>0</v>
      </c>
      <c r="H533" s="95">
        <v>0</v>
      </c>
      <c r="I533" s="85">
        <f t="shared" si="110"/>
        <v>5548969</v>
      </c>
      <c r="J533" s="86">
        <f t="shared" si="114"/>
        <v>84.372303956078113</v>
      </c>
      <c r="K533" s="95">
        <v>412274</v>
      </c>
      <c r="L533" s="95">
        <v>524095</v>
      </c>
      <c r="M533" s="95">
        <v>74885</v>
      </c>
      <c r="N533" s="95">
        <v>16543</v>
      </c>
      <c r="O533" s="95">
        <v>0</v>
      </c>
      <c r="P533" s="87">
        <f t="shared" si="120"/>
        <v>1027797</v>
      </c>
      <c r="Q533" s="86">
        <f t="shared" si="115"/>
        <v>15.62769604392189</v>
      </c>
      <c r="R533" s="88">
        <f t="shared" si="119"/>
        <v>6576766</v>
      </c>
      <c r="S533" s="101">
        <v>24</v>
      </c>
      <c r="T533" s="101">
        <v>21</v>
      </c>
      <c r="U533" s="101">
        <v>3</v>
      </c>
      <c r="V533" s="35">
        <f t="shared" si="113"/>
        <v>48</v>
      </c>
      <c r="W533" s="61">
        <f t="shared" si="121"/>
        <v>15.09433962264151</v>
      </c>
      <c r="X533" s="14">
        <v>5</v>
      </c>
      <c r="Y533" s="14">
        <v>37</v>
      </c>
      <c r="Z533" s="14">
        <v>233</v>
      </c>
      <c r="AA533" s="14">
        <v>0</v>
      </c>
      <c r="AB533" s="106">
        <f t="shared" si="116"/>
        <v>270</v>
      </c>
      <c r="AC533" s="60">
        <f t="shared" si="117"/>
        <v>84.905660377358487</v>
      </c>
      <c r="AD533" s="7">
        <f t="shared" si="118"/>
        <v>318</v>
      </c>
      <c r="AE533" s="82"/>
      <c r="AF533" s="82"/>
    </row>
    <row r="534" spans="1:32" ht="15" hidden="1" customHeight="1" x14ac:dyDescent="0.2">
      <c r="A534" s="1" t="s">
        <v>34</v>
      </c>
      <c r="B534" t="s">
        <v>123</v>
      </c>
      <c r="C534" s="19">
        <v>4517</v>
      </c>
      <c r="D534" s="82" t="s">
        <v>218</v>
      </c>
      <c r="E534" s="95">
        <v>1832366</v>
      </c>
      <c r="F534" s="95">
        <v>3716603</v>
      </c>
      <c r="G534" s="95">
        <v>0</v>
      </c>
      <c r="H534" s="95">
        <v>0</v>
      </c>
      <c r="I534" s="85">
        <f t="shared" si="110"/>
        <v>5548969</v>
      </c>
      <c r="J534" s="86">
        <f t="shared" si="114"/>
        <v>84.372303956078113</v>
      </c>
      <c r="K534" s="95">
        <v>412274</v>
      </c>
      <c r="L534" s="95">
        <v>524095</v>
      </c>
      <c r="M534" s="95">
        <v>74885</v>
      </c>
      <c r="N534" s="95">
        <v>16543</v>
      </c>
      <c r="O534" s="95">
        <v>0</v>
      </c>
      <c r="P534" s="87">
        <f t="shared" si="120"/>
        <v>1027797</v>
      </c>
      <c r="Q534" s="86">
        <f t="shared" si="115"/>
        <v>15.62769604392189</v>
      </c>
      <c r="R534" s="88">
        <f t="shared" si="119"/>
        <v>6576766</v>
      </c>
      <c r="S534" s="101">
        <v>24</v>
      </c>
      <c r="T534" s="101">
        <v>21</v>
      </c>
      <c r="U534" s="101">
        <v>3</v>
      </c>
      <c r="V534" s="35">
        <f t="shared" si="113"/>
        <v>48</v>
      </c>
      <c r="W534" s="61">
        <f t="shared" si="121"/>
        <v>15.09433962264151</v>
      </c>
      <c r="X534" s="14">
        <v>5</v>
      </c>
      <c r="Y534" s="14">
        <v>37</v>
      </c>
      <c r="Z534" s="14">
        <v>233</v>
      </c>
      <c r="AA534" s="14">
        <v>0</v>
      </c>
      <c r="AB534" s="106">
        <f t="shared" si="116"/>
        <v>270</v>
      </c>
      <c r="AC534" s="60">
        <f t="shared" si="117"/>
        <v>84.905660377358487</v>
      </c>
      <c r="AD534" s="7">
        <f t="shared" si="118"/>
        <v>318</v>
      </c>
      <c r="AE534" s="82"/>
      <c r="AF534" s="82"/>
    </row>
    <row r="535" spans="1:32" ht="15" hidden="1" customHeight="1" x14ac:dyDescent="0.2">
      <c r="A535" s="1" t="s">
        <v>34</v>
      </c>
      <c r="B535" t="s">
        <v>102</v>
      </c>
      <c r="C535" s="19">
        <v>635033</v>
      </c>
      <c r="D535" s="82" t="s">
        <v>218</v>
      </c>
      <c r="E535" s="95">
        <v>1832366</v>
      </c>
      <c r="F535" s="95">
        <v>3716603</v>
      </c>
      <c r="G535" s="95">
        <v>0</v>
      </c>
      <c r="H535" s="95">
        <v>0</v>
      </c>
      <c r="I535" s="85">
        <f t="shared" si="110"/>
        <v>5548969</v>
      </c>
      <c r="J535" s="86">
        <f t="shared" si="114"/>
        <v>84.372303956078113</v>
      </c>
      <c r="K535" s="95">
        <v>412274</v>
      </c>
      <c r="L535" s="95">
        <v>524095</v>
      </c>
      <c r="M535" s="95">
        <v>74885</v>
      </c>
      <c r="N535" s="95">
        <v>16543</v>
      </c>
      <c r="O535" s="95">
        <v>0</v>
      </c>
      <c r="P535" s="87">
        <f t="shared" si="120"/>
        <v>1027797</v>
      </c>
      <c r="Q535" s="86">
        <f t="shared" si="115"/>
        <v>15.62769604392189</v>
      </c>
      <c r="R535" s="88">
        <f t="shared" si="119"/>
        <v>6576766</v>
      </c>
      <c r="S535" s="101">
        <v>24</v>
      </c>
      <c r="T535" s="101">
        <v>21</v>
      </c>
      <c r="U535" s="101">
        <v>3</v>
      </c>
      <c r="V535" s="35">
        <f t="shared" si="113"/>
        <v>48</v>
      </c>
      <c r="W535" s="61">
        <f t="shared" si="121"/>
        <v>15.09433962264151</v>
      </c>
      <c r="X535" s="14">
        <v>5</v>
      </c>
      <c r="Y535" s="14">
        <v>37</v>
      </c>
      <c r="Z535" s="14">
        <v>233</v>
      </c>
      <c r="AA535" s="14">
        <v>0</v>
      </c>
      <c r="AB535" s="106">
        <f t="shared" si="116"/>
        <v>270</v>
      </c>
      <c r="AC535" s="60">
        <f t="shared" si="117"/>
        <v>84.905660377358487</v>
      </c>
      <c r="AD535" s="7">
        <f t="shared" si="118"/>
        <v>318</v>
      </c>
      <c r="AE535" s="82"/>
      <c r="AF535" s="82"/>
    </row>
    <row r="536" spans="1:32" ht="15" hidden="1" customHeight="1" x14ac:dyDescent="0.2">
      <c r="A536" s="1" t="s">
        <v>34</v>
      </c>
      <c r="B536" t="s">
        <v>163</v>
      </c>
      <c r="C536" s="19">
        <v>203734</v>
      </c>
      <c r="D536" s="82" t="s">
        <v>218</v>
      </c>
      <c r="E536" s="95">
        <v>1832366</v>
      </c>
      <c r="F536" s="95">
        <v>3716603</v>
      </c>
      <c r="G536" s="95">
        <v>0</v>
      </c>
      <c r="H536" s="95">
        <v>0</v>
      </c>
      <c r="I536" s="85">
        <f t="shared" si="110"/>
        <v>5548969</v>
      </c>
      <c r="J536" s="86">
        <f t="shared" si="114"/>
        <v>84.372303956078113</v>
      </c>
      <c r="K536" s="95">
        <v>412274</v>
      </c>
      <c r="L536" s="95">
        <v>524095</v>
      </c>
      <c r="M536" s="95">
        <v>74885</v>
      </c>
      <c r="N536" s="95">
        <v>16543</v>
      </c>
      <c r="O536" s="95">
        <v>0</v>
      </c>
      <c r="P536" s="87">
        <f t="shared" si="120"/>
        <v>1027797</v>
      </c>
      <c r="Q536" s="86">
        <f t="shared" si="115"/>
        <v>15.62769604392189</v>
      </c>
      <c r="R536" s="88">
        <f t="shared" si="119"/>
        <v>6576766</v>
      </c>
      <c r="S536" s="101">
        <v>24</v>
      </c>
      <c r="T536" s="101">
        <v>21</v>
      </c>
      <c r="U536" s="101">
        <v>3</v>
      </c>
      <c r="V536" s="35">
        <f t="shared" si="113"/>
        <v>48</v>
      </c>
      <c r="W536" s="61">
        <f t="shared" si="121"/>
        <v>15.09433962264151</v>
      </c>
      <c r="X536" s="14">
        <v>5</v>
      </c>
      <c r="Y536" s="14">
        <v>37</v>
      </c>
      <c r="Z536" s="14">
        <v>233</v>
      </c>
      <c r="AA536" s="14">
        <v>0</v>
      </c>
      <c r="AB536" s="106">
        <f t="shared" si="116"/>
        <v>270</v>
      </c>
      <c r="AC536" s="60">
        <f t="shared" si="117"/>
        <v>84.905660377358487</v>
      </c>
      <c r="AD536" s="7">
        <f t="shared" si="118"/>
        <v>318</v>
      </c>
      <c r="AE536" s="82"/>
      <c r="AF536" s="82"/>
    </row>
    <row r="537" spans="1:32" ht="15" hidden="1" customHeight="1" x14ac:dyDescent="0.2">
      <c r="A537" s="1" t="s">
        <v>34</v>
      </c>
      <c r="B537" t="s">
        <v>103</v>
      </c>
      <c r="C537" s="19">
        <v>64768</v>
      </c>
      <c r="D537" s="82" t="s">
        <v>218</v>
      </c>
      <c r="E537" s="95">
        <v>1832366</v>
      </c>
      <c r="F537" s="95">
        <v>3716603</v>
      </c>
      <c r="G537" s="95">
        <v>0</v>
      </c>
      <c r="H537" s="95">
        <v>0</v>
      </c>
      <c r="I537" s="85">
        <f t="shared" si="110"/>
        <v>5548969</v>
      </c>
      <c r="J537" s="86">
        <f t="shared" si="114"/>
        <v>84.372303956078113</v>
      </c>
      <c r="K537" s="95">
        <v>412274</v>
      </c>
      <c r="L537" s="95">
        <v>524095</v>
      </c>
      <c r="M537" s="95">
        <v>74885</v>
      </c>
      <c r="N537" s="95">
        <v>16543</v>
      </c>
      <c r="O537" s="95">
        <v>0</v>
      </c>
      <c r="P537" s="87">
        <f t="shared" si="120"/>
        <v>1027797</v>
      </c>
      <c r="Q537" s="86">
        <f t="shared" si="115"/>
        <v>15.62769604392189</v>
      </c>
      <c r="R537" s="88">
        <f t="shared" si="119"/>
        <v>6576766</v>
      </c>
      <c r="S537" s="101">
        <v>24</v>
      </c>
      <c r="T537" s="101">
        <v>21</v>
      </c>
      <c r="U537" s="101">
        <v>3</v>
      </c>
      <c r="V537" s="35">
        <f t="shared" si="113"/>
        <v>48</v>
      </c>
      <c r="W537" s="61">
        <f t="shared" si="121"/>
        <v>15.09433962264151</v>
      </c>
      <c r="X537" s="14">
        <v>5</v>
      </c>
      <c r="Y537" s="14">
        <v>37</v>
      </c>
      <c r="Z537" s="14">
        <v>233</v>
      </c>
      <c r="AA537" s="14">
        <v>0</v>
      </c>
      <c r="AB537" s="106">
        <f t="shared" si="116"/>
        <v>270</v>
      </c>
      <c r="AC537" s="60">
        <f t="shared" si="117"/>
        <v>84.905660377358487</v>
      </c>
      <c r="AD537" s="7">
        <f t="shared" si="118"/>
        <v>318</v>
      </c>
      <c r="AE537" s="82"/>
      <c r="AF537" s="82"/>
    </row>
    <row r="538" spans="1:32" ht="15" hidden="1" customHeight="1" x14ac:dyDescent="0.2">
      <c r="A538" s="1" t="s">
        <v>34</v>
      </c>
      <c r="B538" t="s">
        <v>106</v>
      </c>
      <c r="C538" s="19">
        <v>498432</v>
      </c>
      <c r="D538" s="82" t="s">
        <v>218</v>
      </c>
      <c r="E538" s="95">
        <v>1832366</v>
      </c>
      <c r="F538" s="95">
        <v>3716603</v>
      </c>
      <c r="G538" s="95">
        <v>0</v>
      </c>
      <c r="H538" s="95">
        <v>0</v>
      </c>
      <c r="I538" s="85">
        <f>SUM(E538:H538)</f>
        <v>5548969</v>
      </c>
      <c r="J538" s="86">
        <f t="shared" si="114"/>
        <v>84.372303956078113</v>
      </c>
      <c r="K538" s="95">
        <v>412274</v>
      </c>
      <c r="L538" s="95">
        <v>524095</v>
      </c>
      <c r="M538" s="95">
        <v>74885</v>
      </c>
      <c r="N538" s="95">
        <v>16543</v>
      </c>
      <c r="O538" s="95">
        <v>0</v>
      </c>
      <c r="P538" s="87">
        <f t="shared" si="120"/>
        <v>1027797</v>
      </c>
      <c r="Q538" s="86">
        <f t="shared" si="115"/>
        <v>15.62769604392189</v>
      </c>
      <c r="R538" s="88">
        <f t="shared" si="119"/>
        <v>6576766</v>
      </c>
      <c r="S538" s="101">
        <v>24</v>
      </c>
      <c r="T538" s="101">
        <v>21</v>
      </c>
      <c r="U538" s="101">
        <v>3</v>
      </c>
      <c r="V538" s="35">
        <f t="shared" si="113"/>
        <v>48</v>
      </c>
      <c r="W538" s="61">
        <f t="shared" si="121"/>
        <v>15.09433962264151</v>
      </c>
      <c r="X538" s="14">
        <v>5</v>
      </c>
      <c r="Y538" s="14">
        <v>37</v>
      </c>
      <c r="Z538" s="14">
        <v>233</v>
      </c>
      <c r="AA538" s="14">
        <v>0</v>
      </c>
      <c r="AB538" s="106">
        <f t="shared" si="116"/>
        <v>270</v>
      </c>
      <c r="AC538" s="60">
        <f t="shared" si="117"/>
        <v>84.905660377358487</v>
      </c>
      <c r="AD538" s="7">
        <f t="shared" si="118"/>
        <v>318</v>
      </c>
      <c r="AE538" s="82"/>
      <c r="AF538" s="82"/>
    </row>
    <row r="539" spans="1:32" ht="15" hidden="1" customHeight="1" x14ac:dyDescent="0.2">
      <c r="A539" s="1" t="s">
        <v>34</v>
      </c>
      <c r="B539" t="s">
        <v>124</v>
      </c>
      <c r="C539" s="19">
        <v>12951</v>
      </c>
      <c r="D539" s="82" t="s">
        <v>218</v>
      </c>
      <c r="E539" s="95">
        <v>1832366</v>
      </c>
      <c r="F539" s="95">
        <v>3716603</v>
      </c>
      <c r="G539" s="95">
        <v>0</v>
      </c>
      <c r="H539" s="95">
        <v>0</v>
      </c>
      <c r="I539" s="85">
        <f t="shared" ref="I539:I586" si="122">SUM(E539:H539)</f>
        <v>5548969</v>
      </c>
      <c r="J539" s="86">
        <f t="shared" si="114"/>
        <v>84.372303956078113</v>
      </c>
      <c r="K539" s="95">
        <v>412274</v>
      </c>
      <c r="L539" s="95">
        <v>524095</v>
      </c>
      <c r="M539" s="95">
        <v>74885</v>
      </c>
      <c r="N539" s="95">
        <v>16543</v>
      </c>
      <c r="O539" s="95">
        <v>0</v>
      </c>
      <c r="P539" s="87">
        <f t="shared" si="120"/>
        <v>1027797</v>
      </c>
      <c r="Q539" s="86">
        <f t="shared" si="115"/>
        <v>15.62769604392189</v>
      </c>
      <c r="R539" s="88">
        <f t="shared" si="119"/>
        <v>6576766</v>
      </c>
      <c r="S539" s="101">
        <v>24</v>
      </c>
      <c r="T539" s="101">
        <v>21</v>
      </c>
      <c r="U539" s="101">
        <v>3</v>
      </c>
      <c r="V539" s="35">
        <f t="shared" si="113"/>
        <v>48</v>
      </c>
      <c r="W539" s="61">
        <f t="shared" si="121"/>
        <v>15.09433962264151</v>
      </c>
      <c r="X539" s="14">
        <v>5</v>
      </c>
      <c r="Y539" s="14">
        <v>37</v>
      </c>
      <c r="Z539" s="14">
        <v>233</v>
      </c>
      <c r="AA539" s="14">
        <v>0</v>
      </c>
      <c r="AB539" s="106">
        <f t="shared" si="116"/>
        <v>270</v>
      </c>
      <c r="AC539" s="60">
        <f t="shared" si="117"/>
        <v>84.905660377358487</v>
      </c>
      <c r="AD539" s="7">
        <f t="shared" si="118"/>
        <v>318</v>
      </c>
      <c r="AE539" s="82"/>
      <c r="AF539" s="82"/>
    </row>
    <row r="540" spans="1:32" ht="15" hidden="1" customHeight="1" x14ac:dyDescent="0.2">
      <c r="A540" s="1" t="s">
        <v>34</v>
      </c>
      <c r="B540" t="s">
        <v>109</v>
      </c>
      <c r="C540" s="19">
        <v>662872</v>
      </c>
      <c r="D540" s="82" t="s">
        <v>219</v>
      </c>
      <c r="E540" s="95">
        <v>1832366</v>
      </c>
      <c r="F540" s="95">
        <v>3716603</v>
      </c>
      <c r="G540" s="95">
        <v>0</v>
      </c>
      <c r="H540" s="95">
        <v>0</v>
      </c>
      <c r="I540" s="85">
        <f t="shared" si="122"/>
        <v>5548969</v>
      </c>
      <c r="J540" s="86">
        <f t="shared" si="114"/>
        <v>84.372303956078113</v>
      </c>
      <c r="K540" s="95">
        <v>412274</v>
      </c>
      <c r="L540" s="95">
        <v>524095</v>
      </c>
      <c r="M540" s="95">
        <v>74885</v>
      </c>
      <c r="N540" s="95">
        <v>16543</v>
      </c>
      <c r="O540" s="95">
        <v>0</v>
      </c>
      <c r="P540" s="87">
        <f t="shared" si="120"/>
        <v>1027797</v>
      </c>
      <c r="Q540" s="86">
        <f t="shared" si="115"/>
        <v>15.62769604392189</v>
      </c>
      <c r="R540" s="88">
        <f t="shared" si="119"/>
        <v>6576766</v>
      </c>
      <c r="S540" s="101">
        <v>24</v>
      </c>
      <c r="T540" s="101">
        <v>21</v>
      </c>
      <c r="U540" s="101">
        <v>3</v>
      </c>
      <c r="V540" s="35">
        <f t="shared" si="113"/>
        <v>48</v>
      </c>
      <c r="W540" s="61">
        <f t="shared" si="121"/>
        <v>15.09433962264151</v>
      </c>
      <c r="X540" s="14">
        <v>5</v>
      </c>
      <c r="Y540" s="14">
        <v>37</v>
      </c>
      <c r="Z540" s="14">
        <v>233</v>
      </c>
      <c r="AA540" s="14">
        <v>0</v>
      </c>
      <c r="AB540" s="106">
        <f t="shared" si="116"/>
        <v>270</v>
      </c>
      <c r="AC540" s="60">
        <f t="shared" si="117"/>
        <v>84.905660377358487</v>
      </c>
      <c r="AD540" s="7">
        <f t="shared" si="118"/>
        <v>318</v>
      </c>
      <c r="AE540" s="82"/>
      <c r="AF540" s="82"/>
    </row>
    <row r="541" spans="1:32" ht="15" hidden="1" customHeight="1" x14ac:dyDescent="0.2">
      <c r="A541" s="1" t="s">
        <v>34</v>
      </c>
      <c r="B541" t="s">
        <v>125</v>
      </c>
      <c r="C541" s="19">
        <v>59163</v>
      </c>
      <c r="D541" s="82" t="s">
        <v>219</v>
      </c>
      <c r="E541" s="95">
        <v>1832366</v>
      </c>
      <c r="F541" s="95">
        <v>3716603</v>
      </c>
      <c r="G541" s="95">
        <v>0</v>
      </c>
      <c r="H541" s="95">
        <v>0</v>
      </c>
      <c r="I541" s="85">
        <f t="shared" si="122"/>
        <v>5548969</v>
      </c>
      <c r="J541" s="86">
        <f t="shared" si="114"/>
        <v>84.372303956078113</v>
      </c>
      <c r="K541" s="95">
        <v>412274</v>
      </c>
      <c r="L541" s="95">
        <v>524095</v>
      </c>
      <c r="M541" s="95">
        <v>74885</v>
      </c>
      <c r="N541" s="95">
        <v>16543</v>
      </c>
      <c r="O541" s="95">
        <v>0</v>
      </c>
      <c r="P541" s="87">
        <f t="shared" si="120"/>
        <v>1027797</v>
      </c>
      <c r="Q541" s="86">
        <f t="shared" si="115"/>
        <v>15.62769604392189</v>
      </c>
      <c r="R541" s="88">
        <f t="shared" si="119"/>
        <v>6576766</v>
      </c>
      <c r="S541" s="101">
        <v>24</v>
      </c>
      <c r="T541" s="101">
        <v>21</v>
      </c>
      <c r="U541" s="101">
        <v>3</v>
      </c>
      <c r="V541" s="35">
        <f t="shared" si="113"/>
        <v>48</v>
      </c>
      <c r="W541" s="61">
        <f t="shared" si="121"/>
        <v>15.09433962264151</v>
      </c>
      <c r="X541" s="14">
        <v>5</v>
      </c>
      <c r="Y541" s="14">
        <v>37</v>
      </c>
      <c r="Z541" s="14">
        <v>233</v>
      </c>
      <c r="AA541" s="14">
        <v>0</v>
      </c>
      <c r="AB541" s="106">
        <f t="shared" si="116"/>
        <v>270</v>
      </c>
      <c r="AC541" s="60">
        <f t="shared" si="117"/>
        <v>84.905660377358487</v>
      </c>
      <c r="AD541" s="7">
        <f t="shared" si="118"/>
        <v>318</v>
      </c>
      <c r="AE541" s="82"/>
      <c r="AF541" s="82"/>
    </row>
    <row r="542" spans="1:32" ht="15" hidden="1" customHeight="1" x14ac:dyDescent="0.2">
      <c r="A542" s="1" t="s">
        <v>35</v>
      </c>
      <c r="B542" t="s">
        <v>148</v>
      </c>
      <c r="C542" s="19">
        <v>268895</v>
      </c>
      <c r="D542" s="82" t="s">
        <v>221</v>
      </c>
      <c r="E542" s="95">
        <v>2650000</v>
      </c>
      <c r="F542" s="95">
        <v>4015536</v>
      </c>
      <c r="G542" s="95">
        <v>0</v>
      </c>
      <c r="H542" s="95">
        <v>0</v>
      </c>
      <c r="I542" s="85">
        <f t="shared" si="122"/>
        <v>6665536</v>
      </c>
      <c r="J542" s="86">
        <f t="shared" si="114"/>
        <v>91.898499272729779</v>
      </c>
      <c r="K542" s="95">
        <v>536226</v>
      </c>
      <c r="L542" s="95">
        <v>15100</v>
      </c>
      <c r="M542" s="95">
        <v>0</v>
      </c>
      <c r="N542" s="95">
        <v>13890</v>
      </c>
      <c r="O542" s="95">
        <v>22398</v>
      </c>
      <c r="P542" s="87">
        <f t="shared" si="120"/>
        <v>587614</v>
      </c>
      <c r="Q542" s="86">
        <f t="shared" si="115"/>
        <v>8.1015007272702206</v>
      </c>
      <c r="R542" s="88">
        <f t="shared" si="119"/>
        <v>7253150</v>
      </c>
      <c r="S542" s="101">
        <v>21</v>
      </c>
      <c r="T542" s="101">
        <v>3</v>
      </c>
      <c r="U542" s="101">
        <v>15</v>
      </c>
      <c r="V542" s="35">
        <f t="shared" si="113"/>
        <v>39</v>
      </c>
      <c r="W542" s="61">
        <f t="shared" si="121"/>
        <v>79.591836734693871</v>
      </c>
      <c r="X542" s="14">
        <v>40</v>
      </c>
      <c r="Y542" s="14">
        <v>1</v>
      </c>
      <c r="Z542" s="14">
        <v>8</v>
      </c>
      <c r="AA542" s="14">
        <v>1</v>
      </c>
      <c r="AB542" s="106">
        <f t="shared" si="116"/>
        <v>10</v>
      </c>
      <c r="AC542" s="60">
        <f t="shared" si="117"/>
        <v>20.408163265306122</v>
      </c>
      <c r="AD542" s="7">
        <f t="shared" si="118"/>
        <v>49</v>
      </c>
      <c r="AE542" s="82"/>
      <c r="AF542" s="82"/>
    </row>
    <row r="543" spans="1:32" ht="15" hidden="1" customHeight="1" x14ac:dyDescent="0.2">
      <c r="A543" s="1" t="s">
        <v>35</v>
      </c>
      <c r="B543" t="s">
        <v>95</v>
      </c>
      <c r="C543" s="19">
        <v>0</v>
      </c>
      <c r="D543" s="82" t="s">
        <v>176</v>
      </c>
      <c r="E543" s="95">
        <v>2650000</v>
      </c>
      <c r="F543" s="95">
        <v>4015536</v>
      </c>
      <c r="G543" s="95">
        <v>0</v>
      </c>
      <c r="H543" s="95">
        <v>0</v>
      </c>
      <c r="I543" s="85">
        <f t="shared" si="122"/>
        <v>6665536</v>
      </c>
      <c r="J543" s="86">
        <f t="shared" si="114"/>
        <v>91.898499272729779</v>
      </c>
      <c r="K543" s="95">
        <v>536226</v>
      </c>
      <c r="L543" s="95">
        <v>15100</v>
      </c>
      <c r="M543" s="95">
        <v>0</v>
      </c>
      <c r="N543" s="95">
        <v>13890</v>
      </c>
      <c r="O543" s="95">
        <v>22398</v>
      </c>
      <c r="P543" s="87">
        <f t="shared" si="120"/>
        <v>587614</v>
      </c>
      <c r="Q543" s="86">
        <f t="shared" si="115"/>
        <v>8.1015007272702206</v>
      </c>
      <c r="R543" s="88">
        <f t="shared" si="119"/>
        <v>7253150</v>
      </c>
      <c r="S543" s="101">
        <v>21</v>
      </c>
      <c r="T543" s="101">
        <v>3</v>
      </c>
      <c r="U543" s="101">
        <v>15</v>
      </c>
      <c r="V543" s="35">
        <f t="shared" si="113"/>
        <v>39</v>
      </c>
      <c r="W543" s="61">
        <f t="shared" si="121"/>
        <v>79.591836734693871</v>
      </c>
      <c r="X543" s="14">
        <v>40</v>
      </c>
      <c r="Y543" s="14">
        <v>1</v>
      </c>
      <c r="Z543" s="14">
        <v>8</v>
      </c>
      <c r="AA543" s="14">
        <v>1</v>
      </c>
      <c r="AB543" s="106">
        <f t="shared" si="116"/>
        <v>10</v>
      </c>
      <c r="AC543" s="60">
        <f t="shared" si="117"/>
        <v>20.408163265306122</v>
      </c>
      <c r="AD543" s="7">
        <f t="shared" si="118"/>
        <v>49</v>
      </c>
      <c r="AE543" s="82"/>
      <c r="AF543" s="82"/>
    </row>
    <row r="544" spans="1:32" ht="15" hidden="1" customHeight="1" x14ac:dyDescent="0.2">
      <c r="A544" s="1" t="s">
        <v>35</v>
      </c>
      <c r="B544" t="s">
        <v>129</v>
      </c>
      <c r="C544" s="19">
        <v>0</v>
      </c>
      <c r="D544" s="82" t="s">
        <v>176</v>
      </c>
      <c r="E544" s="95">
        <v>2650000</v>
      </c>
      <c r="F544" s="95">
        <v>4015536</v>
      </c>
      <c r="G544" s="95">
        <v>0</v>
      </c>
      <c r="H544" s="95">
        <v>0</v>
      </c>
      <c r="I544" s="85">
        <f t="shared" si="122"/>
        <v>6665536</v>
      </c>
      <c r="J544" s="86">
        <f t="shared" si="114"/>
        <v>91.898499272729779</v>
      </c>
      <c r="K544" s="95">
        <v>536226</v>
      </c>
      <c r="L544" s="95">
        <v>15100</v>
      </c>
      <c r="M544" s="95">
        <v>0</v>
      </c>
      <c r="N544" s="95">
        <v>13890</v>
      </c>
      <c r="O544" s="95">
        <v>22398</v>
      </c>
      <c r="P544" s="87">
        <f t="shared" si="120"/>
        <v>587614</v>
      </c>
      <c r="Q544" s="86">
        <f t="shared" si="115"/>
        <v>8.1015007272702206</v>
      </c>
      <c r="R544" s="88">
        <f t="shared" si="119"/>
        <v>7253150</v>
      </c>
      <c r="S544" s="101">
        <v>21</v>
      </c>
      <c r="T544" s="101">
        <v>3</v>
      </c>
      <c r="U544" s="101">
        <v>15</v>
      </c>
      <c r="V544" s="35">
        <f t="shared" si="113"/>
        <v>39</v>
      </c>
      <c r="W544" s="61">
        <f t="shared" si="121"/>
        <v>79.591836734693871</v>
      </c>
      <c r="X544" s="14">
        <v>40</v>
      </c>
      <c r="Y544" s="14">
        <v>1</v>
      </c>
      <c r="Z544" s="14">
        <v>8</v>
      </c>
      <c r="AA544" s="14">
        <v>1</v>
      </c>
      <c r="AB544" s="106">
        <f t="shared" si="116"/>
        <v>10</v>
      </c>
      <c r="AC544" s="60">
        <f t="shared" si="117"/>
        <v>20.408163265306122</v>
      </c>
      <c r="AD544" s="7">
        <f t="shared" si="118"/>
        <v>49</v>
      </c>
      <c r="AE544" s="82"/>
      <c r="AF544" s="82"/>
    </row>
    <row r="545" spans="1:32" ht="15" hidden="1" customHeight="1" x14ac:dyDescent="0.2">
      <c r="A545" s="1" t="s">
        <v>35</v>
      </c>
      <c r="B545" t="s">
        <v>223</v>
      </c>
      <c r="C545" s="19">
        <v>31232</v>
      </c>
      <c r="D545" s="82" t="s">
        <v>98</v>
      </c>
      <c r="E545" s="95">
        <v>2650000</v>
      </c>
      <c r="F545" s="95">
        <v>4015536</v>
      </c>
      <c r="G545" s="95">
        <v>0</v>
      </c>
      <c r="H545" s="95">
        <v>0</v>
      </c>
      <c r="I545" s="85">
        <f t="shared" si="122"/>
        <v>6665536</v>
      </c>
      <c r="J545" s="86">
        <f t="shared" si="114"/>
        <v>91.898499272729779</v>
      </c>
      <c r="K545" s="95">
        <v>536226</v>
      </c>
      <c r="L545" s="95">
        <v>15100</v>
      </c>
      <c r="M545" s="95">
        <v>0</v>
      </c>
      <c r="N545" s="95">
        <v>13890</v>
      </c>
      <c r="O545" s="95">
        <v>22398</v>
      </c>
      <c r="P545" s="87">
        <f t="shared" si="120"/>
        <v>587614</v>
      </c>
      <c r="Q545" s="86">
        <f t="shared" si="115"/>
        <v>8.1015007272702206</v>
      </c>
      <c r="R545" s="88">
        <f t="shared" si="119"/>
        <v>7253150</v>
      </c>
      <c r="S545" s="101">
        <v>21</v>
      </c>
      <c r="T545" s="101">
        <v>3</v>
      </c>
      <c r="U545" s="101">
        <v>15</v>
      </c>
      <c r="V545" s="35">
        <f t="shared" si="113"/>
        <v>39</v>
      </c>
      <c r="W545" s="61">
        <f t="shared" si="121"/>
        <v>79.591836734693871</v>
      </c>
      <c r="X545" s="14">
        <v>40</v>
      </c>
      <c r="Y545" s="14">
        <v>1</v>
      </c>
      <c r="Z545" s="14">
        <v>8</v>
      </c>
      <c r="AA545" s="14">
        <v>1</v>
      </c>
      <c r="AB545" s="106">
        <f t="shared" si="116"/>
        <v>10</v>
      </c>
      <c r="AC545" s="60">
        <f t="shared" si="117"/>
        <v>20.408163265306122</v>
      </c>
      <c r="AD545" s="7">
        <f t="shared" si="118"/>
        <v>49</v>
      </c>
      <c r="AE545" s="82"/>
      <c r="AF545" s="82"/>
    </row>
    <row r="546" spans="1:32" ht="15" hidden="1" customHeight="1" x14ac:dyDescent="0.2">
      <c r="A546" s="1" t="s">
        <v>35</v>
      </c>
      <c r="B546" t="s">
        <v>119</v>
      </c>
      <c r="C546" s="19">
        <v>937654</v>
      </c>
      <c r="D546" s="82" t="s">
        <v>98</v>
      </c>
      <c r="E546" s="95">
        <v>2650000</v>
      </c>
      <c r="F546" s="95">
        <v>4015536</v>
      </c>
      <c r="G546" s="95">
        <v>0</v>
      </c>
      <c r="H546" s="95">
        <v>0</v>
      </c>
      <c r="I546" s="85">
        <f t="shared" si="122"/>
        <v>6665536</v>
      </c>
      <c r="J546" s="86">
        <f t="shared" si="114"/>
        <v>91.898499272729779</v>
      </c>
      <c r="K546" s="95">
        <v>536226</v>
      </c>
      <c r="L546" s="95">
        <v>15100</v>
      </c>
      <c r="M546" s="95">
        <v>0</v>
      </c>
      <c r="N546" s="95">
        <v>13890</v>
      </c>
      <c r="O546" s="95">
        <v>22398</v>
      </c>
      <c r="P546" s="87">
        <f t="shared" si="120"/>
        <v>587614</v>
      </c>
      <c r="Q546" s="86">
        <f t="shared" si="115"/>
        <v>8.1015007272702206</v>
      </c>
      <c r="R546" s="88">
        <f t="shared" si="119"/>
        <v>7253150</v>
      </c>
      <c r="S546" s="101">
        <v>21</v>
      </c>
      <c r="T546" s="101">
        <v>3</v>
      </c>
      <c r="U546" s="101">
        <v>15</v>
      </c>
      <c r="V546" s="35">
        <f t="shared" si="113"/>
        <v>39</v>
      </c>
      <c r="W546" s="61">
        <f t="shared" si="121"/>
        <v>79.591836734693871</v>
      </c>
      <c r="X546" s="14">
        <v>40</v>
      </c>
      <c r="Y546" s="14">
        <v>1</v>
      </c>
      <c r="Z546" s="14">
        <v>8</v>
      </c>
      <c r="AA546" s="14">
        <v>1</v>
      </c>
      <c r="AB546" s="106">
        <f t="shared" si="116"/>
        <v>10</v>
      </c>
      <c r="AC546" s="60">
        <f t="shared" si="117"/>
        <v>20.408163265306122</v>
      </c>
      <c r="AD546" s="7">
        <f t="shared" si="118"/>
        <v>49</v>
      </c>
      <c r="AE546" s="82"/>
      <c r="AF546" s="82"/>
    </row>
    <row r="547" spans="1:32" ht="15" hidden="1" customHeight="1" x14ac:dyDescent="0.2">
      <c r="A547" s="1" t="s">
        <v>35</v>
      </c>
      <c r="B547" t="s">
        <v>99</v>
      </c>
      <c r="C547" s="19">
        <v>120000</v>
      </c>
      <c r="D547" s="82" t="s">
        <v>98</v>
      </c>
      <c r="E547" s="95">
        <v>2650000</v>
      </c>
      <c r="F547" s="95">
        <v>4015536</v>
      </c>
      <c r="G547" s="95">
        <v>0</v>
      </c>
      <c r="H547" s="95">
        <v>0</v>
      </c>
      <c r="I547" s="85">
        <f t="shared" si="122"/>
        <v>6665536</v>
      </c>
      <c r="J547" s="86">
        <f t="shared" si="114"/>
        <v>91.898499272729779</v>
      </c>
      <c r="K547" s="95">
        <v>536226</v>
      </c>
      <c r="L547" s="95">
        <v>15100</v>
      </c>
      <c r="M547" s="95">
        <v>0</v>
      </c>
      <c r="N547" s="95">
        <v>13890</v>
      </c>
      <c r="O547" s="95">
        <v>22398</v>
      </c>
      <c r="P547" s="87">
        <f t="shared" si="120"/>
        <v>587614</v>
      </c>
      <c r="Q547" s="86">
        <f t="shared" si="115"/>
        <v>8.1015007272702206</v>
      </c>
      <c r="R547" s="88">
        <f t="shared" si="119"/>
        <v>7253150</v>
      </c>
      <c r="S547" s="101">
        <v>21</v>
      </c>
      <c r="T547" s="101">
        <v>3</v>
      </c>
      <c r="U547" s="101">
        <v>15</v>
      </c>
      <c r="V547" s="35">
        <f t="shared" si="113"/>
        <v>39</v>
      </c>
      <c r="W547" s="61">
        <f t="shared" si="121"/>
        <v>79.591836734693871</v>
      </c>
      <c r="X547" s="14">
        <v>40</v>
      </c>
      <c r="Y547" s="14">
        <v>1</v>
      </c>
      <c r="Z547" s="14">
        <v>8</v>
      </c>
      <c r="AA547" s="14">
        <v>1</v>
      </c>
      <c r="AB547" s="106">
        <f t="shared" si="116"/>
        <v>10</v>
      </c>
      <c r="AC547" s="60">
        <f t="shared" si="117"/>
        <v>20.408163265306122</v>
      </c>
      <c r="AD547" s="7">
        <f t="shared" si="118"/>
        <v>49</v>
      </c>
      <c r="AE547" s="82"/>
      <c r="AF547" s="82"/>
    </row>
    <row r="548" spans="1:32" ht="15" hidden="1" customHeight="1" x14ac:dyDescent="0.2">
      <c r="A548" s="1" t="s">
        <v>35</v>
      </c>
      <c r="B548" t="s">
        <v>121</v>
      </c>
      <c r="C548" s="19">
        <v>15061</v>
      </c>
      <c r="D548" s="82" t="s">
        <v>98</v>
      </c>
      <c r="E548" s="95">
        <v>2650000</v>
      </c>
      <c r="F548" s="95">
        <v>4015536</v>
      </c>
      <c r="G548" s="95">
        <v>0</v>
      </c>
      <c r="H548" s="95">
        <v>0</v>
      </c>
      <c r="I548" s="85">
        <f t="shared" si="122"/>
        <v>6665536</v>
      </c>
      <c r="J548" s="86">
        <f t="shared" si="114"/>
        <v>91.898499272729779</v>
      </c>
      <c r="K548" s="95">
        <v>536226</v>
      </c>
      <c r="L548" s="95">
        <v>15100</v>
      </c>
      <c r="M548" s="95">
        <v>0</v>
      </c>
      <c r="N548" s="95">
        <v>13890</v>
      </c>
      <c r="O548" s="95">
        <v>22398</v>
      </c>
      <c r="P548" s="87">
        <f t="shared" si="120"/>
        <v>587614</v>
      </c>
      <c r="Q548" s="86">
        <f t="shared" si="115"/>
        <v>8.1015007272702206</v>
      </c>
      <c r="R548" s="88">
        <f t="shared" si="119"/>
        <v>7253150</v>
      </c>
      <c r="S548" s="101">
        <v>21</v>
      </c>
      <c r="T548" s="101">
        <v>3</v>
      </c>
      <c r="U548" s="101">
        <v>15</v>
      </c>
      <c r="V548" s="35">
        <f t="shared" si="113"/>
        <v>39</v>
      </c>
      <c r="W548" s="61">
        <f t="shared" si="121"/>
        <v>79.591836734693871</v>
      </c>
      <c r="X548" s="14">
        <v>40</v>
      </c>
      <c r="Y548" s="14">
        <v>1</v>
      </c>
      <c r="Z548" s="14">
        <v>8</v>
      </c>
      <c r="AA548" s="14">
        <v>1</v>
      </c>
      <c r="AB548" s="106">
        <f t="shared" si="116"/>
        <v>10</v>
      </c>
      <c r="AC548" s="60">
        <f t="shared" si="117"/>
        <v>20.408163265306122</v>
      </c>
      <c r="AD548" s="7">
        <f t="shared" si="118"/>
        <v>49</v>
      </c>
      <c r="AE548" s="82"/>
      <c r="AF548" s="82"/>
    </row>
    <row r="549" spans="1:32" ht="15" hidden="1" customHeight="1" x14ac:dyDescent="0.2">
      <c r="A549" s="1" t="s">
        <v>35</v>
      </c>
      <c r="B549" t="s">
        <v>100</v>
      </c>
      <c r="C549" s="19">
        <v>256241</v>
      </c>
      <c r="D549" s="82" t="s">
        <v>98</v>
      </c>
      <c r="E549" s="95">
        <v>2650000</v>
      </c>
      <c r="F549" s="95">
        <v>4015536</v>
      </c>
      <c r="G549" s="95">
        <v>0</v>
      </c>
      <c r="H549" s="95">
        <v>0</v>
      </c>
      <c r="I549" s="85">
        <f t="shared" si="122"/>
        <v>6665536</v>
      </c>
      <c r="J549" s="86">
        <f t="shared" si="114"/>
        <v>91.898499272729779</v>
      </c>
      <c r="K549" s="95">
        <v>536226</v>
      </c>
      <c r="L549" s="95">
        <v>15100</v>
      </c>
      <c r="M549" s="95">
        <v>0</v>
      </c>
      <c r="N549" s="95">
        <v>13890</v>
      </c>
      <c r="O549" s="95">
        <v>22398</v>
      </c>
      <c r="P549" s="87">
        <f t="shared" si="120"/>
        <v>587614</v>
      </c>
      <c r="Q549" s="86">
        <f t="shared" si="115"/>
        <v>8.1015007272702206</v>
      </c>
      <c r="R549" s="88">
        <f t="shared" si="119"/>
        <v>7253150</v>
      </c>
      <c r="S549" s="101">
        <v>21</v>
      </c>
      <c r="T549" s="101">
        <v>3</v>
      </c>
      <c r="U549" s="101">
        <v>15</v>
      </c>
      <c r="V549" s="35">
        <f t="shared" si="113"/>
        <v>39</v>
      </c>
      <c r="W549" s="61">
        <f t="shared" si="121"/>
        <v>79.591836734693871</v>
      </c>
      <c r="X549" s="14">
        <v>40</v>
      </c>
      <c r="Y549" s="14">
        <v>1</v>
      </c>
      <c r="Z549" s="14">
        <v>8</v>
      </c>
      <c r="AA549" s="14">
        <v>1</v>
      </c>
      <c r="AB549" s="106">
        <f t="shared" si="116"/>
        <v>10</v>
      </c>
      <c r="AC549" s="60">
        <f t="shared" si="117"/>
        <v>20.408163265306122</v>
      </c>
      <c r="AD549" s="7">
        <f t="shared" si="118"/>
        <v>49</v>
      </c>
      <c r="AE549" s="82"/>
      <c r="AF549" s="82"/>
    </row>
    <row r="550" spans="1:32" ht="15" hidden="1" customHeight="1" x14ac:dyDescent="0.2">
      <c r="A550" s="1" t="s">
        <v>35</v>
      </c>
      <c r="B550" t="s">
        <v>102</v>
      </c>
      <c r="C550" s="19">
        <v>238542</v>
      </c>
      <c r="D550" s="82" t="s">
        <v>218</v>
      </c>
      <c r="E550" s="95">
        <v>2650000</v>
      </c>
      <c r="F550" s="95">
        <v>4015536</v>
      </c>
      <c r="G550" s="95">
        <v>0</v>
      </c>
      <c r="H550" s="95">
        <v>0</v>
      </c>
      <c r="I550" s="85">
        <f t="shared" si="122"/>
        <v>6665536</v>
      </c>
      <c r="J550" s="86">
        <f t="shared" si="114"/>
        <v>91.898499272729779</v>
      </c>
      <c r="K550" s="95">
        <v>536226</v>
      </c>
      <c r="L550" s="95">
        <v>15100</v>
      </c>
      <c r="M550" s="95">
        <v>0</v>
      </c>
      <c r="N550" s="95">
        <v>13890</v>
      </c>
      <c r="O550" s="95">
        <v>22398</v>
      </c>
      <c r="P550" s="87">
        <f t="shared" si="120"/>
        <v>587614</v>
      </c>
      <c r="Q550" s="86">
        <f t="shared" si="115"/>
        <v>8.1015007272702206</v>
      </c>
      <c r="R550" s="88">
        <f t="shared" si="119"/>
        <v>7253150</v>
      </c>
      <c r="S550" s="101">
        <v>21</v>
      </c>
      <c r="T550" s="101">
        <v>3</v>
      </c>
      <c r="U550" s="101">
        <v>15</v>
      </c>
      <c r="V550" s="35">
        <f t="shared" si="113"/>
        <v>39</v>
      </c>
      <c r="W550" s="61">
        <f t="shared" si="121"/>
        <v>79.591836734693871</v>
      </c>
      <c r="X550" s="14">
        <v>40</v>
      </c>
      <c r="Y550" s="14">
        <v>1</v>
      </c>
      <c r="Z550" s="14">
        <v>8</v>
      </c>
      <c r="AA550" s="14">
        <v>1</v>
      </c>
      <c r="AB550" s="106">
        <f t="shared" si="116"/>
        <v>10</v>
      </c>
      <c r="AC550" s="60">
        <f t="shared" si="117"/>
        <v>20.408163265306122</v>
      </c>
      <c r="AD550" s="7">
        <f t="shared" si="118"/>
        <v>49</v>
      </c>
      <c r="AE550" s="82"/>
      <c r="AF550" s="82"/>
    </row>
    <row r="551" spans="1:32" ht="15" hidden="1" customHeight="1" x14ac:dyDescent="0.2">
      <c r="A551" s="1" t="s">
        <v>35</v>
      </c>
      <c r="B551" t="s">
        <v>163</v>
      </c>
      <c r="C551" s="19">
        <v>90000</v>
      </c>
      <c r="D551" s="82" t="s">
        <v>218</v>
      </c>
      <c r="E551" s="95">
        <v>2650000</v>
      </c>
      <c r="F551" s="95">
        <v>4015536</v>
      </c>
      <c r="G551" s="95">
        <v>0</v>
      </c>
      <c r="H551" s="95">
        <v>0</v>
      </c>
      <c r="I551" s="85">
        <f t="shared" si="122"/>
        <v>6665536</v>
      </c>
      <c r="J551" s="86">
        <f t="shared" si="114"/>
        <v>91.898499272729779</v>
      </c>
      <c r="K551" s="95">
        <v>536226</v>
      </c>
      <c r="L551" s="95">
        <v>15100</v>
      </c>
      <c r="M551" s="95">
        <v>0</v>
      </c>
      <c r="N551" s="95">
        <v>13890</v>
      </c>
      <c r="O551" s="95">
        <v>22398</v>
      </c>
      <c r="P551" s="87">
        <f t="shared" si="120"/>
        <v>587614</v>
      </c>
      <c r="Q551" s="86">
        <f t="shared" si="115"/>
        <v>8.1015007272702206</v>
      </c>
      <c r="R551" s="88">
        <f t="shared" si="119"/>
        <v>7253150</v>
      </c>
      <c r="S551" s="101">
        <v>21</v>
      </c>
      <c r="T551" s="101">
        <v>3</v>
      </c>
      <c r="U551" s="101">
        <v>15</v>
      </c>
      <c r="V551" s="35">
        <f t="shared" si="113"/>
        <v>39</v>
      </c>
      <c r="W551" s="61">
        <f t="shared" si="121"/>
        <v>79.591836734693871</v>
      </c>
      <c r="X551" s="14">
        <v>40</v>
      </c>
      <c r="Y551" s="14">
        <v>1</v>
      </c>
      <c r="Z551" s="14">
        <v>8</v>
      </c>
      <c r="AA551" s="14">
        <v>1</v>
      </c>
      <c r="AB551" s="106">
        <f t="shared" si="116"/>
        <v>10</v>
      </c>
      <c r="AC551" s="60">
        <f t="shared" si="117"/>
        <v>20.408163265306122</v>
      </c>
      <c r="AD551" s="7">
        <f t="shared" si="118"/>
        <v>49</v>
      </c>
      <c r="AE551" s="82"/>
      <c r="AF551" s="82"/>
    </row>
    <row r="552" spans="1:32" ht="15" hidden="1" customHeight="1" x14ac:dyDescent="0.2">
      <c r="A552" s="1" t="s">
        <v>35</v>
      </c>
      <c r="B552" t="s">
        <v>103</v>
      </c>
      <c r="C552" s="19">
        <v>48437</v>
      </c>
      <c r="D552" s="82" t="s">
        <v>218</v>
      </c>
      <c r="E552" s="95">
        <v>2650000</v>
      </c>
      <c r="F552" s="95">
        <v>4015536</v>
      </c>
      <c r="G552" s="95">
        <v>0</v>
      </c>
      <c r="H552" s="95">
        <v>0</v>
      </c>
      <c r="I552" s="85">
        <f t="shared" si="122"/>
        <v>6665536</v>
      </c>
      <c r="J552" s="86">
        <f t="shared" si="114"/>
        <v>91.898499272729779</v>
      </c>
      <c r="K552" s="95">
        <v>536226</v>
      </c>
      <c r="L552" s="95">
        <v>15100</v>
      </c>
      <c r="M552" s="95">
        <v>0</v>
      </c>
      <c r="N552" s="95">
        <v>13890</v>
      </c>
      <c r="O552" s="95">
        <v>22398</v>
      </c>
      <c r="P552" s="87">
        <f t="shared" si="120"/>
        <v>587614</v>
      </c>
      <c r="Q552" s="86">
        <f t="shared" si="115"/>
        <v>8.1015007272702206</v>
      </c>
      <c r="R552" s="88">
        <f t="shared" si="119"/>
        <v>7253150</v>
      </c>
      <c r="S552" s="101">
        <v>21</v>
      </c>
      <c r="T552" s="101">
        <v>3</v>
      </c>
      <c r="U552" s="101">
        <v>15</v>
      </c>
      <c r="V552" s="35">
        <f t="shared" si="113"/>
        <v>39</v>
      </c>
      <c r="W552" s="61">
        <f t="shared" si="121"/>
        <v>79.591836734693871</v>
      </c>
      <c r="X552" s="14">
        <v>40</v>
      </c>
      <c r="Y552" s="14">
        <v>1</v>
      </c>
      <c r="Z552" s="14">
        <v>8</v>
      </c>
      <c r="AA552" s="14">
        <v>1</v>
      </c>
      <c r="AB552" s="106">
        <f t="shared" si="116"/>
        <v>10</v>
      </c>
      <c r="AC552" s="60">
        <f t="shared" si="117"/>
        <v>20.408163265306122</v>
      </c>
      <c r="AD552" s="7">
        <f t="shared" si="118"/>
        <v>49</v>
      </c>
      <c r="AE552" s="82"/>
      <c r="AF552" s="82"/>
    </row>
    <row r="553" spans="1:32" ht="15" hidden="1" customHeight="1" x14ac:dyDescent="0.2">
      <c r="A553" s="1" t="s">
        <v>35</v>
      </c>
      <c r="B553" t="s">
        <v>106</v>
      </c>
      <c r="C553" s="19">
        <v>593000</v>
      </c>
      <c r="D553" s="82" t="s">
        <v>218</v>
      </c>
      <c r="E553" s="95">
        <v>2650000</v>
      </c>
      <c r="F553" s="95">
        <v>4015536</v>
      </c>
      <c r="G553" s="95">
        <v>0</v>
      </c>
      <c r="H553" s="95">
        <v>0</v>
      </c>
      <c r="I553" s="85">
        <f t="shared" si="122"/>
        <v>6665536</v>
      </c>
      <c r="J553" s="86">
        <f t="shared" si="114"/>
        <v>91.898499272729779</v>
      </c>
      <c r="K553" s="95">
        <v>536226</v>
      </c>
      <c r="L553" s="95">
        <v>15100</v>
      </c>
      <c r="M553" s="95">
        <v>0</v>
      </c>
      <c r="N553" s="95">
        <v>13890</v>
      </c>
      <c r="O553" s="95">
        <v>22398</v>
      </c>
      <c r="P553" s="87">
        <f t="shared" si="120"/>
        <v>587614</v>
      </c>
      <c r="Q553" s="86">
        <f t="shared" si="115"/>
        <v>8.1015007272702206</v>
      </c>
      <c r="R553" s="88">
        <f t="shared" si="119"/>
        <v>7253150</v>
      </c>
      <c r="S553" s="101">
        <v>21</v>
      </c>
      <c r="T553" s="101">
        <v>3</v>
      </c>
      <c r="U553" s="101">
        <v>15</v>
      </c>
      <c r="V553" s="35">
        <f t="shared" si="113"/>
        <v>39</v>
      </c>
      <c r="W553" s="61">
        <f t="shared" si="121"/>
        <v>79.591836734693871</v>
      </c>
      <c r="X553" s="14">
        <v>40</v>
      </c>
      <c r="Y553" s="14">
        <v>1</v>
      </c>
      <c r="Z553" s="14">
        <v>8</v>
      </c>
      <c r="AA553" s="14">
        <v>1</v>
      </c>
      <c r="AB553" s="106">
        <f t="shared" si="116"/>
        <v>10</v>
      </c>
      <c r="AC553" s="60">
        <f t="shared" si="117"/>
        <v>20.408163265306122</v>
      </c>
      <c r="AD553" s="7">
        <f t="shared" si="118"/>
        <v>49</v>
      </c>
      <c r="AE553" s="82"/>
      <c r="AF553" s="82"/>
    </row>
    <row r="554" spans="1:32" ht="15" hidden="1" customHeight="1" x14ac:dyDescent="0.2">
      <c r="A554" s="1" t="s">
        <v>35</v>
      </c>
      <c r="B554" t="s">
        <v>204</v>
      </c>
      <c r="C554" s="19">
        <v>0</v>
      </c>
      <c r="D554" s="82" t="s">
        <v>174</v>
      </c>
      <c r="E554" s="95">
        <v>2650000</v>
      </c>
      <c r="F554" s="95">
        <v>4015536</v>
      </c>
      <c r="G554" s="95">
        <v>0</v>
      </c>
      <c r="H554" s="95">
        <v>0</v>
      </c>
      <c r="I554" s="85">
        <f t="shared" si="122"/>
        <v>6665536</v>
      </c>
      <c r="J554" s="86">
        <f t="shared" si="114"/>
        <v>91.898499272729779</v>
      </c>
      <c r="K554" s="95">
        <v>536226</v>
      </c>
      <c r="L554" s="95">
        <v>15100</v>
      </c>
      <c r="M554" s="95">
        <v>0</v>
      </c>
      <c r="N554" s="95">
        <v>13890</v>
      </c>
      <c r="O554" s="95">
        <v>22398</v>
      </c>
      <c r="P554" s="87">
        <f t="shared" si="120"/>
        <v>587614</v>
      </c>
      <c r="Q554" s="86">
        <f t="shared" si="115"/>
        <v>8.1015007272702206</v>
      </c>
      <c r="R554" s="88">
        <f t="shared" si="119"/>
        <v>7253150</v>
      </c>
      <c r="S554" s="101">
        <v>21</v>
      </c>
      <c r="T554" s="101">
        <v>3</v>
      </c>
      <c r="U554" s="101">
        <v>15</v>
      </c>
      <c r="V554" s="35">
        <f t="shared" si="113"/>
        <v>39</v>
      </c>
      <c r="W554" s="61">
        <f t="shared" si="121"/>
        <v>79.591836734693871</v>
      </c>
      <c r="X554" s="14">
        <v>40</v>
      </c>
      <c r="Y554" s="14">
        <v>1</v>
      </c>
      <c r="Z554" s="14">
        <v>8</v>
      </c>
      <c r="AA554" s="14">
        <v>1</v>
      </c>
      <c r="AB554" s="106">
        <f t="shared" si="116"/>
        <v>10</v>
      </c>
      <c r="AC554" s="60">
        <f t="shared" si="117"/>
        <v>20.408163265306122</v>
      </c>
      <c r="AD554" s="7">
        <f t="shared" si="118"/>
        <v>49</v>
      </c>
      <c r="AE554" s="82"/>
      <c r="AF554" s="82"/>
    </row>
    <row r="555" spans="1:32" ht="15" hidden="1" customHeight="1" x14ac:dyDescent="0.2">
      <c r="A555" s="1" t="s">
        <v>35</v>
      </c>
      <c r="B555" t="s">
        <v>173</v>
      </c>
      <c r="C555" s="19">
        <v>0</v>
      </c>
      <c r="D555" s="82" t="s">
        <v>174</v>
      </c>
      <c r="E555" s="95">
        <v>2650000</v>
      </c>
      <c r="F555" s="95">
        <v>4015536</v>
      </c>
      <c r="G555" s="95">
        <v>0</v>
      </c>
      <c r="H555" s="95">
        <v>0</v>
      </c>
      <c r="I555" s="85">
        <f t="shared" si="122"/>
        <v>6665536</v>
      </c>
      <c r="J555" s="86">
        <f t="shared" si="114"/>
        <v>91.898499272729779</v>
      </c>
      <c r="K555" s="95">
        <v>536226</v>
      </c>
      <c r="L555" s="95">
        <v>15100</v>
      </c>
      <c r="M555" s="95">
        <v>0</v>
      </c>
      <c r="N555" s="95">
        <v>13890</v>
      </c>
      <c r="O555" s="95">
        <v>22398</v>
      </c>
      <c r="P555" s="87">
        <f t="shared" si="120"/>
        <v>587614</v>
      </c>
      <c r="Q555" s="86">
        <f t="shared" si="115"/>
        <v>8.1015007272702206</v>
      </c>
      <c r="R555" s="88">
        <f t="shared" si="119"/>
        <v>7253150</v>
      </c>
      <c r="S555" s="101">
        <v>21</v>
      </c>
      <c r="T555" s="101">
        <v>3</v>
      </c>
      <c r="U555" s="101">
        <v>15</v>
      </c>
      <c r="V555" s="35">
        <f t="shared" si="113"/>
        <v>39</v>
      </c>
      <c r="W555" s="61">
        <f t="shared" si="121"/>
        <v>79.591836734693871</v>
      </c>
      <c r="X555" s="14">
        <v>40</v>
      </c>
      <c r="Y555" s="14">
        <v>1</v>
      </c>
      <c r="Z555" s="14">
        <v>8</v>
      </c>
      <c r="AA555" s="14">
        <v>1</v>
      </c>
      <c r="AB555" s="106">
        <f t="shared" si="116"/>
        <v>10</v>
      </c>
      <c r="AC555" s="60">
        <f t="shared" si="117"/>
        <v>20.408163265306122</v>
      </c>
      <c r="AD555" s="7">
        <f t="shared" si="118"/>
        <v>49</v>
      </c>
      <c r="AE555" s="82"/>
      <c r="AF555" s="82"/>
    </row>
    <row r="556" spans="1:32" ht="15" hidden="1" customHeight="1" x14ac:dyDescent="0.2">
      <c r="A556" s="1" t="s">
        <v>36</v>
      </c>
      <c r="B556" t="s">
        <v>90</v>
      </c>
      <c r="C556" s="19">
        <v>921904</v>
      </c>
      <c r="D556" s="82" t="s">
        <v>170</v>
      </c>
      <c r="E556" s="95">
        <v>4019438</v>
      </c>
      <c r="F556" s="95">
        <v>4403480</v>
      </c>
      <c r="G556" s="95">
        <v>41250</v>
      </c>
      <c r="H556" s="95">
        <v>0</v>
      </c>
      <c r="I556" s="85">
        <f t="shared" si="122"/>
        <v>8464168</v>
      </c>
      <c r="J556" s="86">
        <f t="shared" si="114"/>
        <v>82.771806940939328</v>
      </c>
      <c r="K556" s="95">
        <v>153851</v>
      </c>
      <c r="L556" s="95">
        <v>132106</v>
      </c>
      <c r="M556" s="95">
        <v>1475782</v>
      </c>
      <c r="N556" s="95">
        <v>0</v>
      </c>
      <c r="O556" s="95">
        <v>0</v>
      </c>
      <c r="P556" s="87">
        <f t="shared" si="120"/>
        <v>1761739</v>
      </c>
      <c r="Q556" s="86">
        <f t="shared" si="115"/>
        <v>17.228193059060679</v>
      </c>
      <c r="R556" s="88">
        <f t="shared" si="119"/>
        <v>10225907</v>
      </c>
      <c r="S556" s="101">
        <v>17</v>
      </c>
      <c r="T556" s="101">
        <v>10</v>
      </c>
      <c r="U556" s="101">
        <v>8</v>
      </c>
      <c r="V556" s="35">
        <f t="shared" si="113"/>
        <v>35</v>
      </c>
      <c r="W556" s="61">
        <f t="shared" si="121"/>
        <v>47.297297297297298</v>
      </c>
      <c r="X556" s="14">
        <v>6</v>
      </c>
      <c r="Y556" s="14" t="s">
        <v>273</v>
      </c>
      <c r="Z556" s="14" t="s">
        <v>274</v>
      </c>
      <c r="AA556" s="14">
        <v>39</v>
      </c>
      <c r="AB556" s="106">
        <f t="shared" si="116"/>
        <v>39</v>
      </c>
      <c r="AC556" s="60">
        <f t="shared" si="117"/>
        <v>52.702702702702702</v>
      </c>
      <c r="AD556" s="7">
        <f t="shared" si="118"/>
        <v>74</v>
      </c>
      <c r="AE556" s="82"/>
      <c r="AF556" s="82"/>
    </row>
    <row r="557" spans="1:32" ht="15" hidden="1" customHeight="1" x14ac:dyDescent="0.2">
      <c r="A557" s="1" t="s">
        <v>36</v>
      </c>
      <c r="B557" t="s">
        <v>116</v>
      </c>
      <c r="C557" s="19">
        <v>189276</v>
      </c>
      <c r="D557" s="82" t="s">
        <v>170</v>
      </c>
      <c r="E557" s="95">
        <v>4019438</v>
      </c>
      <c r="F557" s="95">
        <v>4403480</v>
      </c>
      <c r="G557" s="95">
        <v>41250</v>
      </c>
      <c r="H557" s="95">
        <v>0</v>
      </c>
      <c r="I557" s="85">
        <f t="shared" si="122"/>
        <v>8464168</v>
      </c>
      <c r="J557" s="86">
        <f t="shared" si="114"/>
        <v>82.771806940939328</v>
      </c>
      <c r="K557" s="95">
        <v>153851</v>
      </c>
      <c r="L557" s="95">
        <v>132106</v>
      </c>
      <c r="M557" s="95">
        <v>1475782</v>
      </c>
      <c r="N557" s="95">
        <v>0</v>
      </c>
      <c r="O557" s="95">
        <v>0</v>
      </c>
      <c r="P557" s="87">
        <f t="shared" si="120"/>
        <v>1761739</v>
      </c>
      <c r="Q557" s="86">
        <f t="shared" si="115"/>
        <v>17.228193059060679</v>
      </c>
      <c r="R557" s="88">
        <f t="shared" si="119"/>
        <v>10225907</v>
      </c>
      <c r="S557" s="101">
        <v>17</v>
      </c>
      <c r="T557" s="101">
        <v>10</v>
      </c>
      <c r="U557" s="101">
        <v>8</v>
      </c>
      <c r="V557" s="35">
        <f t="shared" si="113"/>
        <v>35</v>
      </c>
      <c r="W557" s="61">
        <f t="shared" si="121"/>
        <v>46.666666666666664</v>
      </c>
      <c r="X557" s="14">
        <v>7</v>
      </c>
      <c r="Y557" s="14" t="s">
        <v>273</v>
      </c>
      <c r="Z557" s="14" t="s">
        <v>274</v>
      </c>
      <c r="AA557" s="14">
        <v>40</v>
      </c>
      <c r="AB557" s="106">
        <f t="shared" si="116"/>
        <v>40</v>
      </c>
      <c r="AC557" s="60">
        <f t="shared" si="117"/>
        <v>53.333333333333336</v>
      </c>
      <c r="AD557" s="7">
        <f t="shared" si="118"/>
        <v>75</v>
      </c>
      <c r="AE557" s="82"/>
      <c r="AF557" s="82"/>
    </row>
    <row r="558" spans="1:32" ht="15" hidden="1" customHeight="1" x14ac:dyDescent="0.2">
      <c r="A558" s="1" t="s">
        <v>36</v>
      </c>
      <c r="B558" t="s">
        <v>117</v>
      </c>
      <c r="C558" s="19">
        <v>64208</v>
      </c>
      <c r="D558" s="82" t="s">
        <v>170</v>
      </c>
      <c r="E558" s="95">
        <v>4019438</v>
      </c>
      <c r="F558" s="95">
        <v>4403480</v>
      </c>
      <c r="G558" s="95">
        <v>41250</v>
      </c>
      <c r="H558" s="95">
        <v>0</v>
      </c>
      <c r="I558" s="85">
        <f t="shared" si="122"/>
        <v>8464168</v>
      </c>
      <c r="J558" s="86">
        <f t="shared" si="114"/>
        <v>82.771806940939328</v>
      </c>
      <c r="K558" s="95">
        <v>153851</v>
      </c>
      <c r="L558" s="95">
        <v>132106</v>
      </c>
      <c r="M558" s="95">
        <v>1475782</v>
      </c>
      <c r="N558" s="95">
        <v>0</v>
      </c>
      <c r="O558" s="95">
        <v>0</v>
      </c>
      <c r="P558" s="87">
        <f t="shared" si="120"/>
        <v>1761739</v>
      </c>
      <c r="Q558" s="86">
        <f t="shared" si="115"/>
        <v>17.228193059060679</v>
      </c>
      <c r="R558" s="88">
        <f t="shared" si="119"/>
        <v>10225907</v>
      </c>
      <c r="S558" s="101">
        <v>17</v>
      </c>
      <c r="T558" s="101">
        <v>10</v>
      </c>
      <c r="U558" s="101">
        <v>8</v>
      </c>
      <c r="V558" s="35">
        <f t="shared" si="113"/>
        <v>35</v>
      </c>
      <c r="W558" s="61">
        <f t="shared" si="121"/>
        <v>46.05263157894737</v>
      </c>
      <c r="X558" s="14">
        <v>8</v>
      </c>
      <c r="Y558" s="14" t="s">
        <v>273</v>
      </c>
      <c r="Z558" s="14" t="s">
        <v>274</v>
      </c>
      <c r="AA558" s="14">
        <v>41</v>
      </c>
      <c r="AB558" s="106">
        <f t="shared" si="116"/>
        <v>41</v>
      </c>
      <c r="AC558" s="60">
        <f t="shared" si="117"/>
        <v>53.94736842105263</v>
      </c>
      <c r="AD558" s="7">
        <f t="shared" si="118"/>
        <v>76</v>
      </c>
      <c r="AE558" s="82"/>
      <c r="AF558" s="82"/>
    </row>
    <row r="559" spans="1:32" ht="15" hidden="1" customHeight="1" x14ac:dyDescent="0.2">
      <c r="A559" s="1" t="s">
        <v>36</v>
      </c>
      <c r="B559" t="s">
        <v>143</v>
      </c>
      <c r="C559" s="19">
        <v>11600</v>
      </c>
      <c r="D559" s="82" t="s">
        <v>170</v>
      </c>
      <c r="E559" s="95">
        <v>4019438</v>
      </c>
      <c r="F559" s="95">
        <v>4403480</v>
      </c>
      <c r="G559" s="95">
        <v>41250</v>
      </c>
      <c r="H559" s="95">
        <v>0</v>
      </c>
      <c r="I559" s="85">
        <f t="shared" si="122"/>
        <v>8464168</v>
      </c>
      <c r="J559" s="86">
        <f t="shared" si="114"/>
        <v>82.771806940939328</v>
      </c>
      <c r="K559" s="95">
        <v>153851</v>
      </c>
      <c r="L559" s="95">
        <v>132106</v>
      </c>
      <c r="M559" s="95">
        <v>1475782</v>
      </c>
      <c r="N559" s="95">
        <v>0</v>
      </c>
      <c r="O559" s="95">
        <v>0</v>
      </c>
      <c r="P559" s="87">
        <f t="shared" si="120"/>
        <v>1761739</v>
      </c>
      <c r="Q559" s="86">
        <f t="shared" si="115"/>
        <v>17.228193059060679</v>
      </c>
      <c r="R559" s="88">
        <f t="shared" si="119"/>
        <v>10225907</v>
      </c>
      <c r="S559" s="101">
        <v>17</v>
      </c>
      <c r="T559" s="101">
        <v>10</v>
      </c>
      <c r="U559" s="101">
        <v>8</v>
      </c>
      <c r="V559" s="35">
        <f t="shared" si="113"/>
        <v>35</v>
      </c>
      <c r="W559" s="61">
        <f t="shared" si="121"/>
        <v>45.454545454545453</v>
      </c>
      <c r="X559" s="14">
        <v>9</v>
      </c>
      <c r="Y559" s="14" t="s">
        <v>273</v>
      </c>
      <c r="Z559" s="14" t="s">
        <v>274</v>
      </c>
      <c r="AA559" s="14">
        <v>42</v>
      </c>
      <c r="AB559" s="106">
        <f t="shared" si="116"/>
        <v>42</v>
      </c>
      <c r="AC559" s="60">
        <f t="shared" si="117"/>
        <v>54.545454545454547</v>
      </c>
      <c r="AD559" s="7">
        <f t="shared" si="118"/>
        <v>77</v>
      </c>
      <c r="AE559" s="82"/>
      <c r="AF559" s="82"/>
    </row>
    <row r="560" spans="1:32" ht="15" hidden="1" customHeight="1" x14ac:dyDescent="0.2">
      <c r="A560" s="1" t="s">
        <v>36</v>
      </c>
      <c r="B560" t="s">
        <v>137</v>
      </c>
      <c r="C560" s="19">
        <v>126926</v>
      </c>
      <c r="D560" s="82" t="s">
        <v>170</v>
      </c>
      <c r="E560" s="95">
        <v>4019438</v>
      </c>
      <c r="F560" s="95">
        <v>4403480</v>
      </c>
      <c r="G560" s="95">
        <v>41250</v>
      </c>
      <c r="H560" s="95">
        <v>0</v>
      </c>
      <c r="I560" s="85">
        <f t="shared" si="122"/>
        <v>8464168</v>
      </c>
      <c r="J560" s="86">
        <f t="shared" si="114"/>
        <v>82.771806940939328</v>
      </c>
      <c r="K560" s="95">
        <v>153851</v>
      </c>
      <c r="L560" s="95">
        <v>132106</v>
      </c>
      <c r="M560" s="95">
        <v>1475782</v>
      </c>
      <c r="N560" s="95">
        <v>0</v>
      </c>
      <c r="O560" s="95">
        <v>0</v>
      </c>
      <c r="P560" s="87">
        <f t="shared" si="120"/>
        <v>1761739</v>
      </c>
      <c r="Q560" s="86">
        <f t="shared" si="115"/>
        <v>17.228193059060679</v>
      </c>
      <c r="R560" s="88">
        <f t="shared" si="119"/>
        <v>10225907</v>
      </c>
      <c r="S560" s="101">
        <v>17</v>
      </c>
      <c r="T560" s="101">
        <v>10</v>
      </c>
      <c r="U560" s="101">
        <v>8</v>
      </c>
      <c r="V560" s="35">
        <f t="shared" si="113"/>
        <v>35</v>
      </c>
      <c r="W560" s="61">
        <f t="shared" si="121"/>
        <v>44.871794871794869</v>
      </c>
      <c r="X560" s="14">
        <v>10</v>
      </c>
      <c r="Y560" s="14" t="s">
        <v>273</v>
      </c>
      <c r="Z560" s="14" t="s">
        <v>274</v>
      </c>
      <c r="AA560" s="14">
        <v>43</v>
      </c>
      <c r="AB560" s="106">
        <f t="shared" si="116"/>
        <v>43</v>
      </c>
      <c r="AC560" s="60">
        <f t="shared" si="117"/>
        <v>55.128205128205131</v>
      </c>
      <c r="AD560" s="7">
        <f t="shared" si="118"/>
        <v>78</v>
      </c>
      <c r="AE560" s="82"/>
      <c r="AF560" s="82"/>
    </row>
    <row r="561" spans="1:32" ht="15" hidden="1" customHeight="1" x14ac:dyDescent="0.2">
      <c r="A561" s="1" t="s">
        <v>36</v>
      </c>
      <c r="B561" t="s">
        <v>94</v>
      </c>
      <c r="C561" s="19">
        <v>139558</v>
      </c>
      <c r="D561" s="82" t="s">
        <v>170</v>
      </c>
      <c r="E561" s="95">
        <v>4019438</v>
      </c>
      <c r="F561" s="95">
        <v>4403480</v>
      </c>
      <c r="G561" s="95">
        <v>41250</v>
      </c>
      <c r="H561" s="95">
        <v>0</v>
      </c>
      <c r="I561" s="85">
        <f t="shared" si="122"/>
        <v>8464168</v>
      </c>
      <c r="J561" s="86">
        <f t="shared" si="114"/>
        <v>82.771806940939328</v>
      </c>
      <c r="K561" s="95">
        <v>153851</v>
      </c>
      <c r="L561" s="95">
        <v>132106</v>
      </c>
      <c r="M561" s="95">
        <v>1475782</v>
      </c>
      <c r="N561" s="95">
        <v>0</v>
      </c>
      <c r="O561" s="95">
        <v>0</v>
      </c>
      <c r="P561" s="87">
        <f t="shared" si="120"/>
        <v>1761739</v>
      </c>
      <c r="Q561" s="86">
        <f t="shared" si="115"/>
        <v>17.228193059060679</v>
      </c>
      <c r="R561" s="88">
        <f t="shared" si="119"/>
        <v>10225907</v>
      </c>
      <c r="S561" s="101">
        <v>17</v>
      </c>
      <c r="T561" s="101">
        <v>10</v>
      </c>
      <c r="U561" s="101">
        <v>8</v>
      </c>
      <c r="V561" s="35">
        <f t="shared" si="113"/>
        <v>35</v>
      </c>
      <c r="W561" s="61">
        <f t="shared" si="121"/>
        <v>44.303797468354432</v>
      </c>
      <c r="X561" s="14">
        <v>11</v>
      </c>
      <c r="Y561" s="14" t="s">
        <v>273</v>
      </c>
      <c r="Z561" s="14" t="s">
        <v>274</v>
      </c>
      <c r="AA561" s="14">
        <v>44</v>
      </c>
      <c r="AB561" s="106">
        <f t="shared" si="116"/>
        <v>44</v>
      </c>
      <c r="AC561" s="60">
        <f t="shared" si="117"/>
        <v>55.696202531645568</v>
      </c>
      <c r="AD561" s="7">
        <f t="shared" si="118"/>
        <v>79</v>
      </c>
      <c r="AE561" s="82"/>
      <c r="AF561" s="82"/>
    </row>
    <row r="562" spans="1:32" ht="15" hidden="1" customHeight="1" x14ac:dyDescent="0.2">
      <c r="A562" s="1" t="s">
        <v>36</v>
      </c>
      <c r="B562" t="s">
        <v>145</v>
      </c>
      <c r="C562" s="19">
        <v>783105</v>
      </c>
      <c r="D562" s="82" t="s">
        <v>170</v>
      </c>
      <c r="E562" s="95">
        <v>4019438</v>
      </c>
      <c r="F562" s="95">
        <v>4403480</v>
      </c>
      <c r="G562" s="95">
        <v>41250</v>
      </c>
      <c r="H562" s="95">
        <v>0</v>
      </c>
      <c r="I562" s="85">
        <f t="shared" si="122"/>
        <v>8464168</v>
      </c>
      <c r="J562" s="86">
        <f t="shared" si="114"/>
        <v>82.771806940939328</v>
      </c>
      <c r="K562" s="95">
        <v>153851</v>
      </c>
      <c r="L562" s="95">
        <v>132106</v>
      </c>
      <c r="M562" s="95">
        <v>1475782</v>
      </c>
      <c r="N562" s="95">
        <v>0</v>
      </c>
      <c r="O562" s="95">
        <v>0</v>
      </c>
      <c r="P562" s="87">
        <f t="shared" si="120"/>
        <v>1761739</v>
      </c>
      <c r="Q562" s="86">
        <f t="shared" si="115"/>
        <v>17.228193059060679</v>
      </c>
      <c r="R562" s="88">
        <f t="shared" si="119"/>
        <v>10225907</v>
      </c>
      <c r="S562" s="101">
        <v>17</v>
      </c>
      <c r="T562" s="101">
        <v>10</v>
      </c>
      <c r="U562" s="101">
        <v>8</v>
      </c>
      <c r="V562" s="35">
        <f t="shared" si="113"/>
        <v>35</v>
      </c>
      <c r="W562" s="61">
        <f t="shared" si="121"/>
        <v>43.75</v>
      </c>
      <c r="X562" s="14">
        <v>12</v>
      </c>
      <c r="Y562" s="14" t="s">
        <v>273</v>
      </c>
      <c r="Z562" s="14" t="s">
        <v>274</v>
      </c>
      <c r="AA562" s="14">
        <v>45</v>
      </c>
      <c r="AB562" s="106">
        <f t="shared" si="116"/>
        <v>45</v>
      </c>
      <c r="AC562" s="60">
        <f t="shared" si="117"/>
        <v>56.25</v>
      </c>
      <c r="AD562" s="7">
        <f t="shared" si="118"/>
        <v>80</v>
      </c>
      <c r="AE562" s="82"/>
      <c r="AF562" s="82"/>
    </row>
    <row r="563" spans="1:32" ht="15" hidden="1" customHeight="1" x14ac:dyDescent="0.2">
      <c r="A563" s="1" t="s">
        <v>36</v>
      </c>
      <c r="B563" t="s">
        <v>146</v>
      </c>
      <c r="C563" s="19">
        <v>277974</v>
      </c>
      <c r="D563" s="82" t="s">
        <v>170</v>
      </c>
      <c r="E563" s="95">
        <v>4019438</v>
      </c>
      <c r="F563" s="95">
        <v>4403480</v>
      </c>
      <c r="G563" s="95">
        <v>41250</v>
      </c>
      <c r="H563" s="95">
        <v>0</v>
      </c>
      <c r="I563" s="85">
        <f t="shared" si="122"/>
        <v>8464168</v>
      </c>
      <c r="J563" s="86">
        <f t="shared" si="114"/>
        <v>82.771806940939328</v>
      </c>
      <c r="K563" s="95">
        <v>153851</v>
      </c>
      <c r="L563" s="95">
        <v>132106</v>
      </c>
      <c r="M563" s="95">
        <v>1475782</v>
      </c>
      <c r="N563" s="95">
        <v>0</v>
      </c>
      <c r="O563" s="95">
        <v>0</v>
      </c>
      <c r="P563" s="87">
        <f t="shared" si="120"/>
        <v>1761739</v>
      </c>
      <c r="Q563" s="86">
        <f t="shared" si="115"/>
        <v>17.228193059060679</v>
      </c>
      <c r="R563" s="88">
        <f t="shared" si="119"/>
        <v>10225907</v>
      </c>
      <c r="S563" s="101">
        <v>17</v>
      </c>
      <c r="T563" s="101">
        <v>10</v>
      </c>
      <c r="U563" s="101">
        <v>8</v>
      </c>
      <c r="V563" s="35">
        <f t="shared" si="113"/>
        <v>35</v>
      </c>
      <c r="W563" s="61">
        <f t="shared" si="121"/>
        <v>43.209876543209873</v>
      </c>
      <c r="X563" s="14">
        <v>13</v>
      </c>
      <c r="Y563" s="14" t="s">
        <v>273</v>
      </c>
      <c r="Z563" s="14" t="s">
        <v>274</v>
      </c>
      <c r="AA563" s="14">
        <v>46</v>
      </c>
      <c r="AB563" s="106">
        <f t="shared" si="116"/>
        <v>46</v>
      </c>
      <c r="AC563" s="60">
        <f t="shared" si="117"/>
        <v>56.790123456790127</v>
      </c>
      <c r="AD563" s="7">
        <f t="shared" si="118"/>
        <v>81</v>
      </c>
      <c r="AE563" s="82"/>
      <c r="AF563" s="82"/>
    </row>
    <row r="564" spans="1:32" ht="15" hidden="1" customHeight="1" x14ac:dyDescent="0.2">
      <c r="A564" s="1" t="s">
        <v>36</v>
      </c>
      <c r="B564" t="s">
        <v>119</v>
      </c>
      <c r="C564" s="19">
        <v>701418</v>
      </c>
      <c r="D564" s="82" t="s">
        <v>213</v>
      </c>
      <c r="E564" s="95">
        <v>4019438</v>
      </c>
      <c r="F564" s="95">
        <v>4403480</v>
      </c>
      <c r="G564" s="95">
        <v>41250</v>
      </c>
      <c r="H564" s="95">
        <v>0</v>
      </c>
      <c r="I564" s="85">
        <f t="shared" si="122"/>
        <v>8464168</v>
      </c>
      <c r="J564" s="86">
        <f t="shared" si="114"/>
        <v>82.771806940939328</v>
      </c>
      <c r="K564" s="95">
        <v>153851</v>
      </c>
      <c r="L564" s="95">
        <v>132106</v>
      </c>
      <c r="M564" s="95">
        <v>1475782</v>
      </c>
      <c r="N564" s="95">
        <v>0</v>
      </c>
      <c r="O564" s="95">
        <v>0</v>
      </c>
      <c r="P564" s="87">
        <f t="shared" si="120"/>
        <v>1761739</v>
      </c>
      <c r="Q564" s="86">
        <f t="shared" si="115"/>
        <v>17.228193059060679</v>
      </c>
      <c r="R564" s="88">
        <f t="shared" si="119"/>
        <v>10225907</v>
      </c>
      <c r="S564" s="101">
        <v>17</v>
      </c>
      <c r="T564" s="101">
        <v>10</v>
      </c>
      <c r="U564" s="101">
        <v>8</v>
      </c>
      <c r="V564" s="35">
        <f t="shared" si="113"/>
        <v>35</v>
      </c>
      <c r="W564" s="61">
        <f t="shared" si="121"/>
        <v>42.68292682926829</v>
      </c>
      <c r="X564" s="14">
        <v>14</v>
      </c>
      <c r="Y564" s="14" t="s">
        <v>273</v>
      </c>
      <c r="Z564" s="14" t="s">
        <v>274</v>
      </c>
      <c r="AA564" s="14">
        <v>47</v>
      </c>
      <c r="AB564" s="106">
        <f t="shared" si="116"/>
        <v>47</v>
      </c>
      <c r="AC564" s="60">
        <f t="shared" si="117"/>
        <v>57.31707317073171</v>
      </c>
      <c r="AD564" s="7">
        <f t="shared" si="118"/>
        <v>82</v>
      </c>
      <c r="AE564" s="82"/>
      <c r="AF564" s="82"/>
    </row>
    <row r="565" spans="1:32" ht="15" hidden="1" customHeight="1" x14ac:dyDescent="0.2">
      <c r="A565" s="1" t="s">
        <v>36</v>
      </c>
      <c r="B565" t="s">
        <v>99</v>
      </c>
      <c r="C565" s="19">
        <v>36794</v>
      </c>
      <c r="D565" s="82" t="s">
        <v>213</v>
      </c>
      <c r="E565" s="95">
        <v>4019438</v>
      </c>
      <c r="F565" s="95">
        <v>4403480</v>
      </c>
      <c r="G565" s="95">
        <v>41250</v>
      </c>
      <c r="H565" s="95">
        <v>0</v>
      </c>
      <c r="I565" s="85">
        <f t="shared" si="122"/>
        <v>8464168</v>
      </c>
      <c r="J565" s="86">
        <f t="shared" si="114"/>
        <v>82.771806940939328</v>
      </c>
      <c r="K565" s="95">
        <v>153851</v>
      </c>
      <c r="L565" s="95">
        <v>132106</v>
      </c>
      <c r="M565" s="95">
        <v>1475782</v>
      </c>
      <c r="N565" s="95">
        <v>0</v>
      </c>
      <c r="O565" s="95">
        <v>0</v>
      </c>
      <c r="P565" s="87">
        <f t="shared" si="120"/>
        <v>1761739</v>
      </c>
      <c r="Q565" s="86">
        <f t="shared" si="115"/>
        <v>17.228193059060679</v>
      </c>
      <c r="R565" s="88">
        <f t="shared" si="119"/>
        <v>10225907</v>
      </c>
      <c r="S565" s="101">
        <v>17</v>
      </c>
      <c r="T565" s="101">
        <v>10</v>
      </c>
      <c r="U565" s="101">
        <v>8</v>
      </c>
      <c r="V565" s="35">
        <f t="shared" si="113"/>
        <v>35</v>
      </c>
      <c r="W565" s="61">
        <f t="shared" si="121"/>
        <v>42.168674698795179</v>
      </c>
      <c r="X565" s="14">
        <v>15</v>
      </c>
      <c r="Y565" s="14" t="s">
        <v>273</v>
      </c>
      <c r="Z565" s="14" t="s">
        <v>274</v>
      </c>
      <c r="AA565" s="14">
        <v>48</v>
      </c>
      <c r="AB565" s="106">
        <f t="shared" si="116"/>
        <v>48</v>
      </c>
      <c r="AC565" s="60">
        <f t="shared" si="117"/>
        <v>57.831325301204821</v>
      </c>
      <c r="AD565" s="7">
        <f t="shared" si="118"/>
        <v>83</v>
      </c>
      <c r="AE565" s="82"/>
      <c r="AF565" s="82"/>
    </row>
    <row r="566" spans="1:32" ht="15" hidden="1" customHeight="1" x14ac:dyDescent="0.2">
      <c r="A566" s="1" t="s">
        <v>36</v>
      </c>
      <c r="B566" t="s">
        <v>122</v>
      </c>
      <c r="C566" s="19">
        <v>555972</v>
      </c>
      <c r="D566" s="82" t="s">
        <v>213</v>
      </c>
      <c r="E566" s="95">
        <v>4019438</v>
      </c>
      <c r="F566" s="95">
        <v>4403480</v>
      </c>
      <c r="G566" s="95">
        <v>41250</v>
      </c>
      <c r="H566" s="95">
        <v>0</v>
      </c>
      <c r="I566" s="85">
        <f t="shared" si="122"/>
        <v>8464168</v>
      </c>
      <c r="J566" s="86">
        <f t="shared" si="114"/>
        <v>82.771806940939328</v>
      </c>
      <c r="K566" s="95">
        <v>153851</v>
      </c>
      <c r="L566" s="95">
        <v>132106</v>
      </c>
      <c r="M566" s="95">
        <v>1475782</v>
      </c>
      <c r="N566" s="95">
        <v>0</v>
      </c>
      <c r="O566" s="95">
        <v>0</v>
      </c>
      <c r="P566" s="87">
        <f t="shared" si="120"/>
        <v>1761739</v>
      </c>
      <c r="Q566" s="86">
        <f t="shared" si="115"/>
        <v>17.228193059060679</v>
      </c>
      <c r="R566" s="88">
        <f t="shared" si="119"/>
        <v>10225907</v>
      </c>
      <c r="S566" s="101">
        <v>17</v>
      </c>
      <c r="T566" s="101">
        <v>10</v>
      </c>
      <c r="U566" s="101">
        <v>8</v>
      </c>
      <c r="V566" s="35">
        <f t="shared" si="113"/>
        <v>35</v>
      </c>
      <c r="W566" s="61">
        <f t="shared" si="121"/>
        <v>41.666666666666664</v>
      </c>
      <c r="X566" s="14">
        <v>16</v>
      </c>
      <c r="Y566" s="14" t="s">
        <v>273</v>
      </c>
      <c r="Z566" s="14" t="s">
        <v>274</v>
      </c>
      <c r="AA566" s="14">
        <v>49</v>
      </c>
      <c r="AB566" s="106">
        <f t="shared" si="116"/>
        <v>49</v>
      </c>
      <c r="AC566" s="60">
        <f t="shared" si="117"/>
        <v>58.333333333333336</v>
      </c>
      <c r="AD566" s="7">
        <f t="shared" si="118"/>
        <v>84</v>
      </c>
      <c r="AE566" s="82"/>
      <c r="AF566" s="82"/>
    </row>
    <row r="567" spans="1:32" ht="15" hidden="1" customHeight="1" x14ac:dyDescent="0.2">
      <c r="A567" s="1" t="s">
        <v>36</v>
      </c>
      <c r="B567" t="s">
        <v>102</v>
      </c>
      <c r="C567" s="19">
        <v>557431</v>
      </c>
      <c r="D567" s="82" t="s">
        <v>218</v>
      </c>
      <c r="E567" s="95">
        <v>4019438</v>
      </c>
      <c r="F567" s="95">
        <v>4403480</v>
      </c>
      <c r="G567" s="95">
        <v>41250</v>
      </c>
      <c r="H567" s="95">
        <v>0</v>
      </c>
      <c r="I567" s="85">
        <f t="shared" si="122"/>
        <v>8464168</v>
      </c>
      <c r="J567" s="86">
        <f t="shared" si="114"/>
        <v>82.771806940939328</v>
      </c>
      <c r="K567" s="95">
        <v>153851</v>
      </c>
      <c r="L567" s="95">
        <v>132106</v>
      </c>
      <c r="M567" s="95">
        <v>1475782</v>
      </c>
      <c r="N567" s="95">
        <v>0</v>
      </c>
      <c r="O567" s="95">
        <v>0</v>
      </c>
      <c r="P567" s="87">
        <f t="shared" si="120"/>
        <v>1761739</v>
      </c>
      <c r="Q567" s="86">
        <f t="shared" si="115"/>
        <v>17.228193059060679</v>
      </c>
      <c r="R567" s="88">
        <f t="shared" si="119"/>
        <v>10225907</v>
      </c>
      <c r="S567" s="101">
        <v>17</v>
      </c>
      <c r="T567" s="101">
        <v>10</v>
      </c>
      <c r="U567" s="101">
        <v>8</v>
      </c>
      <c r="V567" s="35">
        <f t="shared" si="113"/>
        <v>35</v>
      </c>
      <c r="W567" s="61">
        <f t="shared" si="121"/>
        <v>41.176470588235297</v>
      </c>
      <c r="X567" s="14">
        <v>17</v>
      </c>
      <c r="Y567" s="14" t="s">
        <v>273</v>
      </c>
      <c r="Z567" s="14" t="s">
        <v>274</v>
      </c>
      <c r="AA567" s="14">
        <v>50</v>
      </c>
      <c r="AB567" s="106">
        <f t="shared" si="116"/>
        <v>50</v>
      </c>
      <c r="AC567" s="60">
        <f t="shared" si="117"/>
        <v>58.823529411764703</v>
      </c>
      <c r="AD567" s="7">
        <f t="shared" si="118"/>
        <v>85</v>
      </c>
      <c r="AE567" s="82"/>
      <c r="AF567" s="82"/>
    </row>
    <row r="568" spans="1:32" hidden="1" x14ac:dyDescent="0.2">
      <c r="A568" s="1" t="s">
        <v>36</v>
      </c>
      <c r="B568" t="s">
        <v>163</v>
      </c>
      <c r="C568" s="19">
        <v>125508</v>
      </c>
      <c r="D568" s="82" t="s">
        <v>218</v>
      </c>
      <c r="E568" s="95">
        <v>4019438</v>
      </c>
      <c r="F568" s="95">
        <v>4403480</v>
      </c>
      <c r="G568" s="95">
        <v>41250</v>
      </c>
      <c r="H568" s="95">
        <v>0</v>
      </c>
      <c r="I568" s="85">
        <f t="shared" si="122"/>
        <v>8464168</v>
      </c>
      <c r="J568" s="86">
        <f t="shared" si="114"/>
        <v>82.771806940939328</v>
      </c>
      <c r="K568" s="95">
        <v>153851</v>
      </c>
      <c r="L568" s="95">
        <v>132106</v>
      </c>
      <c r="M568" s="95">
        <v>1475782</v>
      </c>
      <c r="N568" s="95">
        <v>0</v>
      </c>
      <c r="O568" s="95">
        <v>0</v>
      </c>
      <c r="P568" s="87">
        <f t="shared" si="120"/>
        <v>1761739</v>
      </c>
      <c r="Q568" s="86">
        <f t="shared" si="115"/>
        <v>17.228193059060679</v>
      </c>
      <c r="R568" s="88">
        <f t="shared" si="119"/>
        <v>10225907</v>
      </c>
      <c r="S568" s="101">
        <v>17</v>
      </c>
      <c r="T568" s="101">
        <v>10</v>
      </c>
      <c r="U568" s="101">
        <v>8</v>
      </c>
      <c r="V568" s="35">
        <f t="shared" si="113"/>
        <v>35</v>
      </c>
      <c r="W568" s="61">
        <f t="shared" si="121"/>
        <v>40.697674418604649</v>
      </c>
      <c r="X568" s="14">
        <v>18</v>
      </c>
      <c r="Y568" s="14" t="s">
        <v>273</v>
      </c>
      <c r="Z568" s="14" t="s">
        <v>274</v>
      </c>
      <c r="AA568" s="14">
        <v>51</v>
      </c>
      <c r="AB568" s="106">
        <f t="shared" si="116"/>
        <v>51</v>
      </c>
      <c r="AC568" s="60">
        <f t="shared" si="117"/>
        <v>59.302325581395351</v>
      </c>
      <c r="AD568" s="7">
        <f t="shared" si="118"/>
        <v>86</v>
      </c>
      <c r="AE568" s="82"/>
      <c r="AF568" s="82"/>
    </row>
    <row r="569" spans="1:32" hidden="1" x14ac:dyDescent="0.2">
      <c r="A569" s="1" t="s">
        <v>36</v>
      </c>
      <c r="B569" t="s">
        <v>103</v>
      </c>
      <c r="C569" s="19">
        <v>379224</v>
      </c>
      <c r="D569" s="82" t="s">
        <v>218</v>
      </c>
      <c r="E569" s="95">
        <v>4019438</v>
      </c>
      <c r="F569" s="95">
        <v>4403480</v>
      </c>
      <c r="G569" s="95">
        <v>41250</v>
      </c>
      <c r="H569" s="95">
        <v>0</v>
      </c>
      <c r="I569" s="85">
        <f t="shared" si="122"/>
        <v>8464168</v>
      </c>
      <c r="J569" s="86">
        <f t="shared" si="114"/>
        <v>82.771806940939328</v>
      </c>
      <c r="K569" s="95">
        <v>153851</v>
      </c>
      <c r="L569" s="95">
        <v>132106</v>
      </c>
      <c r="M569" s="95">
        <v>1475782</v>
      </c>
      <c r="N569" s="95">
        <v>0</v>
      </c>
      <c r="O569" s="95">
        <v>0</v>
      </c>
      <c r="P569" s="87">
        <f t="shared" si="120"/>
        <v>1761739</v>
      </c>
      <c r="Q569" s="86">
        <f t="shared" si="115"/>
        <v>17.228193059060679</v>
      </c>
      <c r="R569" s="88">
        <f t="shared" si="119"/>
        <v>10225907</v>
      </c>
      <c r="S569" s="101">
        <v>17</v>
      </c>
      <c r="T569" s="101">
        <v>10</v>
      </c>
      <c r="U569" s="101">
        <v>8</v>
      </c>
      <c r="V569" s="35">
        <f t="shared" si="113"/>
        <v>35</v>
      </c>
      <c r="W569" s="61">
        <f t="shared" si="121"/>
        <v>40.229885057471265</v>
      </c>
      <c r="X569" s="14">
        <v>19</v>
      </c>
      <c r="Y569" s="14" t="s">
        <v>273</v>
      </c>
      <c r="Z569" s="14" t="s">
        <v>274</v>
      </c>
      <c r="AA569" s="14">
        <v>52</v>
      </c>
      <c r="AB569" s="106">
        <f t="shared" si="116"/>
        <v>52</v>
      </c>
      <c r="AC569" s="60">
        <f t="shared" si="117"/>
        <v>59.770114942528735</v>
      </c>
      <c r="AD569" s="7">
        <f t="shared" si="118"/>
        <v>87</v>
      </c>
      <c r="AE569" s="82"/>
      <c r="AF569" s="82"/>
    </row>
    <row r="570" spans="1:32" hidden="1" x14ac:dyDescent="0.2">
      <c r="A570" s="1" t="s">
        <v>36</v>
      </c>
      <c r="B570" t="s">
        <v>104</v>
      </c>
      <c r="C570" s="19">
        <v>193994</v>
      </c>
      <c r="D570" s="82" t="s">
        <v>218</v>
      </c>
      <c r="E570" s="95">
        <v>4019438</v>
      </c>
      <c r="F570" s="95">
        <v>4403480</v>
      </c>
      <c r="G570" s="95">
        <v>41250</v>
      </c>
      <c r="H570" s="95">
        <v>0</v>
      </c>
      <c r="I570" s="85">
        <f t="shared" si="122"/>
        <v>8464168</v>
      </c>
      <c r="J570" s="86">
        <f t="shared" si="114"/>
        <v>82.771806940939328</v>
      </c>
      <c r="K570" s="95">
        <v>153851</v>
      </c>
      <c r="L570" s="95">
        <v>132106</v>
      </c>
      <c r="M570" s="95">
        <v>1475782</v>
      </c>
      <c r="N570" s="95">
        <v>0</v>
      </c>
      <c r="O570" s="95">
        <v>0</v>
      </c>
      <c r="P570" s="87">
        <f t="shared" si="120"/>
        <v>1761739</v>
      </c>
      <c r="Q570" s="86">
        <f t="shared" si="115"/>
        <v>17.228193059060679</v>
      </c>
      <c r="R570" s="88">
        <f t="shared" si="119"/>
        <v>10225907</v>
      </c>
      <c r="S570" s="101">
        <v>17</v>
      </c>
      <c r="T570" s="101">
        <v>10</v>
      </c>
      <c r="U570" s="101">
        <v>8</v>
      </c>
      <c r="V570" s="35">
        <f t="shared" si="113"/>
        <v>35</v>
      </c>
      <c r="W570" s="61">
        <f t="shared" si="121"/>
        <v>39.772727272727273</v>
      </c>
      <c r="X570" s="14">
        <v>20</v>
      </c>
      <c r="Y570" s="14" t="s">
        <v>273</v>
      </c>
      <c r="Z570" s="14" t="s">
        <v>274</v>
      </c>
      <c r="AA570" s="14">
        <v>53</v>
      </c>
      <c r="AB570" s="106">
        <f t="shared" si="116"/>
        <v>53</v>
      </c>
      <c r="AC570" s="60">
        <f t="shared" si="117"/>
        <v>60.227272727272727</v>
      </c>
      <c r="AD570" s="7">
        <f t="shared" si="118"/>
        <v>88</v>
      </c>
      <c r="AE570" s="82"/>
      <c r="AF570" s="82"/>
    </row>
    <row r="571" spans="1:32" ht="16.5" hidden="1" customHeight="1" x14ac:dyDescent="0.2">
      <c r="A571" s="1" t="s">
        <v>36</v>
      </c>
      <c r="B571" t="s">
        <v>105</v>
      </c>
      <c r="C571" s="19">
        <v>2416</v>
      </c>
      <c r="D571" s="82" t="s">
        <v>218</v>
      </c>
      <c r="E571" s="95">
        <v>4019438</v>
      </c>
      <c r="F571" s="95">
        <v>4403480</v>
      </c>
      <c r="G571" s="95">
        <v>41250</v>
      </c>
      <c r="H571" s="95">
        <v>0</v>
      </c>
      <c r="I571" s="85">
        <f t="shared" si="122"/>
        <v>8464168</v>
      </c>
      <c r="J571" s="86">
        <f t="shared" si="114"/>
        <v>82.771806940939328</v>
      </c>
      <c r="K571" s="95">
        <v>153851</v>
      </c>
      <c r="L571" s="95">
        <v>132106</v>
      </c>
      <c r="M571" s="95">
        <v>1475782</v>
      </c>
      <c r="N571" s="95">
        <v>0</v>
      </c>
      <c r="O571" s="95">
        <v>0</v>
      </c>
      <c r="P571" s="87">
        <f t="shared" si="120"/>
        <v>1761739</v>
      </c>
      <c r="Q571" s="86">
        <f t="shared" si="115"/>
        <v>17.228193059060679</v>
      </c>
      <c r="R571" s="88">
        <f t="shared" si="119"/>
        <v>10225907</v>
      </c>
      <c r="S571" s="101">
        <v>17</v>
      </c>
      <c r="T571" s="101">
        <v>10</v>
      </c>
      <c r="U571" s="101">
        <v>8</v>
      </c>
      <c r="V571" s="35">
        <f t="shared" si="113"/>
        <v>35</v>
      </c>
      <c r="W571" s="61">
        <f t="shared" si="121"/>
        <v>39.325842696629216</v>
      </c>
      <c r="X571" s="14">
        <v>21</v>
      </c>
      <c r="Y571" s="14" t="s">
        <v>273</v>
      </c>
      <c r="Z571" s="14" t="s">
        <v>274</v>
      </c>
      <c r="AA571" s="14">
        <v>54</v>
      </c>
      <c r="AB571" s="106">
        <f t="shared" si="116"/>
        <v>54</v>
      </c>
      <c r="AC571" s="60">
        <f t="shared" si="117"/>
        <v>60.674157303370784</v>
      </c>
      <c r="AD571" s="7">
        <f t="shared" si="118"/>
        <v>89</v>
      </c>
      <c r="AE571" s="82"/>
      <c r="AF571" s="82"/>
    </row>
    <row r="572" spans="1:32" hidden="1" x14ac:dyDescent="0.2">
      <c r="A572" s="1" t="s">
        <v>36</v>
      </c>
      <c r="B572" t="s">
        <v>106</v>
      </c>
      <c r="C572" s="19">
        <v>25831</v>
      </c>
      <c r="D572" s="82" t="s">
        <v>218</v>
      </c>
      <c r="E572" s="95">
        <v>4019438</v>
      </c>
      <c r="F572" s="95">
        <v>4403480</v>
      </c>
      <c r="G572" s="95">
        <v>41250</v>
      </c>
      <c r="H572" s="95">
        <v>0</v>
      </c>
      <c r="I572" s="85">
        <f t="shared" si="122"/>
        <v>8464168</v>
      </c>
      <c r="J572" s="86">
        <f t="shared" si="114"/>
        <v>82.771806940939328</v>
      </c>
      <c r="K572" s="95">
        <v>153851</v>
      </c>
      <c r="L572" s="95">
        <v>132106</v>
      </c>
      <c r="M572" s="95">
        <v>1475782</v>
      </c>
      <c r="N572" s="95">
        <v>0</v>
      </c>
      <c r="O572" s="95">
        <v>0</v>
      </c>
      <c r="P572" s="87">
        <f t="shared" si="120"/>
        <v>1761739</v>
      </c>
      <c r="Q572" s="86">
        <f t="shared" si="115"/>
        <v>17.228193059060679</v>
      </c>
      <c r="R572" s="88">
        <f t="shared" si="119"/>
        <v>10225907</v>
      </c>
      <c r="S572" s="101">
        <v>17</v>
      </c>
      <c r="T572" s="101">
        <v>10</v>
      </c>
      <c r="U572" s="101">
        <v>8</v>
      </c>
      <c r="V572" s="35">
        <f t="shared" si="113"/>
        <v>35</v>
      </c>
      <c r="W572" s="61">
        <f t="shared" si="121"/>
        <v>38.888888888888886</v>
      </c>
      <c r="X572" s="14">
        <v>22</v>
      </c>
      <c r="Y572" s="14" t="s">
        <v>273</v>
      </c>
      <c r="Z572" s="14" t="s">
        <v>274</v>
      </c>
      <c r="AA572" s="14">
        <v>55</v>
      </c>
      <c r="AB572" s="106">
        <f t="shared" si="116"/>
        <v>55</v>
      </c>
      <c r="AC572" s="60">
        <f t="shared" si="117"/>
        <v>61.111111111111114</v>
      </c>
      <c r="AD572" s="7">
        <f t="shared" si="118"/>
        <v>90</v>
      </c>
      <c r="AE572" s="82"/>
      <c r="AF572" s="82"/>
    </row>
    <row r="573" spans="1:32" ht="16.5" hidden="1" customHeight="1" x14ac:dyDescent="0.2">
      <c r="A573" s="1" t="s">
        <v>36</v>
      </c>
      <c r="B573" t="s">
        <v>167</v>
      </c>
      <c r="C573" s="19">
        <v>16403</v>
      </c>
      <c r="D573" s="82" t="s">
        <v>224</v>
      </c>
      <c r="E573" s="95">
        <v>4019438</v>
      </c>
      <c r="F573" s="95">
        <v>4403480</v>
      </c>
      <c r="G573" s="95">
        <v>41250</v>
      </c>
      <c r="H573" s="95">
        <v>0</v>
      </c>
      <c r="I573" s="85">
        <f t="shared" si="122"/>
        <v>8464168</v>
      </c>
      <c r="J573" s="86">
        <f t="shared" si="114"/>
        <v>82.771806940939328</v>
      </c>
      <c r="K573" s="95">
        <v>153851</v>
      </c>
      <c r="L573" s="95">
        <v>132106</v>
      </c>
      <c r="M573" s="95">
        <v>1475782</v>
      </c>
      <c r="N573" s="95">
        <v>0</v>
      </c>
      <c r="O573" s="95">
        <v>0</v>
      </c>
      <c r="P573" s="87">
        <f t="shared" si="120"/>
        <v>1761739</v>
      </c>
      <c r="Q573" s="86">
        <f t="shared" si="115"/>
        <v>17.228193059060679</v>
      </c>
      <c r="R573" s="88">
        <f t="shared" si="119"/>
        <v>10225907</v>
      </c>
      <c r="S573" s="101">
        <v>17</v>
      </c>
      <c r="T573" s="101">
        <v>10</v>
      </c>
      <c r="U573" s="101">
        <v>8</v>
      </c>
      <c r="V573" s="35">
        <f t="shared" si="113"/>
        <v>35</v>
      </c>
      <c r="W573" s="61">
        <f t="shared" si="121"/>
        <v>38.46153846153846</v>
      </c>
      <c r="X573" s="14">
        <v>23</v>
      </c>
      <c r="Y573" s="14" t="s">
        <v>273</v>
      </c>
      <c r="Z573" s="14" t="s">
        <v>274</v>
      </c>
      <c r="AA573" s="14">
        <v>56</v>
      </c>
      <c r="AB573" s="106">
        <f t="shared" si="116"/>
        <v>56</v>
      </c>
      <c r="AC573" s="60">
        <f t="shared" si="117"/>
        <v>61.53846153846154</v>
      </c>
      <c r="AD573" s="7">
        <f t="shared" si="118"/>
        <v>91</v>
      </c>
      <c r="AE573" s="82"/>
      <c r="AF573" s="82"/>
    </row>
    <row r="574" spans="1:32" hidden="1" x14ac:dyDescent="0.2">
      <c r="A574" s="1" t="s">
        <v>36</v>
      </c>
      <c r="B574" t="s">
        <v>202</v>
      </c>
      <c r="C574" s="19">
        <v>577637</v>
      </c>
      <c r="D574" s="82" t="s">
        <v>224</v>
      </c>
      <c r="E574" s="95">
        <v>4019438</v>
      </c>
      <c r="F574" s="95">
        <v>4403480</v>
      </c>
      <c r="G574" s="95">
        <v>41250</v>
      </c>
      <c r="H574" s="95">
        <v>0</v>
      </c>
      <c r="I574" s="85">
        <f t="shared" si="122"/>
        <v>8464168</v>
      </c>
      <c r="J574" s="86">
        <f t="shared" si="114"/>
        <v>82.771806940939328</v>
      </c>
      <c r="K574" s="95">
        <v>153851</v>
      </c>
      <c r="L574" s="95">
        <v>132106</v>
      </c>
      <c r="M574" s="95">
        <v>1475782</v>
      </c>
      <c r="N574" s="95">
        <v>0</v>
      </c>
      <c r="O574" s="95">
        <v>0</v>
      </c>
      <c r="P574" s="87">
        <f t="shared" si="120"/>
        <v>1761739</v>
      </c>
      <c r="Q574" s="86">
        <f t="shared" si="115"/>
        <v>17.228193059060679</v>
      </c>
      <c r="R574" s="88">
        <f t="shared" si="119"/>
        <v>10225907</v>
      </c>
      <c r="S574" s="101">
        <v>17</v>
      </c>
      <c r="T574" s="101">
        <v>10</v>
      </c>
      <c r="U574" s="101">
        <v>8</v>
      </c>
      <c r="V574" s="35">
        <f t="shared" ref="V574:V637" si="123">SUM(S574:U574)</f>
        <v>35</v>
      </c>
      <c r="W574" s="61">
        <f t="shared" si="121"/>
        <v>38.043478260869563</v>
      </c>
      <c r="X574" s="14">
        <v>24</v>
      </c>
      <c r="Y574" s="14" t="s">
        <v>273</v>
      </c>
      <c r="Z574" s="14" t="s">
        <v>274</v>
      </c>
      <c r="AA574" s="14">
        <v>57</v>
      </c>
      <c r="AB574" s="106">
        <f t="shared" si="116"/>
        <v>57</v>
      </c>
      <c r="AC574" s="60">
        <f t="shared" si="117"/>
        <v>61.956521739130437</v>
      </c>
      <c r="AD574" s="7">
        <f t="shared" si="118"/>
        <v>92</v>
      </c>
      <c r="AE574" s="82"/>
      <c r="AF574" s="82"/>
    </row>
    <row r="575" spans="1:32" hidden="1" x14ac:dyDescent="0.2">
      <c r="A575" s="1" t="s">
        <v>36</v>
      </c>
      <c r="B575" t="s">
        <v>157</v>
      </c>
      <c r="C575" s="19">
        <v>160000</v>
      </c>
      <c r="D575" s="82" t="s">
        <v>224</v>
      </c>
      <c r="E575" s="95">
        <v>4019438</v>
      </c>
      <c r="F575" s="95">
        <v>4403480</v>
      </c>
      <c r="G575" s="95">
        <v>41250</v>
      </c>
      <c r="H575" s="95">
        <v>0</v>
      </c>
      <c r="I575" s="85">
        <f t="shared" si="122"/>
        <v>8464168</v>
      </c>
      <c r="J575" s="86">
        <f t="shared" si="114"/>
        <v>82.771806940939328</v>
      </c>
      <c r="K575" s="95">
        <v>153851</v>
      </c>
      <c r="L575" s="95">
        <v>132106</v>
      </c>
      <c r="M575" s="95">
        <v>1475782</v>
      </c>
      <c r="N575" s="95">
        <v>0</v>
      </c>
      <c r="O575" s="95">
        <v>0</v>
      </c>
      <c r="P575" s="87">
        <f t="shared" si="120"/>
        <v>1761739</v>
      </c>
      <c r="Q575" s="86">
        <f t="shared" si="115"/>
        <v>17.228193059060679</v>
      </c>
      <c r="R575" s="88">
        <f t="shared" si="119"/>
        <v>10225907</v>
      </c>
      <c r="S575" s="101">
        <v>17</v>
      </c>
      <c r="T575" s="101">
        <v>10</v>
      </c>
      <c r="U575" s="101">
        <v>8</v>
      </c>
      <c r="V575" s="35">
        <f t="shared" si="123"/>
        <v>35</v>
      </c>
      <c r="W575" s="61">
        <f t="shared" si="121"/>
        <v>37.634408602150536</v>
      </c>
      <c r="X575" s="14">
        <v>25</v>
      </c>
      <c r="Y575" s="14" t="s">
        <v>273</v>
      </c>
      <c r="Z575" s="14" t="s">
        <v>274</v>
      </c>
      <c r="AA575" s="14">
        <v>58</v>
      </c>
      <c r="AB575" s="106">
        <f t="shared" si="116"/>
        <v>58</v>
      </c>
      <c r="AC575" s="60">
        <f t="shared" si="117"/>
        <v>62.365591397849464</v>
      </c>
      <c r="AD575" s="7">
        <f t="shared" si="118"/>
        <v>93</v>
      </c>
      <c r="AE575" s="82"/>
      <c r="AF575" s="82"/>
    </row>
    <row r="576" spans="1:32" hidden="1" x14ac:dyDescent="0.2">
      <c r="A576" s="1" t="s">
        <v>37</v>
      </c>
      <c r="B576" t="s">
        <v>134</v>
      </c>
      <c r="C576" s="19">
        <v>535462</v>
      </c>
      <c r="D576" s="82" t="s">
        <v>176</v>
      </c>
      <c r="E576" s="95">
        <v>207349</v>
      </c>
      <c r="F576" s="95">
        <v>1199722</v>
      </c>
      <c r="G576" s="95">
        <v>0</v>
      </c>
      <c r="H576" s="95">
        <v>0</v>
      </c>
      <c r="I576" s="85">
        <f t="shared" si="122"/>
        <v>1407071</v>
      </c>
      <c r="J576" s="86">
        <f t="shared" si="114"/>
        <v>79.419303166056991</v>
      </c>
      <c r="K576" s="95">
        <v>120992</v>
      </c>
      <c r="L576" s="95">
        <v>160727</v>
      </c>
      <c r="M576" s="95">
        <v>27189</v>
      </c>
      <c r="N576" s="95">
        <v>0</v>
      </c>
      <c r="O576" s="95">
        <v>55720</v>
      </c>
      <c r="P576" s="87">
        <f t="shared" si="120"/>
        <v>364628</v>
      </c>
      <c r="Q576" s="86">
        <f t="shared" si="115"/>
        <v>20.580696833943012</v>
      </c>
      <c r="R576" s="88">
        <f t="shared" si="119"/>
        <v>1771699</v>
      </c>
      <c r="S576" s="101">
        <v>8</v>
      </c>
      <c r="T576" s="101">
        <v>0</v>
      </c>
      <c r="U576" s="101">
        <v>0</v>
      </c>
      <c r="V576" s="35">
        <f t="shared" si="123"/>
        <v>8</v>
      </c>
      <c r="W576" s="61">
        <f t="shared" si="121"/>
        <v>100</v>
      </c>
      <c r="X576" s="14">
        <v>0</v>
      </c>
      <c r="Y576" s="14">
        <v>0</v>
      </c>
      <c r="Z576" s="14">
        <v>0</v>
      </c>
      <c r="AA576" s="14">
        <v>0</v>
      </c>
      <c r="AB576" s="106">
        <f t="shared" si="116"/>
        <v>0</v>
      </c>
      <c r="AC576" s="60">
        <f t="shared" si="117"/>
        <v>0</v>
      </c>
      <c r="AD576" s="7">
        <f t="shared" si="118"/>
        <v>8</v>
      </c>
      <c r="AE576" s="82"/>
      <c r="AF576" s="82"/>
    </row>
    <row r="577" spans="1:32" hidden="1" x14ac:dyDescent="0.2">
      <c r="A577" s="1" t="s">
        <v>37</v>
      </c>
      <c r="B577" t="s">
        <v>129</v>
      </c>
      <c r="C577" s="19">
        <v>11000</v>
      </c>
      <c r="D577" s="82" t="s">
        <v>176</v>
      </c>
      <c r="E577" s="95">
        <v>207349</v>
      </c>
      <c r="F577" s="95">
        <v>1199722</v>
      </c>
      <c r="G577" s="95">
        <v>0</v>
      </c>
      <c r="H577" s="95">
        <v>0</v>
      </c>
      <c r="I577" s="85">
        <f t="shared" si="122"/>
        <v>1407071</v>
      </c>
      <c r="J577" s="86">
        <f t="shared" si="114"/>
        <v>79.419303166056991</v>
      </c>
      <c r="K577" s="95">
        <v>120992</v>
      </c>
      <c r="L577" s="95">
        <v>160727</v>
      </c>
      <c r="M577" s="95">
        <v>27189</v>
      </c>
      <c r="N577" s="95">
        <v>0</v>
      </c>
      <c r="O577" s="95">
        <v>55720</v>
      </c>
      <c r="P577" s="87">
        <f t="shared" si="120"/>
        <v>364628</v>
      </c>
      <c r="Q577" s="86">
        <f t="shared" si="115"/>
        <v>20.580696833943012</v>
      </c>
      <c r="R577" s="88">
        <f t="shared" si="119"/>
        <v>1771699</v>
      </c>
      <c r="S577" s="101">
        <v>8</v>
      </c>
      <c r="T577" s="101">
        <v>0</v>
      </c>
      <c r="U577" s="101">
        <v>0</v>
      </c>
      <c r="V577" s="35">
        <f t="shared" si="123"/>
        <v>8</v>
      </c>
      <c r="W577" s="61">
        <f t="shared" si="121"/>
        <v>100</v>
      </c>
      <c r="X577" s="14">
        <v>0</v>
      </c>
      <c r="Y577" s="14">
        <v>0</v>
      </c>
      <c r="Z577" s="14">
        <v>0</v>
      </c>
      <c r="AA577" s="14">
        <v>0</v>
      </c>
      <c r="AB577" s="106">
        <f t="shared" si="116"/>
        <v>0</v>
      </c>
      <c r="AC577" s="60">
        <f t="shared" si="117"/>
        <v>0</v>
      </c>
      <c r="AD577" s="7">
        <f t="shared" si="118"/>
        <v>8</v>
      </c>
      <c r="AE577" s="82"/>
      <c r="AF577" s="82"/>
    </row>
    <row r="578" spans="1:32" hidden="1" x14ac:dyDescent="0.2">
      <c r="A578" s="1" t="s">
        <v>37</v>
      </c>
      <c r="B578" t="s">
        <v>188</v>
      </c>
      <c r="C578" s="19">
        <v>364057</v>
      </c>
      <c r="D578" s="82" t="s">
        <v>176</v>
      </c>
      <c r="E578" s="95">
        <v>207349</v>
      </c>
      <c r="F578" s="95">
        <v>1199722</v>
      </c>
      <c r="G578" s="95">
        <v>0</v>
      </c>
      <c r="H578" s="95">
        <v>0</v>
      </c>
      <c r="I578" s="85">
        <f t="shared" si="122"/>
        <v>1407071</v>
      </c>
      <c r="J578" s="86">
        <f t="shared" si="114"/>
        <v>79.419303166056991</v>
      </c>
      <c r="K578" s="95">
        <v>120992</v>
      </c>
      <c r="L578" s="95">
        <v>160727</v>
      </c>
      <c r="M578" s="95">
        <v>27189</v>
      </c>
      <c r="N578" s="95">
        <v>0</v>
      </c>
      <c r="O578" s="95">
        <v>55720</v>
      </c>
      <c r="P578" s="87">
        <f t="shared" si="120"/>
        <v>364628</v>
      </c>
      <c r="Q578" s="86">
        <f t="shared" si="115"/>
        <v>20.580696833943012</v>
      </c>
      <c r="R578" s="88">
        <f t="shared" si="119"/>
        <v>1771699</v>
      </c>
      <c r="S578" s="101">
        <v>8</v>
      </c>
      <c r="T578" s="101">
        <v>0</v>
      </c>
      <c r="U578" s="101">
        <v>0</v>
      </c>
      <c r="V578" s="35">
        <f t="shared" si="123"/>
        <v>8</v>
      </c>
      <c r="W578" s="61">
        <f t="shared" si="121"/>
        <v>100</v>
      </c>
      <c r="X578" s="14">
        <v>0</v>
      </c>
      <c r="Y578" s="14">
        <v>0</v>
      </c>
      <c r="Z578" s="14">
        <v>0</v>
      </c>
      <c r="AA578" s="14">
        <v>0</v>
      </c>
      <c r="AB578" s="106">
        <f t="shared" si="116"/>
        <v>0</v>
      </c>
      <c r="AC578" s="60">
        <f t="shared" si="117"/>
        <v>0</v>
      </c>
      <c r="AD578" s="7">
        <f t="shared" si="118"/>
        <v>8</v>
      </c>
      <c r="AE578" s="82"/>
      <c r="AF578" s="82"/>
    </row>
    <row r="579" spans="1:32" hidden="1" x14ac:dyDescent="0.2">
      <c r="A579" s="1" t="s">
        <v>37</v>
      </c>
      <c r="B579" t="s">
        <v>130</v>
      </c>
      <c r="C579" s="19">
        <v>36644</v>
      </c>
      <c r="D579" s="82" t="s">
        <v>213</v>
      </c>
      <c r="E579" s="95">
        <v>207349</v>
      </c>
      <c r="F579" s="95">
        <v>1199722</v>
      </c>
      <c r="G579" s="95">
        <v>0</v>
      </c>
      <c r="H579" s="95">
        <v>0</v>
      </c>
      <c r="I579" s="85">
        <f t="shared" si="122"/>
        <v>1407071</v>
      </c>
      <c r="J579" s="86">
        <f t="shared" si="114"/>
        <v>79.419303166056991</v>
      </c>
      <c r="K579" s="95">
        <v>120992</v>
      </c>
      <c r="L579" s="95">
        <v>160727</v>
      </c>
      <c r="M579" s="95">
        <v>27189</v>
      </c>
      <c r="N579" s="95">
        <v>0</v>
      </c>
      <c r="O579" s="95">
        <v>55720</v>
      </c>
      <c r="P579" s="87">
        <f t="shared" si="120"/>
        <v>364628</v>
      </c>
      <c r="Q579" s="86">
        <f t="shared" si="115"/>
        <v>20.580696833943012</v>
      </c>
      <c r="R579" s="88">
        <f t="shared" si="119"/>
        <v>1771699</v>
      </c>
      <c r="S579" s="101">
        <v>8</v>
      </c>
      <c r="T579" s="101">
        <v>0</v>
      </c>
      <c r="U579" s="101">
        <v>0</v>
      </c>
      <c r="V579" s="35">
        <f t="shared" si="123"/>
        <v>8</v>
      </c>
      <c r="W579" s="61">
        <f t="shared" si="121"/>
        <v>100</v>
      </c>
      <c r="X579" s="14">
        <v>0</v>
      </c>
      <c r="Y579" s="14">
        <v>0</v>
      </c>
      <c r="Z579" s="14">
        <v>0</v>
      </c>
      <c r="AA579" s="14">
        <v>0</v>
      </c>
      <c r="AB579" s="106">
        <f t="shared" si="116"/>
        <v>0</v>
      </c>
      <c r="AC579" s="60">
        <f t="shared" si="117"/>
        <v>0</v>
      </c>
      <c r="AD579" s="7">
        <f t="shared" si="118"/>
        <v>8</v>
      </c>
      <c r="AE579" s="82"/>
      <c r="AF579" s="82"/>
    </row>
    <row r="580" spans="1:32" hidden="1" x14ac:dyDescent="0.2">
      <c r="A580" s="1" t="s">
        <v>37</v>
      </c>
      <c r="B580" t="s">
        <v>121</v>
      </c>
      <c r="C580" s="19">
        <v>421011</v>
      </c>
      <c r="D580" s="82" t="s">
        <v>213</v>
      </c>
      <c r="E580" s="95">
        <v>207349</v>
      </c>
      <c r="F580" s="95">
        <v>1199722</v>
      </c>
      <c r="G580" s="95">
        <v>0</v>
      </c>
      <c r="H580" s="95">
        <v>0</v>
      </c>
      <c r="I580" s="85">
        <f t="shared" si="122"/>
        <v>1407071</v>
      </c>
      <c r="J580" s="86">
        <f t="shared" ref="J580:J643" si="124">(100*I580)/R580</f>
        <v>79.419303166056991</v>
      </c>
      <c r="K580" s="95">
        <v>120992</v>
      </c>
      <c r="L580" s="95">
        <v>160727</v>
      </c>
      <c r="M580" s="95">
        <v>27189</v>
      </c>
      <c r="N580" s="95">
        <v>0</v>
      </c>
      <c r="O580" s="95">
        <v>55720</v>
      </c>
      <c r="P580" s="87">
        <f t="shared" si="120"/>
        <v>364628</v>
      </c>
      <c r="Q580" s="86">
        <f t="shared" ref="Q580:Q643" si="125">(100*P580)/R580</f>
        <v>20.580696833943012</v>
      </c>
      <c r="R580" s="88">
        <f t="shared" si="119"/>
        <v>1771699</v>
      </c>
      <c r="S580" s="101">
        <v>8</v>
      </c>
      <c r="T580" s="101">
        <v>0</v>
      </c>
      <c r="U580" s="101">
        <v>0</v>
      </c>
      <c r="V580" s="35">
        <f t="shared" si="123"/>
        <v>8</v>
      </c>
      <c r="W580" s="61">
        <f t="shared" si="121"/>
        <v>100</v>
      </c>
      <c r="X580" s="14">
        <v>0</v>
      </c>
      <c r="Y580" s="14">
        <v>0</v>
      </c>
      <c r="Z580" s="14">
        <v>0</v>
      </c>
      <c r="AA580" s="14">
        <v>0</v>
      </c>
      <c r="AB580" s="106">
        <f t="shared" ref="AB580:AB643" si="126">SUM(Y580:AA580)</f>
        <v>0</v>
      </c>
      <c r="AC580" s="60">
        <f t="shared" ref="AC580:AC643" si="127">(100*AB580)/AD580</f>
        <v>0</v>
      </c>
      <c r="AD580" s="7">
        <f t="shared" ref="AD580:AD643" si="128">V580+AB580</f>
        <v>8</v>
      </c>
      <c r="AE580" s="82"/>
      <c r="AF580" s="82"/>
    </row>
    <row r="581" spans="1:32" hidden="1" x14ac:dyDescent="0.2">
      <c r="A581" s="1" t="s">
        <v>37</v>
      </c>
      <c r="B581" t="s">
        <v>102</v>
      </c>
      <c r="C581" s="19">
        <v>52655</v>
      </c>
      <c r="D581" s="82" t="s">
        <v>218</v>
      </c>
      <c r="E581" s="95">
        <v>207349</v>
      </c>
      <c r="F581" s="95">
        <v>1199722</v>
      </c>
      <c r="G581" s="95">
        <v>0</v>
      </c>
      <c r="H581" s="95">
        <v>0</v>
      </c>
      <c r="I581" s="85">
        <f t="shared" si="122"/>
        <v>1407071</v>
      </c>
      <c r="J581" s="86">
        <f t="shared" si="124"/>
        <v>79.419303166056991</v>
      </c>
      <c r="K581" s="95">
        <v>120992</v>
      </c>
      <c r="L581" s="95">
        <v>160727</v>
      </c>
      <c r="M581" s="95">
        <v>27189</v>
      </c>
      <c r="N581" s="95">
        <v>0</v>
      </c>
      <c r="O581" s="95">
        <v>55720</v>
      </c>
      <c r="P581" s="87">
        <f t="shared" si="120"/>
        <v>364628</v>
      </c>
      <c r="Q581" s="86">
        <f t="shared" si="125"/>
        <v>20.580696833943012</v>
      </c>
      <c r="R581" s="88">
        <f t="shared" ref="R581:R603" si="129">I581+P581</f>
        <v>1771699</v>
      </c>
      <c r="S581" s="101">
        <v>8</v>
      </c>
      <c r="T581" s="101">
        <v>0</v>
      </c>
      <c r="U581" s="101">
        <v>0</v>
      </c>
      <c r="V581" s="35">
        <f t="shared" si="123"/>
        <v>8</v>
      </c>
      <c r="W581" s="61">
        <f t="shared" si="121"/>
        <v>100</v>
      </c>
      <c r="X581" s="14">
        <v>0</v>
      </c>
      <c r="Y581" s="14">
        <v>0</v>
      </c>
      <c r="Z581" s="14">
        <v>0</v>
      </c>
      <c r="AA581" s="14">
        <v>0</v>
      </c>
      <c r="AB581" s="106">
        <f t="shared" si="126"/>
        <v>0</v>
      </c>
      <c r="AC581" s="60">
        <f t="shared" si="127"/>
        <v>0</v>
      </c>
      <c r="AD581" s="7">
        <f t="shared" si="128"/>
        <v>8</v>
      </c>
      <c r="AE581" s="82"/>
      <c r="AF581" s="82"/>
    </row>
    <row r="582" spans="1:32" hidden="1" x14ac:dyDescent="0.2">
      <c r="A582" s="1" t="s">
        <v>37</v>
      </c>
      <c r="B582" t="s">
        <v>106</v>
      </c>
      <c r="C582" s="19">
        <v>363787</v>
      </c>
      <c r="D582" s="82" t="s">
        <v>218</v>
      </c>
      <c r="E582" s="95">
        <v>207349</v>
      </c>
      <c r="F582" s="95">
        <v>1199722</v>
      </c>
      <c r="G582" s="95">
        <v>0</v>
      </c>
      <c r="H582" s="95">
        <v>0</v>
      </c>
      <c r="I582" s="85">
        <f t="shared" si="122"/>
        <v>1407071</v>
      </c>
      <c r="J582" s="86">
        <f t="shared" si="124"/>
        <v>79.419303166056991</v>
      </c>
      <c r="K582" s="95">
        <v>120992</v>
      </c>
      <c r="L582" s="95">
        <v>160727</v>
      </c>
      <c r="M582" s="95">
        <v>27189</v>
      </c>
      <c r="N582" s="95">
        <v>0</v>
      </c>
      <c r="O582" s="95">
        <v>55720</v>
      </c>
      <c r="P582" s="87">
        <f t="shared" ref="P582:P645" si="130">SUM(K582:O582)</f>
        <v>364628</v>
      </c>
      <c r="Q582" s="86">
        <f t="shared" si="125"/>
        <v>20.580696833943012</v>
      </c>
      <c r="R582" s="88">
        <f t="shared" si="129"/>
        <v>1771699</v>
      </c>
      <c r="S582" s="101">
        <v>8</v>
      </c>
      <c r="T582" s="101">
        <v>0</v>
      </c>
      <c r="U582" s="101">
        <v>0</v>
      </c>
      <c r="V582" s="35">
        <f t="shared" si="123"/>
        <v>8</v>
      </c>
      <c r="W582" s="61">
        <f t="shared" si="121"/>
        <v>100</v>
      </c>
      <c r="X582" s="14">
        <v>0</v>
      </c>
      <c r="Y582" s="14">
        <v>0</v>
      </c>
      <c r="Z582" s="14">
        <v>0</v>
      </c>
      <c r="AA582" s="14">
        <v>0</v>
      </c>
      <c r="AB582" s="106">
        <f t="shared" si="126"/>
        <v>0</v>
      </c>
      <c r="AC582" s="60">
        <f t="shared" si="127"/>
        <v>0</v>
      </c>
      <c r="AD582" s="7">
        <f t="shared" si="128"/>
        <v>8</v>
      </c>
      <c r="AE582" s="82"/>
      <c r="AF582" s="82"/>
    </row>
    <row r="583" spans="1:32" hidden="1" x14ac:dyDescent="0.2">
      <c r="A583" s="1" t="s">
        <v>38</v>
      </c>
      <c r="B583" t="s">
        <v>178</v>
      </c>
      <c r="C583" s="19">
        <v>14697</v>
      </c>
      <c r="D583" s="82" t="s">
        <v>221</v>
      </c>
      <c r="E583" s="95">
        <v>4490781</v>
      </c>
      <c r="F583" s="95">
        <v>7363815</v>
      </c>
      <c r="G583" s="95">
        <v>0</v>
      </c>
      <c r="H583" s="95">
        <v>0</v>
      </c>
      <c r="I583" s="85">
        <f t="shared" si="122"/>
        <v>11854596</v>
      </c>
      <c r="J583" s="86">
        <f t="shared" si="124"/>
        <v>22.742833974167212</v>
      </c>
      <c r="K583" s="95">
        <v>8255824</v>
      </c>
      <c r="L583" s="95">
        <v>30792175</v>
      </c>
      <c r="M583" s="95">
        <v>607358</v>
      </c>
      <c r="N583" s="95">
        <v>37790</v>
      </c>
      <c r="O583" s="95">
        <f>8087+568703</f>
        <v>576790</v>
      </c>
      <c r="P583" s="87">
        <f t="shared" si="130"/>
        <v>40269937</v>
      </c>
      <c r="Q583" s="86">
        <f t="shared" si="125"/>
        <v>77.257166025832788</v>
      </c>
      <c r="R583" s="88">
        <f t="shared" si="129"/>
        <v>52124533</v>
      </c>
      <c r="S583" s="101">
        <v>95</v>
      </c>
      <c r="T583" s="101">
        <v>39</v>
      </c>
      <c r="U583" s="101">
        <v>4</v>
      </c>
      <c r="V583" s="35">
        <f t="shared" si="123"/>
        <v>138</v>
      </c>
      <c r="W583" s="61">
        <f t="shared" si="121"/>
        <v>100</v>
      </c>
      <c r="X583" s="14">
        <v>0</v>
      </c>
      <c r="Y583" s="14" t="s">
        <v>275</v>
      </c>
      <c r="Z583" s="14" t="s">
        <v>276</v>
      </c>
      <c r="AA583" s="14">
        <v>0</v>
      </c>
      <c r="AB583" s="106">
        <f t="shared" si="126"/>
        <v>0</v>
      </c>
      <c r="AC583" s="60">
        <f t="shared" si="127"/>
        <v>0</v>
      </c>
      <c r="AD583" s="7">
        <f t="shared" si="128"/>
        <v>138</v>
      </c>
      <c r="AE583" s="82"/>
      <c r="AF583" s="82"/>
    </row>
    <row r="584" spans="1:32" hidden="1" x14ac:dyDescent="0.2">
      <c r="A584" s="1" t="s">
        <v>38</v>
      </c>
      <c r="B584" t="s">
        <v>148</v>
      </c>
      <c r="C584" s="19">
        <v>297183</v>
      </c>
      <c r="D584" s="82" t="s">
        <v>221</v>
      </c>
      <c r="E584" s="95">
        <v>4490781</v>
      </c>
      <c r="F584" s="95">
        <v>7363815</v>
      </c>
      <c r="G584" s="95">
        <v>0</v>
      </c>
      <c r="H584" s="95">
        <v>0</v>
      </c>
      <c r="I584" s="85">
        <f t="shared" si="122"/>
        <v>11854596</v>
      </c>
      <c r="J584" s="86">
        <f t="shared" si="124"/>
        <v>22.742833974167212</v>
      </c>
      <c r="K584" s="95">
        <v>8255824</v>
      </c>
      <c r="L584" s="95">
        <v>30792175</v>
      </c>
      <c r="M584" s="95">
        <v>607358</v>
      </c>
      <c r="N584" s="95">
        <v>37790</v>
      </c>
      <c r="O584" s="95">
        <f t="shared" ref="O584:O641" si="131">8087+568703</f>
        <v>576790</v>
      </c>
      <c r="P584" s="87">
        <f t="shared" si="130"/>
        <v>40269937</v>
      </c>
      <c r="Q584" s="86">
        <f t="shared" si="125"/>
        <v>77.257166025832788</v>
      </c>
      <c r="R584" s="88">
        <f t="shared" si="129"/>
        <v>52124533</v>
      </c>
      <c r="S584" s="101">
        <v>95</v>
      </c>
      <c r="T584" s="101">
        <v>39</v>
      </c>
      <c r="U584" s="101">
        <v>4</v>
      </c>
      <c r="V584" s="35">
        <f t="shared" si="123"/>
        <v>138</v>
      </c>
      <c r="W584" s="61">
        <f t="shared" si="121"/>
        <v>99.280575539568346</v>
      </c>
      <c r="X584" s="14">
        <v>1</v>
      </c>
      <c r="Y584" s="14" t="s">
        <v>275</v>
      </c>
      <c r="Z584" s="14" t="s">
        <v>276</v>
      </c>
      <c r="AA584" s="14">
        <v>1</v>
      </c>
      <c r="AB584" s="106">
        <f t="shared" si="126"/>
        <v>1</v>
      </c>
      <c r="AC584" s="60">
        <f t="shared" si="127"/>
        <v>0.71942446043165464</v>
      </c>
      <c r="AD584" s="7">
        <f t="shared" si="128"/>
        <v>139</v>
      </c>
      <c r="AE584" s="82"/>
      <c r="AF584" s="82"/>
    </row>
    <row r="585" spans="1:32" hidden="1" x14ac:dyDescent="0.2">
      <c r="A585" s="1" t="s">
        <v>38</v>
      </c>
      <c r="B585" t="s">
        <v>90</v>
      </c>
      <c r="C585" s="19">
        <v>751349</v>
      </c>
      <c r="D585" s="82" t="s">
        <v>176</v>
      </c>
      <c r="E585" s="95">
        <v>4490781</v>
      </c>
      <c r="F585" s="95">
        <v>7363815</v>
      </c>
      <c r="G585" s="95">
        <v>0</v>
      </c>
      <c r="H585" s="95">
        <v>0</v>
      </c>
      <c r="I585" s="85">
        <f t="shared" si="122"/>
        <v>11854596</v>
      </c>
      <c r="J585" s="86">
        <f t="shared" si="124"/>
        <v>22.742833974167212</v>
      </c>
      <c r="K585" s="95">
        <v>8255824</v>
      </c>
      <c r="L585" s="95">
        <v>30792175</v>
      </c>
      <c r="M585" s="95">
        <v>607358</v>
      </c>
      <c r="N585" s="95">
        <v>37790</v>
      </c>
      <c r="O585" s="95">
        <f t="shared" si="131"/>
        <v>576790</v>
      </c>
      <c r="P585" s="87">
        <f t="shared" si="130"/>
        <v>40269937</v>
      </c>
      <c r="Q585" s="86">
        <f t="shared" si="125"/>
        <v>77.257166025832788</v>
      </c>
      <c r="R585" s="88">
        <f t="shared" si="129"/>
        <v>52124533</v>
      </c>
      <c r="S585" s="101">
        <v>95</v>
      </c>
      <c r="T585" s="101">
        <v>39</v>
      </c>
      <c r="U585" s="101">
        <v>4</v>
      </c>
      <c r="V585" s="35">
        <f t="shared" si="123"/>
        <v>138</v>
      </c>
      <c r="W585" s="61">
        <f t="shared" si="121"/>
        <v>98.571428571428569</v>
      </c>
      <c r="X585" s="14">
        <v>2</v>
      </c>
      <c r="Y585" s="14" t="s">
        <v>275</v>
      </c>
      <c r="Z585" s="14" t="s">
        <v>276</v>
      </c>
      <c r="AA585" s="14">
        <v>2</v>
      </c>
      <c r="AB585" s="106">
        <f t="shared" si="126"/>
        <v>2</v>
      </c>
      <c r="AC585" s="60">
        <f t="shared" si="127"/>
        <v>1.4285714285714286</v>
      </c>
      <c r="AD585" s="7">
        <f t="shared" si="128"/>
        <v>140</v>
      </c>
      <c r="AE585" s="82"/>
      <c r="AF585" s="82"/>
    </row>
    <row r="586" spans="1:32" hidden="1" x14ac:dyDescent="0.2">
      <c r="A586" s="1" t="s">
        <v>38</v>
      </c>
      <c r="B586" t="s">
        <v>116</v>
      </c>
      <c r="C586" s="19">
        <v>429954</v>
      </c>
      <c r="D586" s="82" t="s">
        <v>176</v>
      </c>
      <c r="E586" s="95">
        <v>4490781</v>
      </c>
      <c r="F586" s="95">
        <v>7363815</v>
      </c>
      <c r="G586" s="95">
        <v>0</v>
      </c>
      <c r="H586" s="95">
        <v>0</v>
      </c>
      <c r="I586" s="85">
        <f t="shared" si="122"/>
        <v>11854596</v>
      </c>
      <c r="J586" s="86">
        <f t="shared" si="124"/>
        <v>22.742833974167212</v>
      </c>
      <c r="K586" s="95">
        <v>8255824</v>
      </c>
      <c r="L586" s="95">
        <v>30792175</v>
      </c>
      <c r="M586" s="95">
        <v>607358</v>
      </c>
      <c r="N586" s="95">
        <v>37790</v>
      </c>
      <c r="O586" s="95">
        <f t="shared" si="131"/>
        <v>576790</v>
      </c>
      <c r="P586" s="87">
        <f t="shared" si="130"/>
        <v>40269937</v>
      </c>
      <c r="Q586" s="86">
        <f t="shared" si="125"/>
        <v>77.257166025832788</v>
      </c>
      <c r="R586" s="88">
        <f t="shared" si="129"/>
        <v>52124533</v>
      </c>
      <c r="S586" s="101">
        <v>95</v>
      </c>
      <c r="T586" s="101">
        <v>39</v>
      </c>
      <c r="U586" s="101">
        <v>4</v>
      </c>
      <c r="V586" s="35">
        <f t="shared" si="123"/>
        <v>138</v>
      </c>
      <c r="W586" s="61">
        <f t="shared" si="121"/>
        <v>97.872340425531917</v>
      </c>
      <c r="X586" s="14">
        <v>3</v>
      </c>
      <c r="Y586" s="14" t="s">
        <v>275</v>
      </c>
      <c r="Z586" s="14" t="s">
        <v>276</v>
      </c>
      <c r="AA586" s="14">
        <v>3</v>
      </c>
      <c r="AB586" s="106">
        <f t="shared" si="126"/>
        <v>3</v>
      </c>
      <c r="AC586" s="60">
        <f t="shared" si="127"/>
        <v>2.1276595744680851</v>
      </c>
      <c r="AD586" s="7">
        <f t="shared" si="128"/>
        <v>141</v>
      </c>
      <c r="AE586" s="82"/>
      <c r="AF586" s="82"/>
    </row>
    <row r="587" spans="1:32" hidden="1" x14ac:dyDescent="0.2">
      <c r="A587" s="1" t="s">
        <v>38</v>
      </c>
      <c r="B587" t="s">
        <v>142</v>
      </c>
      <c r="C587" s="19">
        <v>703307</v>
      </c>
      <c r="D587" s="82" t="s">
        <v>176</v>
      </c>
      <c r="E587" s="95">
        <v>4490781</v>
      </c>
      <c r="F587" s="95">
        <v>7363815</v>
      </c>
      <c r="G587" s="95">
        <v>0</v>
      </c>
      <c r="H587" s="95">
        <v>0</v>
      </c>
      <c r="I587" s="85">
        <f>SUM(E587:H587)</f>
        <v>11854596</v>
      </c>
      <c r="J587" s="86">
        <f t="shared" si="124"/>
        <v>22.742833974167212</v>
      </c>
      <c r="K587" s="95">
        <v>8255824</v>
      </c>
      <c r="L587" s="95">
        <v>30792175</v>
      </c>
      <c r="M587" s="95">
        <v>607358</v>
      </c>
      <c r="N587" s="95">
        <v>37790</v>
      </c>
      <c r="O587" s="95">
        <f t="shared" si="131"/>
        <v>576790</v>
      </c>
      <c r="P587" s="87">
        <f t="shared" si="130"/>
        <v>40269937</v>
      </c>
      <c r="Q587" s="86">
        <f t="shared" si="125"/>
        <v>77.257166025832788</v>
      </c>
      <c r="R587" s="88">
        <f t="shared" si="129"/>
        <v>52124533</v>
      </c>
      <c r="S587" s="101">
        <v>95</v>
      </c>
      <c r="T587" s="101">
        <v>39</v>
      </c>
      <c r="U587" s="101">
        <v>4</v>
      </c>
      <c r="V587" s="35">
        <f t="shared" si="123"/>
        <v>138</v>
      </c>
      <c r="W587" s="61">
        <f t="shared" si="121"/>
        <v>97.183098591549296</v>
      </c>
      <c r="X587" s="14">
        <v>4</v>
      </c>
      <c r="Y587" s="14" t="s">
        <v>275</v>
      </c>
      <c r="Z587" s="14" t="s">
        <v>276</v>
      </c>
      <c r="AA587" s="14">
        <v>4</v>
      </c>
      <c r="AB587" s="106">
        <f t="shared" si="126"/>
        <v>4</v>
      </c>
      <c r="AC587" s="60">
        <f t="shared" si="127"/>
        <v>2.816901408450704</v>
      </c>
      <c r="AD587" s="7">
        <f t="shared" si="128"/>
        <v>142</v>
      </c>
      <c r="AE587" s="82"/>
      <c r="AF587" s="82"/>
    </row>
    <row r="588" spans="1:32" hidden="1" x14ac:dyDescent="0.2">
      <c r="A588" s="1" t="s">
        <v>38</v>
      </c>
      <c r="B588" t="s">
        <v>132</v>
      </c>
      <c r="C588" s="19">
        <v>353377</v>
      </c>
      <c r="D588" s="82" t="s">
        <v>176</v>
      </c>
      <c r="E588" s="95">
        <v>4490781</v>
      </c>
      <c r="F588" s="95">
        <v>7363815</v>
      </c>
      <c r="G588" s="95">
        <v>0</v>
      </c>
      <c r="H588" s="95">
        <v>0</v>
      </c>
      <c r="I588" s="85">
        <f t="shared" ref="I588:I632" si="132">SUM(E588:H588)</f>
        <v>11854596</v>
      </c>
      <c r="J588" s="86">
        <f t="shared" si="124"/>
        <v>22.742833974167212</v>
      </c>
      <c r="K588" s="95">
        <v>8255824</v>
      </c>
      <c r="L588" s="95">
        <v>30792175</v>
      </c>
      <c r="M588" s="95">
        <v>607358</v>
      </c>
      <c r="N588" s="95">
        <v>37790</v>
      </c>
      <c r="O588" s="95">
        <f t="shared" si="131"/>
        <v>576790</v>
      </c>
      <c r="P588" s="87">
        <f t="shared" si="130"/>
        <v>40269937</v>
      </c>
      <c r="Q588" s="86">
        <f t="shared" si="125"/>
        <v>77.257166025832788</v>
      </c>
      <c r="R588" s="88">
        <f t="shared" si="129"/>
        <v>52124533</v>
      </c>
      <c r="S588" s="101">
        <v>95</v>
      </c>
      <c r="T588" s="101">
        <v>39</v>
      </c>
      <c r="U588" s="101">
        <v>4</v>
      </c>
      <c r="V588" s="35">
        <f t="shared" si="123"/>
        <v>138</v>
      </c>
      <c r="W588" s="61">
        <f t="shared" si="121"/>
        <v>96.503496503496507</v>
      </c>
      <c r="X588" s="14">
        <v>5</v>
      </c>
      <c r="Y588" s="14" t="s">
        <v>275</v>
      </c>
      <c r="Z588" s="14" t="s">
        <v>276</v>
      </c>
      <c r="AA588" s="14">
        <v>5</v>
      </c>
      <c r="AB588" s="106">
        <f t="shared" si="126"/>
        <v>5</v>
      </c>
      <c r="AC588" s="60">
        <f t="shared" si="127"/>
        <v>3.4965034965034967</v>
      </c>
      <c r="AD588" s="7">
        <f t="shared" si="128"/>
        <v>143</v>
      </c>
      <c r="AE588" s="82"/>
      <c r="AF588" s="82"/>
    </row>
    <row r="589" spans="1:32" hidden="1" x14ac:dyDescent="0.2">
      <c r="A589" s="1" t="s">
        <v>38</v>
      </c>
      <c r="B589" t="s">
        <v>117</v>
      </c>
      <c r="C589" s="19">
        <v>1332487</v>
      </c>
      <c r="D589" s="82" t="s">
        <v>176</v>
      </c>
      <c r="E589" s="95">
        <v>4490781</v>
      </c>
      <c r="F589" s="95">
        <v>7363815</v>
      </c>
      <c r="G589" s="95">
        <v>0</v>
      </c>
      <c r="H589" s="95">
        <v>0</v>
      </c>
      <c r="I589" s="85">
        <f t="shared" si="132"/>
        <v>11854596</v>
      </c>
      <c r="J589" s="86">
        <f t="shared" si="124"/>
        <v>22.742833974167212</v>
      </c>
      <c r="K589" s="95">
        <v>8255824</v>
      </c>
      <c r="L589" s="95">
        <v>30792175</v>
      </c>
      <c r="M589" s="95">
        <v>607358</v>
      </c>
      <c r="N589" s="95">
        <v>37790</v>
      </c>
      <c r="O589" s="95">
        <f t="shared" si="131"/>
        <v>576790</v>
      </c>
      <c r="P589" s="87">
        <f t="shared" si="130"/>
        <v>40269937</v>
      </c>
      <c r="Q589" s="86">
        <f t="shared" si="125"/>
        <v>77.257166025832788</v>
      </c>
      <c r="R589" s="88">
        <f t="shared" si="129"/>
        <v>52124533</v>
      </c>
      <c r="S589" s="101">
        <v>95</v>
      </c>
      <c r="T589" s="101">
        <v>39</v>
      </c>
      <c r="U589" s="101">
        <v>4</v>
      </c>
      <c r="V589" s="35">
        <f t="shared" si="123"/>
        <v>138</v>
      </c>
      <c r="W589" s="61">
        <f t="shared" si="121"/>
        <v>95.833333333333329</v>
      </c>
      <c r="X589" s="14">
        <v>6</v>
      </c>
      <c r="Y589" s="14" t="s">
        <v>275</v>
      </c>
      <c r="Z589" s="14" t="s">
        <v>276</v>
      </c>
      <c r="AA589" s="14">
        <v>6</v>
      </c>
      <c r="AB589" s="106">
        <f t="shared" si="126"/>
        <v>6</v>
      </c>
      <c r="AC589" s="60">
        <f t="shared" si="127"/>
        <v>4.166666666666667</v>
      </c>
      <c r="AD589" s="7">
        <f t="shared" si="128"/>
        <v>144</v>
      </c>
      <c r="AE589" s="82"/>
      <c r="AF589" s="82"/>
    </row>
    <row r="590" spans="1:32" hidden="1" x14ac:dyDescent="0.2">
      <c r="A590" s="1" t="s">
        <v>38</v>
      </c>
      <c r="B590" t="s">
        <v>133</v>
      </c>
      <c r="C590" s="19">
        <v>238925</v>
      </c>
      <c r="D590" s="82" t="s">
        <v>176</v>
      </c>
      <c r="E590" s="95">
        <v>4490781</v>
      </c>
      <c r="F590" s="95">
        <v>7363815</v>
      </c>
      <c r="G590" s="95">
        <v>0</v>
      </c>
      <c r="H590" s="95">
        <v>0</v>
      </c>
      <c r="I590" s="85">
        <f t="shared" si="132"/>
        <v>11854596</v>
      </c>
      <c r="J590" s="86">
        <f t="shared" si="124"/>
        <v>22.742833974167212</v>
      </c>
      <c r="K590" s="95">
        <v>8255824</v>
      </c>
      <c r="L590" s="95">
        <v>30792175</v>
      </c>
      <c r="M590" s="95">
        <v>607358</v>
      </c>
      <c r="N590" s="95">
        <v>37790</v>
      </c>
      <c r="O590" s="95">
        <f t="shared" si="131"/>
        <v>576790</v>
      </c>
      <c r="P590" s="87">
        <f t="shared" si="130"/>
        <v>40269937</v>
      </c>
      <c r="Q590" s="86">
        <f t="shared" si="125"/>
        <v>77.257166025832788</v>
      </c>
      <c r="R590" s="88">
        <f t="shared" si="129"/>
        <v>52124533</v>
      </c>
      <c r="S590" s="101">
        <v>95</v>
      </c>
      <c r="T590" s="101">
        <v>39</v>
      </c>
      <c r="U590" s="101">
        <v>4</v>
      </c>
      <c r="V590" s="35">
        <f t="shared" si="123"/>
        <v>138</v>
      </c>
      <c r="W590" s="61">
        <f t="shared" si="121"/>
        <v>95.172413793103445</v>
      </c>
      <c r="X590" s="14">
        <v>7</v>
      </c>
      <c r="Y590" s="14" t="s">
        <v>275</v>
      </c>
      <c r="Z590" s="14" t="s">
        <v>276</v>
      </c>
      <c r="AA590" s="14">
        <v>7</v>
      </c>
      <c r="AB590" s="106">
        <f t="shared" si="126"/>
        <v>7</v>
      </c>
      <c r="AC590" s="60">
        <f t="shared" si="127"/>
        <v>4.8275862068965516</v>
      </c>
      <c r="AD590" s="7">
        <f t="shared" si="128"/>
        <v>145</v>
      </c>
      <c r="AE590" s="82"/>
      <c r="AF590" s="82"/>
    </row>
    <row r="591" spans="1:32" hidden="1" x14ac:dyDescent="0.2">
      <c r="A591" s="1" t="s">
        <v>38</v>
      </c>
      <c r="B591" t="s">
        <v>143</v>
      </c>
      <c r="C591" s="19">
        <v>522064</v>
      </c>
      <c r="D591" s="82" t="s">
        <v>176</v>
      </c>
      <c r="E591" s="95">
        <v>4490781</v>
      </c>
      <c r="F591" s="95">
        <v>7363815</v>
      </c>
      <c r="G591" s="95">
        <v>0</v>
      </c>
      <c r="H591" s="95">
        <v>0</v>
      </c>
      <c r="I591" s="85">
        <f t="shared" si="132"/>
        <v>11854596</v>
      </c>
      <c r="J591" s="86">
        <f t="shared" si="124"/>
        <v>22.742833974167212</v>
      </c>
      <c r="K591" s="95">
        <v>8255824</v>
      </c>
      <c r="L591" s="95">
        <v>30792175</v>
      </c>
      <c r="M591" s="95">
        <v>607358</v>
      </c>
      <c r="N591" s="95">
        <v>37790</v>
      </c>
      <c r="O591" s="95">
        <f t="shared" si="131"/>
        <v>576790</v>
      </c>
      <c r="P591" s="87">
        <f t="shared" si="130"/>
        <v>40269937</v>
      </c>
      <c r="Q591" s="86">
        <f t="shared" si="125"/>
        <v>77.257166025832788</v>
      </c>
      <c r="R591" s="88">
        <f t="shared" si="129"/>
        <v>52124533</v>
      </c>
      <c r="S591" s="101">
        <v>95</v>
      </c>
      <c r="T591" s="101">
        <v>39</v>
      </c>
      <c r="U591" s="101">
        <v>4</v>
      </c>
      <c r="V591" s="35">
        <f t="shared" si="123"/>
        <v>138</v>
      </c>
      <c r="W591" s="61">
        <f t="shared" si="121"/>
        <v>94.520547945205479</v>
      </c>
      <c r="X591" s="14">
        <v>8</v>
      </c>
      <c r="Y591" s="14" t="s">
        <v>275</v>
      </c>
      <c r="Z591" s="14" t="s">
        <v>276</v>
      </c>
      <c r="AA591" s="14">
        <v>8</v>
      </c>
      <c r="AB591" s="106">
        <f t="shared" si="126"/>
        <v>8</v>
      </c>
      <c r="AC591" s="60">
        <f t="shared" si="127"/>
        <v>5.4794520547945202</v>
      </c>
      <c r="AD591" s="7">
        <f t="shared" si="128"/>
        <v>146</v>
      </c>
      <c r="AE591" s="82"/>
      <c r="AF591" s="82"/>
    </row>
    <row r="592" spans="1:32" hidden="1" x14ac:dyDescent="0.2">
      <c r="A592" s="1" t="s">
        <v>38</v>
      </c>
      <c r="B592" t="s">
        <v>159</v>
      </c>
      <c r="C592" s="19">
        <v>42803</v>
      </c>
      <c r="D592" s="82" t="s">
        <v>176</v>
      </c>
      <c r="E592" s="95">
        <v>4490781</v>
      </c>
      <c r="F592" s="95">
        <v>7363815</v>
      </c>
      <c r="G592" s="95">
        <v>0</v>
      </c>
      <c r="H592" s="95">
        <v>0</v>
      </c>
      <c r="I592" s="85">
        <f t="shared" si="132"/>
        <v>11854596</v>
      </c>
      <c r="J592" s="86">
        <f t="shared" si="124"/>
        <v>22.742833974167212</v>
      </c>
      <c r="K592" s="95">
        <v>8255824</v>
      </c>
      <c r="L592" s="95">
        <v>30792175</v>
      </c>
      <c r="M592" s="95">
        <v>607358</v>
      </c>
      <c r="N592" s="95">
        <v>37790</v>
      </c>
      <c r="O592" s="95">
        <f t="shared" si="131"/>
        <v>576790</v>
      </c>
      <c r="P592" s="87">
        <f t="shared" si="130"/>
        <v>40269937</v>
      </c>
      <c r="Q592" s="86">
        <f t="shared" si="125"/>
        <v>77.257166025832788</v>
      </c>
      <c r="R592" s="88">
        <f t="shared" si="129"/>
        <v>52124533</v>
      </c>
      <c r="S592" s="101">
        <v>95</v>
      </c>
      <c r="T592" s="101">
        <v>39</v>
      </c>
      <c r="U592" s="101">
        <v>4</v>
      </c>
      <c r="V592" s="35">
        <f t="shared" si="123"/>
        <v>138</v>
      </c>
      <c r="W592" s="61">
        <f t="shared" si="121"/>
        <v>93.877551020408163</v>
      </c>
      <c r="X592" s="14">
        <v>9</v>
      </c>
      <c r="Y592" s="14" t="s">
        <v>275</v>
      </c>
      <c r="Z592" s="14" t="s">
        <v>276</v>
      </c>
      <c r="AA592" s="14">
        <v>9</v>
      </c>
      <c r="AB592" s="106">
        <f t="shared" si="126"/>
        <v>9</v>
      </c>
      <c r="AC592" s="60">
        <f t="shared" si="127"/>
        <v>6.1224489795918364</v>
      </c>
      <c r="AD592" s="7">
        <f t="shared" si="128"/>
        <v>147</v>
      </c>
      <c r="AE592" s="82"/>
      <c r="AF592" s="82"/>
    </row>
    <row r="593" spans="1:32" hidden="1" x14ac:dyDescent="0.2">
      <c r="A593" s="1" t="s">
        <v>38</v>
      </c>
      <c r="B593" t="s">
        <v>137</v>
      </c>
      <c r="C593" s="19">
        <v>2628006</v>
      </c>
      <c r="D593" s="82" t="s">
        <v>176</v>
      </c>
      <c r="E593" s="95">
        <v>4490781</v>
      </c>
      <c r="F593" s="95">
        <v>7363815</v>
      </c>
      <c r="G593" s="95">
        <v>0</v>
      </c>
      <c r="H593" s="95">
        <v>0</v>
      </c>
      <c r="I593" s="85">
        <f t="shared" si="132"/>
        <v>11854596</v>
      </c>
      <c r="J593" s="86">
        <f t="shared" si="124"/>
        <v>22.742833974167212</v>
      </c>
      <c r="K593" s="95">
        <v>8255824</v>
      </c>
      <c r="L593" s="95">
        <v>30792175</v>
      </c>
      <c r="M593" s="95">
        <v>607358</v>
      </c>
      <c r="N593" s="95">
        <v>37790</v>
      </c>
      <c r="O593" s="95">
        <f t="shared" si="131"/>
        <v>576790</v>
      </c>
      <c r="P593" s="87">
        <f t="shared" si="130"/>
        <v>40269937</v>
      </c>
      <c r="Q593" s="86">
        <f t="shared" si="125"/>
        <v>77.257166025832788</v>
      </c>
      <c r="R593" s="88">
        <f t="shared" si="129"/>
        <v>52124533</v>
      </c>
      <c r="S593" s="101">
        <v>95</v>
      </c>
      <c r="T593" s="101">
        <v>39</v>
      </c>
      <c r="U593" s="101">
        <v>4</v>
      </c>
      <c r="V593" s="35">
        <f t="shared" si="123"/>
        <v>138</v>
      </c>
      <c r="W593" s="61">
        <f t="shared" si="121"/>
        <v>93.243243243243242</v>
      </c>
      <c r="X593" s="14">
        <v>10</v>
      </c>
      <c r="Y593" s="14" t="s">
        <v>275</v>
      </c>
      <c r="Z593" s="14" t="s">
        <v>276</v>
      </c>
      <c r="AA593" s="14">
        <v>10</v>
      </c>
      <c r="AB593" s="106">
        <f t="shared" si="126"/>
        <v>10</v>
      </c>
      <c r="AC593" s="60">
        <f t="shared" si="127"/>
        <v>6.756756756756757</v>
      </c>
      <c r="AD593" s="7">
        <f t="shared" si="128"/>
        <v>148</v>
      </c>
      <c r="AE593" s="82"/>
      <c r="AF593" s="82"/>
    </row>
    <row r="594" spans="1:32" hidden="1" x14ac:dyDescent="0.2">
      <c r="A594" s="1" t="s">
        <v>38</v>
      </c>
      <c r="B594" t="s">
        <v>144</v>
      </c>
      <c r="C594" s="19">
        <v>918048</v>
      </c>
      <c r="D594" s="82" t="s">
        <v>176</v>
      </c>
      <c r="E594" s="95">
        <v>4490781</v>
      </c>
      <c r="F594" s="95">
        <v>7363815</v>
      </c>
      <c r="G594" s="95">
        <v>0</v>
      </c>
      <c r="H594" s="95">
        <v>0</v>
      </c>
      <c r="I594" s="85">
        <f t="shared" si="132"/>
        <v>11854596</v>
      </c>
      <c r="J594" s="86">
        <f t="shared" si="124"/>
        <v>22.742833974167212</v>
      </c>
      <c r="K594" s="95">
        <v>8255824</v>
      </c>
      <c r="L594" s="95">
        <v>30792175</v>
      </c>
      <c r="M594" s="95">
        <v>607358</v>
      </c>
      <c r="N594" s="95">
        <v>37790</v>
      </c>
      <c r="O594" s="95">
        <f t="shared" si="131"/>
        <v>576790</v>
      </c>
      <c r="P594" s="87">
        <f t="shared" si="130"/>
        <v>40269937</v>
      </c>
      <c r="Q594" s="86">
        <f t="shared" si="125"/>
        <v>77.257166025832788</v>
      </c>
      <c r="R594" s="88">
        <f t="shared" si="129"/>
        <v>52124533</v>
      </c>
      <c r="S594" s="101">
        <v>95</v>
      </c>
      <c r="T594" s="101">
        <v>39</v>
      </c>
      <c r="U594" s="101">
        <v>4</v>
      </c>
      <c r="V594" s="35">
        <f t="shared" si="123"/>
        <v>138</v>
      </c>
      <c r="W594" s="61">
        <f t="shared" si="121"/>
        <v>92.617449664429529</v>
      </c>
      <c r="X594" s="14">
        <v>11</v>
      </c>
      <c r="Y594" s="14" t="s">
        <v>275</v>
      </c>
      <c r="Z594" s="14" t="s">
        <v>276</v>
      </c>
      <c r="AA594" s="14">
        <v>11</v>
      </c>
      <c r="AB594" s="106">
        <f t="shared" si="126"/>
        <v>11</v>
      </c>
      <c r="AC594" s="60">
        <f t="shared" si="127"/>
        <v>7.3825503355704694</v>
      </c>
      <c r="AD594" s="7">
        <f t="shared" si="128"/>
        <v>149</v>
      </c>
      <c r="AE594" s="82"/>
      <c r="AF594" s="82"/>
    </row>
    <row r="595" spans="1:32" hidden="1" x14ac:dyDescent="0.2">
      <c r="A595" s="1" t="s">
        <v>38</v>
      </c>
      <c r="B595" t="s">
        <v>118</v>
      </c>
      <c r="C595" s="19">
        <v>1018950</v>
      </c>
      <c r="D595" s="82" t="s">
        <v>176</v>
      </c>
      <c r="E595" s="95">
        <v>4490781</v>
      </c>
      <c r="F595" s="95">
        <v>7363815</v>
      </c>
      <c r="G595" s="95">
        <v>0</v>
      </c>
      <c r="H595" s="95">
        <v>0</v>
      </c>
      <c r="I595" s="85">
        <f t="shared" si="132"/>
        <v>11854596</v>
      </c>
      <c r="J595" s="86">
        <f t="shared" si="124"/>
        <v>22.742833974167212</v>
      </c>
      <c r="K595" s="95">
        <v>8255824</v>
      </c>
      <c r="L595" s="95">
        <v>30792175</v>
      </c>
      <c r="M595" s="95">
        <v>607358</v>
      </c>
      <c r="N595" s="95">
        <v>37790</v>
      </c>
      <c r="O595" s="95">
        <f t="shared" si="131"/>
        <v>576790</v>
      </c>
      <c r="P595" s="87">
        <f t="shared" si="130"/>
        <v>40269937</v>
      </c>
      <c r="Q595" s="86">
        <f t="shared" si="125"/>
        <v>77.257166025832788</v>
      </c>
      <c r="R595" s="88">
        <f t="shared" si="129"/>
        <v>52124533</v>
      </c>
      <c r="S595" s="101">
        <v>95</v>
      </c>
      <c r="T595" s="101">
        <v>39</v>
      </c>
      <c r="U595" s="101">
        <v>4</v>
      </c>
      <c r="V595" s="35">
        <f t="shared" si="123"/>
        <v>138</v>
      </c>
      <c r="W595" s="61">
        <f t="shared" si="121"/>
        <v>92</v>
      </c>
      <c r="X595" s="14">
        <v>12</v>
      </c>
      <c r="Y595" s="14" t="s">
        <v>275</v>
      </c>
      <c r="Z595" s="14" t="s">
        <v>276</v>
      </c>
      <c r="AA595" s="14">
        <v>12</v>
      </c>
      <c r="AB595" s="106">
        <f t="shared" si="126"/>
        <v>12</v>
      </c>
      <c r="AC595" s="60">
        <f t="shared" si="127"/>
        <v>8</v>
      </c>
      <c r="AD595" s="7">
        <f t="shared" si="128"/>
        <v>150</v>
      </c>
      <c r="AE595" s="82"/>
      <c r="AF595" s="82"/>
    </row>
    <row r="596" spans="1:32" hidden="1" x14ac:dyDescent="0.2">
      <c r="A596" s="1" t="s">
        <v>38</v>
      </c>
      <c r="B596" t="s">
        <v>225</v>
      </c>
      <c r="C596" s="19">
        <v>258030</v>
      </c>
      <c r="D596" s="82" t="s">
        <v>176</v>
      </c>
      <c r="E596" s="95">
        <v>4490781</v>
      </c>
      <c r="F596" s="95">
        <v>7363815</v>
      </c>
      <c r="G596" s="95">
        <v>0</v>
      </c>
      <c r="H596" s="95">
        <v>0</v>
      </c>
      <c r="I596" s="85">
        <f t="shared" si="132"/>
        <v>11854596</v>
      </c>
      <c r="J596" s="86">
        <f t="shared" si="124"/>
        <v>22.742833974167212</v>
      </c>
      <c r="K596" s="95">
        <v>8255824</v>
      </c>
      <c r="L596" s="95">
        <v>30792175</v>
      </c>
      <c r="M596" s="95">
        <v>607358</v>
      </c>
      <c r="N596" s="95">
        <v>37790</v>
      </c>
      <c r="O596" s="95">
        <f t="shared" si="131"/>
        <v>576790</v>
      </c>
      <c r="P596" s="87">
        <f t="shared" si="130"/>
        <v>40269937</v>
      </c>
      <c r="Q596" s="86">
        <f t="shared" si="125"/>
        <v>77.257166025832788</v>
      </c>
      <c r="R596" s="88">
        <f t="shared" si="129"/>
        <v>52124533</v>
      </c>
      <c r="S596" s="101">
        <v>95</v>
      </c>
      <c r="T596" s="101">
        <v>39</v>
      </c>
      <c r="U596" s="101">
        <v>4</v>
      </c>
      <c r="V596" s="35">
        <f t="shared" si="123"/>
        <v>138</v>
      </c>
      <c r="W596" s="61">
        <f t="shared" ref="W596:W659" si="133">(100*V596)/AD596</f>
        <v>91.390728476821195</v>
      </c>
      <c r="X596" s="14">
        <v>13</v>
      </c>
      <c r="Y596" s="14" t="s">
        <v>275</v>
      </c>
      <c r="Z596" s="14" t="s">
        <v>276</v>
      </c>
      <c r="AA596" s="14">
        <v>13</v>
      </c>
      <c r="AB596" s="106">
        <f t="shared" si="126"/>
        <v>13</v>
      </c>
      <c r="AC596" s="60">
        <f t="shared" si="127"/>
        <v>8.6092715231788084</v>
      </c>
      <c r="AD596" s="7">
        <f t="shared" si="128"/>
        <v>151</v>
      </c>
      <c r="AE596" s="82"/>
      <c r="AF596" s="82"/>
    </row>
    <row r="597" spans="1:32" hidden="1" x14ac:dyDescent="0.2">
      <c r="A597" s="1" t="s">
        <v>38</v>
      </c>
      <c r="B597" t="s">
        <v>92</v>
      </c>
      <c r="C597" s="19">
        <v>522485</v>
      </c>
      <c r="D597" s="82" t="s">
        <v>176</v>
      </c>
      <c r="E597" s="95">
        <v>4490781</v>
      </c>
      <c r="F597" s="95">
        <v>7363815</v>
      </c>
      <c r="G597" s="95">
        <v>0</v>
      </c>
      <c r="H597" s="95">
        <v>0</v>
      </c>
      <c r="I597" s="85">
        <f t="shared" si="132"/>
        <v>11854596</v>
      </c>
      <c r="J597" s="86">
        <f t="shared" si="124"/>
        <v>22.742833974167212</v>
      </c>
      <c r="K597" s="95">
        <v>8255824</v>
      </c>
      <c r="L597" s="95">
        <v>30792175</v>
      </c>
      <c r="M597" s="95">
        <v>607358</v>
      </c>
      <c r="N597" s="95">
        <v>37790</v>
      </c>
      <c r="O597" s="95">
        <f t="shared" si="131"/>
        <v>576790</v>
      </c>
      <c r="P597" s="87">
        <f t="shared" si="130"/>
        <v>40269937</v>
      </c>
      <c r="Q597" s="86">
        <f t="shared" si="125"/>
        <v>77.257166025832788</v>
      </c>
      <c r="R597" s="88">
        <f t="shared" si="129"/>
        <v>52124533</v>
      </c>
      <c r="S597" s="101">
        <v>95</v>
      </c>
      <c r="T597" s="101">
        <v>39</v>
      </c>
      <c r="U597" s="101">
        <v>4</v>
      </c>
      <c r="V597" s="35">
        <f t="shared" si="123"/>
        <v>138</v>
      </c>
      <c r="W597" s="61">
        <f t="shared" si="133"/>
        <v>90.78947368421052</v>
      </c>
      <c r="X597" s="14">
        <v>14</v>
      </c>
      <c r="Y597" s="14" t="s">
        <v>275</v>
      </c>
      <c r="Z597" s="14" t="s">
        <v>276</v>
      </c>
      <c r="AA597" s="14">
        <v>14</v>
      </c>
      <c r="AB597" s="106">
        <f t="shared" si="126"/>
        <v>14</v>
      </c>
      <c r="AC597" s="60">
        <f t="shared" si="127"/>
        <v>9.2105263157894743</v>
      </c>
      <c r="AD597" s="7">
        <f t="shared" si="128"/>
        <v>152</v>
      </c>
      <c r="AE597" s="82"/>
      <c r="AF597" s="82"/>
    </row>
    <row r="598" spans="1:32" hidden="1" x14ac:dyDescent="0.2">
      <c r="A598" s="1" t="s">
        <v>38</v>
      </c>
      <c r="B598" t="s">
        <v>93</v>
      </c>
      <c r="C598" s="19">
        <v>540590</v>
      </c>
      <c r="D598" s="82" t="s">
        <v>176</v>
      </c>
      <c r="E598" s="95">
        <v>4490781</v>
      </c>
      <c r="F598" s="95">
        <v>7363815</v>
      </c>
      <c r="G598" s="95">
        <v>0</v>
      </c>
      <c r="H598" s="95">
        <v>0</v>
      </c>
      <c r="I598" s="85">
        <f t="shared" si="132"/>
        <v>11854596</v>
      </c>
      <c r="J598" s="86">
        <f t="shared" si="124"/>
        <v>22.742833974167212</v>
      </c>
      <c r="K598" s="95">
        <v>8255824</v>
      </c>
      <c r="L598" s="95">
        <v>30792175</v>
      </c>
      <c r="M598" s="95">
        <v>607358</v>
      </c>
      <c r="N598" s="95">
        <v>37790</v>
      </c>
      <c r="O598" s="95">
        <f t="shared" si="131"/>
        <v>576790</v>
      </c>
      <c r="P598" s="87">
        <f t="shared" si="130"/>
        <v>40269937</v>
      </c>
      <c r="Q598" s="86">
        <f t="shared" si="125"/>
        <v>77.257166025832788</v>
      </c>
      <c r="R598" s="88">
        <f t="shared" si="129"/>
        <v>52124533</v>
      </c>
      <c r="S598" s="101">
        <v>95</v>
      </c>
      <c r="T598" s="101">
        <v>39</v>
      </c>
      <c r="U598" s="101">
        <v>4</v>
      </c>
      <c r="V598" s="35">
        <f t="shared" si="123"/>
        <v>138</v>
      </c>
      <c r="W598" s="61">
        <f t="shared" si="133"/>
        <v>90.196078431372555</v>
      </c>
      <c r="X598" s="14">
        <v>15</v>
      </c>
      <c r="Y598" s="14" t="s">
        <v>275</v>
      </c>
      <c r="Z598" s="14" t="s">
        <v>276</v>
      </c>
      <c r="AA598" s="14">
        <v>15</v>
      </c>
      <c r="AB598" s="106">
        <f t="shared" si="126"/>
        <v>15</v>
      </c>
      <c r="AC598" s="60">
        <f t="shared" si="127"/>
        <v>9.8039215686274517</v>
      </c>
      <c r="AD598" s="7">
        <f t="shared" si="128"/>
        <v>153</v>
      </c>
      <c r="AE598" s="82"/>
      <c r="AF598" s="82"/>
    </row>
    <row r="599" spans="1:32" hidden="1" x14ac:dyDescent="0.2">
      <c r="A599" s="1" t="s">
        <v>38</v>
      </c>
      <c r="B599" t="s">
        <v>95</v>
      </c>
      <c r="C599" s="19">
        <v>571364</v>
      </c>
      <c r="D599" s="82" t="s">
        <v>176</v>
      </c>
      <c r="E599" s="95">
        <v>4490781</v>
      </c>
      <c r="F599" s="95">
        <v>7363815</v>
      </c>
      <c r="G599" s="95">
        <v>0</v>
      </c>
      <c r="H599" s="95">
        <v>0</v>
      </c>
      <c r="I599" s="85">
        <f t="shared" si="132"/>
        <v>11854596</v>
      </c>
      <c r="J599" s="86">
        <f t="shared" si="124"/>
        <v>22.742833974167212</v>
      </c>
      <c r="K599" s="95">
        <v>8255824</v>
      </c>
      <c r="L599" s="95">
        <v>30792175</v>
      </c>
      <c r="M599" s="95">
        <v>607358</v>
      </c>
      <c r="N599" s="95">
        <v>37790</v>
      </c>
      <c r="O599" s="95">
        <f t="shared" si="131"/>
        <v>576790</v>
      </c>
      <c r="P599" s="87">
        <f t="shared" si="130"/>
        <v>40269937</v>
      </c>
      <c r="Q599" s="86">
        <f t="shared" si="125"/>
        <v>77.257166025832788</v>
      </c>
      <c r="R599" s="88">
        <f t="shared" si="129"/>
        <v>52124533</v>
      </c>
      <c r="S599" s="101">
        <v>95</v>
      </c>
      <c r="T599" s="101">
        <v>39</v>
      </c>
      <c r="U599" s="101">
        <v>4</v>
      </c>
      <c r="V599" s="35">
        <f t="shared" si="123"/>
        <v>138</v>
      </c>
      <c r="W599" s="61">
        <f t="shared" si="133"/>
        <v>89.610389610389603</v>
      </c>
      <c r="X599" s="14">
        <v>16</v>
      </c>
      <c r="Y599" s="14" t="s">
        <v>275</v>
      </c>
      <c r="Z599" s="14" t="s">
        <v>276</v>
      </c>
      <c r="AA599" s="14">
        <v>16</v>
      </c>
      <c r="AB599" s="106">
        <f t="shared" si="126"/>
        <v>16</v>
      </c>
      <c r="AC599" s="60">
        <f t="shared" si="127"/>
        <v>10.38961038961039</v>
      </c>
      <c r="AD599" s="7">
        <f t="shared" si="128"/>
        <v>154</v>
      </c>
      <c r="AE599" s="82"/>
      <c r="AF599" s="82"/>
    </row>
    <row r="600" spans="1:32" hidden="1" x14ac:dyDescent="0.2">
      <c r="A600" s="1" t="s">
        <v>38</v>
      </c>
      <c r="B600" t="s">
        <v>145</v>
      </c>
      <c r="C600" s="19">
        <v>542294</v>
      </c>
      <c r="D600" s="82" t="s">
        <v>176</v>
      </c>
      <c r="E600" s="95">
        <v>4490781</v>
      </c>
      <c r="F600" s="95">
        <v>7363815</v>
      </c>
      <c r="G600" s="95">
        <v>0</v>
      </c>
      <c r="H600" s="95">
        <v>0</v>
      </c>
      <c r="I600" s="85">
        <f t="shared" si="132"/>
        <v>11854596</v>
      </c>
      <c r="J600" s="86">
        <f t="shared" si="124"/>
        <v>22.742833974167212</v>
      </c>
      <c r="K600" s="95">
        <v>8255824</v>
      </c>
      <c r="L600" s="95">
        <v>30792175</v>
      </c>
      <c r="M600" s="95">
        <v>607358</v>
      </c>
      <c r="N600" s="95">
        <v>37790</v>
      </c>
      <c r="O600" s="95">
        <f t="shared" si="131"/>
        <v>576790</v>
      </c>
      <c r="P600" s="87">
        <f t="shared" si="130"/>
        <v>40269937</v>
      </c>
      <c r="Q600" s="86">
        <f t="shared" si="125"/>
        <v>77.257166025832788</v>
      </c>
      <c r="R600" s="88">
        <f t="shared" si="129"/>
        <v>52124533</v>
      </c>
      <c r="S600" s="101">
        <v>95</v>
      </c>
      <c r="T600" s="101">
        <v>39</v>
      </c>
      <c r="U600" s="101">
        <v>4</v>
      </c>
      <c r="V600" s="35">
        <f t="shared" si="123"/>
        <v>138</v>
      </c>
      <c r="W600" s="61">
        <f t="shared" si="133"/>
        <v>89.032258064516128</v>
      </c>
      <c r="X600" s="14">
        <v>17</v>
      </c>
      <c r="Y600" s="14" t="s">
        <v>275</v>
      </c>
      <c r="Z600" s="14" t="s">
        <v>276</v>
      </c>
      <c r="AA600" s="14">
        <v>17</v>
      </c>
      <c r="AB600" s="106">
        <f t="shared" si="126"/>
        <v>17</v>
      </c>
      <c r="AC600" s="60">
        <f t="shared" si="127"/>
        <v>10.96774193548387</v>
      </c>
      <c r="AD600" s="7">
        <f t="shared" si="128"/>
        <v>155</v>
      </c>
      <c r="AE600" s="82"/>
      <c r="AF600" s="82"/>
    </row>
    <row r="601" spans="1:32" hidden="1" x14ac:dyDescent="0.2">
      <c r="A601" s="1" t="s">
        <v>38</v>
      </c>
      <c r="B601" t="s">
        <v>226</v>
      </c>
      <c r="C601" s="19">
        <v>384148</v>
      </c>
      <c r="D601" s="82" t="s">
        <v>176</v>
      </c>
      <c r="E601" s="95">
        <v>4490781</v>
      </c>
      <c r="F601" s="95">
        <v>7363815</v>
      </c>
      <c r="G601" s="95">
        <v>0</v>
      </c>
      <c r="H601" s="95">
        <v>0</v>
      </c>
      <c r="I601" s="85">
        <f t="shared" si="132"/>
        <v>11854596</v>
      </c>
      <c r="J601" s="86">
        <f t="shared" si="124"/>
        <v>22.742833974167212</v>
      </c>
      <c r="K601" s="95">
        <v>8255824</v>
      </c>
      <c r="L601" s="95">
        <v>30792175</v>
      </c>
      <c r="M601" s="95">
        <v>607358</v>
      </c>
      <c r="N601" s="95">
        <v>37790</v>
      </c>
      <c r="O601" s="95">
        <f t="shared" si="131"/>
        <v>576790</v>
      </c>
      <c r="P601" s="87">
        <f t="shared" si="130"/>
        <v>40269937</v>
      </c>
      <c r="Q601" s="86">
        <f t="shared" si="125"/>
        <v>77.257166025832788</v>
      </c>
      <c r="R601" s="88">
        <f t="shared" si="129"/>
        <v>52124533</v>
      </c>
      <c r="S601" s="101">
        <v>95</v>
      </c>
      <c r="T601" s="101">
        <v>39</v>
      </c>
      <c r="U601" s="101">
        <v>4</v>
      </c>
      <c r="V601" s="35">
        <f t="shared" si="123"/>
        <v>138</v>
      </c>
      <c r="W601" s="61">
        <f t="shared" si="133"/>
        <v>88.461538461538467</v>
      </c>
      <c r="X601" s="14">
        <v>18</v>
      </c>
      <c r="Y601" s="14" t="s">
        <v>275</v>
      </c>
      <c r="Z601" s="14" t="s">
        <v>276</v>
      </c>
      <c r="AA601" s="14">
        <v>18</v>
      </c>
      <c r="AB601" s="106">
        <f t="shared" si="126"/>
        <v>18</v>
      </c>
      <c r="AC601" s="60">
        <f t="shared" si="127"/>
        <v>11.538461538461538</v>
      </c>
      <c r="AD601" s="7">
        <f t="shared" si="128"/>
        <v>156</v>
      </c>
      <c r="AE601" s="82"/>
      <c r="AF601" s="82"/>
    </row>
    <row r="602" spans="1:32" hidden="1" x14ac:dyDescent="0.2">
      <c r="A602" s="1" t="s">
        <v>38</v>
      </c>
      <c r="B602" t="s">
        <v>227</v>
      </c>
      <c r="C602" s="19">
        <v>1452419</v>
      </c>
      <c r="D602" s="82" t="s">
        <v>176</v>
      </c>
      <c r="E602" s="95">
        <v>4490781</v>
      </c>
      <c r="F602" s="95">
        <v>7363815</v>
      </c>
      <c r="G602" s="95">
        <v>0</v>
      </c>
      <c r="H602" s="95">
        <v>0</v>
      </c>
      <c r="I602" s="85">
        <f t="shared" si="132"/>
        <v>11854596</v>
      </c>
      <c r="J602" s="86">
        <f t="shared" si="124"/>
        <v>22.742833974167212</v>
      </c>
      <c r="K602" s="95">
        <v>8255824</v>
      </c>
      <c r="L602" s="95">
        <v>30792175</v>
      </c>
      <c r="M602" s="95">
        <v>607358</v>
      </c>
      <c r="N602" s="95">
        <v>37790</v>
      </c>
      <c r="O602" s="95">
        <f t="shared" si="131"/>
        <v>576790</v>
      </c>
      <c r="P602" s="87">
        <f t="shared" si="130"/>
        <v>40269937</v>
      </c>
      <c r="Q602" s="86">
        <f t="shared" si="125"/>
        <v>77.257166025832788</v>
      </c>
      <c r="R602" s="88">
        <f t="shared" si="129"/>
        <v>52124533</v>
      </c>
      <c r="S602" s="101">
        <v>95</v>
      </c>
      <c r="T602" s="101">
        <v>39</v>
      </c>
      <c r="U602" s="101">
        <v>4</v>
      </c>
      <c r="V602" s="35">
        <f t="shared" si="123"/>
        <v>138</v>
      </c>
      <c r="W602" s="61">
        <f t="shared" si="133"/>
        <v>87.898089171974519</v>
      </c>
      <c r="X602" s="14">
        <v>19</v>
      </c>
      <c r="Y602" s="14" t="s">
        <v>275</v>
      </c>
      <c r="Z602" s="14" t="s">
        <v>276</v>
      </c>
      <c r="AA602" s="14">
        <v>19</v>
      </c>
      <c r="AB602" s="106">
        <f t="shared" si="126"/>
        <v>19</v>
      </c>
      <c r="AC602" s="60">
        <f t="shared" si="127"/>
        <v>12.101910828025478</v>
      </c>
      <c r="AD602" s="7">
        <f t="shared" si="128"/>
        <v>157</v>
      </c>
      <c r="AE602" s="82"/>
      <c r="AF602" s="82"/>
    </row>
    <row r="603" spans="1:32" hidden="1" x14ac:dyDescent="0.2">
      <c r="A603" s="1" t="s">
        <v>38</v>
      </c>
      <c r="B603" t="s">
        <v>186</v>
      </c>
      <c r="C603" s="19">
        <v>68466</v>
      </c>
      <c r="D603" s="82" t="s">
        <v>176</v>
      </c>
      <c r="E603" s="95">
        <v>4490781</v>
      </c>
      <c r="F603" s="95">
        <v>7363815</v>
      </c>
      <c r="G603" s="95">
        <v>0</v>
      </c>
      <c r="H603" s="95">
        <v>0</v>
      </c>
      <c r="I603" s="85">
        <f t="shared" si="132"/>
        <v>11854596</v>
      </c>
      <c r="J603" s="86">
        <f t="shared" si="124"/>
        <v>22.742833974167212</v>
      </c>
      <c r="K603" s="95">
        <v>8255824</v>
      </c>
      <c r="L603" s="95">
        <v>30792175</v>
      </c>
      <c r="M603" s="95">
        <v>607358</v>
      </c>
      <c r="N603" s="95">
        <v>37790</v>
      </c>
      <c r="O603" s="95">
        <f t="shared" si="131"/>
        <v>576790</v>
      </c>
      <c r="P603" s="87">
        <f t="shared" si="130"/>
        <v>40269937</v>
      </c>
      <c r="Q603" s="86">
        <f t="shared" si="125"/>
        <v>77.257166025832788</v>
      </c>
      <c r="R603" s="88">
        <f t="shared" si="129"/>
        <v>52124533</v>
      </c>
      <c r="S603" s="101">
        <v>95</v>
      </c>
      <c r="T603" s="101">
        <v>39</v>
      </c>
      <c r="U603" s="101">
        <v>4</v>
      </c>
      <c r="V603" s="35">
        <f t="shared" si="123"/>
        <v>138</v>
      </c>
      <c r="W603" s="61">
        <f t="shared" si="133"/>
        <v>87.341772151898738</v>
      </c>
      <c r="X603" s="14">
        <v>20</v>
      </c>
      <c r="Y603" s="14" t="s">
        <v>275</v>
      </c>
      <c r="Z603" s="14" t="s">
        <v>276</v>
      </c>
      <c r="AA603" s="14">
        <v>20</v>
      </c>
      <c r="AB603" s="106">
        <f t="shared" si="126"/>
        <v>20</v>
      </c>
      <c r="AC603" s="60">
        <f t="shared" si="127"/>
        <v>12.658227848101266</v>
      </c>
      <c r="AD603" s="7">
        <f t="shared" si="128"/>
        <v>158</v>
      </c>
      <c r="AE603" s="82"/>
      <c r="AF603" s="82"/>
    </row>
    <row r="604" spans="1:32" hidden="1" x14ac:dyDescent="0.2">
      <c r="A604" s="1" t="s">
        <v>38</v>
      </c>
      <c r="B604" t="s">
        <v>135</v>
      </c>
      <c r="C604" s="19">
        <v>635910</v>
      </c>
      <c r="D604" s="82" t="s">
        <v>176</v>
      </c>
      <c r="E604" s="95">
        <v>4490781</v>
      </c>
      <c r="F604" s="95">
        <v>7363815</v>
      </c>
      <c r="G604" s="95">
        <v>0</v>
      </c>
      <c r="H604" s="95">
        <v>0</v>
      </c>
      <c r="I604" s="85">
        <f t="shared" si="132"/>
        <v>11854596</v>
      </c>
      <c r="J604" s="86">
        <f t="shared" si="124"/>
        <v>22.742833974167212</v>
      </c>
      <c r="K604" s="95">
        <v>8255824</v>
      </c>
      <c r="L604" s="95">
        <v>30792175</v>
      </c>
      <c r="M604" s="95">
        <v>607358</v>
      </c>
      <c r="N604" s="95">
        <v>37790</v>
      </c>
      <c r="O604" s="95">
        <f t="shared" si="131"/>
        <v>576790</v>
      </c>
      <c r="P604" s="87">
        <f t="shared" si="130"/>
        <v>40269937</v>
      </c>
      <c r="Q604" s="86">
        <f t="shared" si="125"/>
        <v>77.257166025832788</v>
      </c>
      <c r="R604" s="88">
        <f>I604+P604</f>
        <v>52124533</v>
      </c>
      <c r="S604" s="101">
        <v>95</v>
      </c>
      <c r="T604" s="101">
        <v>39</v>
      </c>
      <c r="U604" s="101">
        <v>4</v>
      </c>
      <c r="V604" s="35">
        <f t="shared" si="123"/>
        <v>138</v>
      </c>
      <c r="W604" s="61">
        <f t="shared" si="133"/>
        <v>86.79245283018868</v>
      </c>
      <c r="X604" s="14">
        <v>21</v>
      </c>
      <c r="Y604" s="14" t="s">
        <v>275</v>
      </c>
      <c r="Z604" s="14" t="s">
        <v>276</v>
      </c>
      <c r="AA604" s="14">
        <v>21</v>
      </c>
      <c r="AB604" s="106">
        <f t="shared" si="126"/>
        <v>21</v>
      </c>
      <c r="AC604" s="60">
        <f t="shared" si="127"/>
        <v>13.20754716981132</v>
      </c>
      <c r="AD604" s="7">
        <f t="shared" si="128"/>
        <v>159</v>
      </c>
      <c r="AE604" s="82"/>
      <c r="AF604" s="82"/>
    </row>
    <row r="605" spans="1:32" hidden="1" x14ac:dyDescent="0.2">
      <c r="A605" s="1" t="s">
        <v>38</v>
      </c>
      <c r="B605" t="s">
        <v>129</v>
      </c>
      <c r="C605" s="19">
        <v>1456090</v>
      </c>
      <c r="D605" s="82" t="s">
        <v>176</v>
      </c>
      <c r="E605" s="95">
        <v>4490781</v>
      </c>
      <c r="F605" s="95">
        <v>7363815</v>
      </c>
      <c r="G605" s="95">
        <v>0</v>
      </c>
      <c r="H605" s="95">
        <v>0</v>
      </c>
      <c r="I605" s="85">
        <f t="shared" si="132"/>
        <v>11854596</v>
      </c>
      <c r="J605" s="86">
        <f t="shared" si="124"/>
        <v>22.742833974167212</v>
      </c>
      <c r="K605" s="95">
        <v>8255824</v>
      </c>
      <c r="L605" s="95">
        <v>30792175</v>
      </c>
      <c r="M605" s="95">
        <v>607358</v>
      </c>
      <c r="N605" s="95">
        <v>37790</v>
      </c>
      <c r="O605" s="95">
        <f t="shared" si="131"/>
        <v>576790</v>
      </c>
      <c r="P605" s="87">
        <f t="shared" si="130"/>
        <v>40269937</v>
      </c>
      <c r="Q605" s="86">
        <f t="shared" si="125"/>
        <v>77.257166025832788</v>
      </c>
      <c r="R605" s="88">
        <f t="shared" ref="R605:R650" si="134">I605+P605</f>
        <v>52124533</v>
      </c>
      <c r="S605" s="101">
        <v>95</v>
      </c>
      <c r="T605" s="101">
        <v>39</v>
      </c>
      <c r="U605" s="101">
        <v>4</v>
      </c>
      <c r="V605" s="35">
        <f t="shared" si="123"/>
        <v>138</v>
      </c>
      <c r="W605" s="61">
        <f t="shared" si="133"/>
        <v>86.25</v>
      </c>
      <c r="X605" s="14">
        <v>22</v>
      </c>
      <c r="Y605" s="14" t="s">
        <v>275</v>
      </c>
      <c r="Z605" s="14" t="s">
        <v>276</v>
      </c>
      <c r="AA605" s="14">
        <v>22</v>
      </c>
      <c r="AB605" s="106">
        <f t="shared" si="126"/>
        <v>22</v>
      </c>
      <c r="AC605" s="60">
        <f t="shared" si="127"/>
        <v>13.75</v>
      </c>
      <c r="AD605" s="7">
        <f t="shared" si="128"/>
        <v>160</v>
      </c>
      <c r="AE605" s="82"/>
      <c r="AF605" s="82"/>
    </row>
    <row r="606" spans="1:32" hidden="1" x14ac:dyDescent="0.2">
      <c r="A606" s="1" t="s">
        <v>38</v>
      </c>
      <c r="B606" t="s">
        <v>188</v>
      </c>
      <c r="C606" s="19">
        <v>452384</v>
      </c>
      <c r="D606" s="82" t="s">
        <v>176</v>
      </c>
      <c r="E606" s="95">
        <v>4490781</v>
      </c>
      <c r="F606" s="95">
        <v>7363815</v>
      </c>
      <c r="G606" s="95">
        <v>0</v>
      </c>
      <c r="H606" s="95">
        <v>0</v>
      </c>
      <c r="I606" s="85">
        <f t="shared" si="132"/>
        <v>11854596</v>
      </c>
      <c r="J606" s="86">
        <f t="shared" si="124"/>
        <v>22.742833974167212</v>
      </c>
      <c r="K606" s="95">
        <v>8255824</v>
      </c>
      <c r="L606" s="95">
        <v>30792175</v>
      </c>
      <c r="M606" s="95">
        <v>607358</v>
      </c>
      <c r="N606" s="95">
        <v>37790</v>
      </c>
      <c r="O606" s="95">
        <f t="shared" si="131"/>
        <v>576790</v>
      </c>
      <c r="P606" s="87">
        <f t="shared" si="130"/>
        <v>40269937</v>
      </c>
      <c r="Q606" s="86">
        <f t="shared" si="125"/>
        <v>77.257166025832788</v>
      </c>
      <c r="R606" s="88">
        <f t="shared" si="134"/>
        <v>52124533</v>
      </c>
      <c r="S606" s="101">
        <v>95</v>
      </c>
      <c r="T606" s="101">
        <v>39</v>
      </c>
      <c r="U606" s="101">
        <v>4</v>
      </c>
      <c r="V606" s="35">
        <f t="shared" si="123"/>
        <v>138</v>
      </c>
      <c r="W606" s="61">
        <f t="shared" si="133"/>
        <v>85.714285714285708</v>
      </c>
      <c r="X606" s="14">
        <v>23</v>
      </c>
      <c r="Y606" s="14" t="s">
        <v>275</v>
      </c>
      <c r="Z606" s="14" t="s">
        <v>276</v>
      </c>
      <c r="AA606" s="14">
        <v>23</v>
      </c>
      <c r="AB606" s="106">
        <f t="shared" si="126"/>
        <v>23</v>
      </c>
      <c r="AC606" s="60">
        <f t="shared" si="127"/>
        <v>14.285714285714286</v>
      </c>
      <c r="AD606" s="7">
        <f t="shared" si="128"/>
        <v>161</v>
      </c>
      <c r="AE606" s="82"/>
      <c r="AF606" s="82"/>
    </row>
    <row r="607" spans="1:32" hidden="1" x14ac:dyDescent="0.2">
      <c r="A607" s="1" t="s">
        <v>38</v>
      </c>
      <c r="B607" t="s">
        <v>228</v>
      </c>
      <c r="C607" s="19">
        <v>17392</v>
      </c>
      <c r="D607" s="82" t="s">
        <v>176</v>
      </c>
      <c r="E607" s="95">
        <v>4490781</v>
      </c>
      <c r="F607" s="95">
        <v>7363815</v>
      </c>
      <c r="G607" s="95">
        <v>0</v>
      </c>
      <c r="H607" s="95">
        <v>0</v>
      </c>
      <c r="I607" s="85">
        <f t="shared" si="132"/>
        <v>11854596</v>
      </c>
      <c r="J607" s="86">
        <f t="shared" si="124"/>
        <v>22.742833974167212</v>
      </c>
      <c r="K607" s="95">
        <v>8255824</v>
      </c>
      <c r="L607" s="95">
        <v>30792175</v>
      </c>
      <c r="M607" s="95">
        <v>607358</v>
      </c>
      <c r="N607" s="95">
        <v>37790</v>
      </c>
      <c r="O607" s="95">
        <f t="shared" si="131"/>
        <v>576790</v>
      </c>
      <c r="P607" s="87">
        <f t="shared" si="130"/>
        <v>40269937</v>
      </c>
      <c r="Q607" s="86">
        <f t="shared" si="125"/>
        <v>77.257166025832788</v>
      </c>
      <c r="R607" s="88">
        <f t="shared" si="134"/>
        <v>52124533</v>
      </c>
      <c r="S607" s="101">
        <v>95</v>
      </c>
      <c r="T607" s="101">
        <v>39</v>
      </c>
      <c r="U607" s="101">
        <v>4</v>
      </c>
      <c r="V607" s="35">
        <f t="shared" si="123"/>
        <v>138</v>
      </c>
      <c r="W607" s="61">
        <f t="shared" si="133"/>
        <v>85.18518518518519</v>
      </c>
      <c r="X607" s="14">
        <v>24</v>
      </c>
      <c r="Y607" s="14" t="s">
        <v>275</v>
      </c>
      <c r="Z607" s="14" t="s">
        <v>276</v>
      </c>
      <c r="AA607" s="14">
        <v>24</v>
      </c>
      <c r="AB607" s="106">
        <f t="shared" si="126"/>
        <v>24</v>
      </c>
      <c r="AC607" s="60">
        <f t="shared" si="127"/>
        <v>14.814814814814815</v>
      </c>
      <c r="AD607" s="7">
        <f t="shared" si="128"/>
        <v>162</v>
      </c>
      <c r="AE607" s="82"/>
      <c r="AF607" s="82"/>
    </row>
    <row r="608" spans="1:32" hidden="1" x14ac:dyDescent="0.2">
      <c r="A608" s="1" t="s">
        <v>38</v>
      </c>
      <c r="B608" t="s">
        <v>138</v>
      </c>
      <c r="C608" s="19">
        <v>59080</v>
      </c>
      <c r="D608" s="82" t="s">
        <v>176</v>
      </c>
      <c r="E608" s="95">
        <v>4490781</v>
      </c>
      <c r="F608" s="95">
        <v>7363815</v>
      </c>
      <c r="G608" s="95">
        <v>0</v>
      </c>
      <c r="H608" s="95">
        <v>0</v>
      </c>
      <c r="I608" s="85">
        <f t="shared" si="132"/>
        <v>11854596</v>
      </c>
      <c r="J608" s="86">
        <f t="shared" si="124"/>
        <v>22.742833974167212</v>
      </c>
      <c r="K608" s="95">
        <v>8255824</v>
      </c>
      <c r="L608" s="95">
        <v>30792175</v>
      </c>
      <c r="M608" s="95">
        <v>607358</v>
      </c>
      <c r="N608" s="95">
        <v>37790</v>
      </c>
      <c r="O608" s="95">
        <f t="shared" si="131"/>
        <v>576790</v>
      </c>
      <c r="P608" s="87">
        <f t="shared" si="130"/>
        <v>40269937</v>
      </c>
      <c r="Q608" s="86">
        <f t="shared" si="125"/>
        <v>77.257166025832788</v>
      </c>
      <c r="R608" s="88">
        <f t="shared" si="134"/>
        <v>52124533</v>
      </c>
      <c r="S608" s="101">
        <v>95</v>
      </c>
      <c r="T608" s="101">
        <v>39</v>
      </c>
      <c r="U608" s="101">
        <v>4</v>
      </c>
      <c r="V608" s="35">
        <f t="shared" si="123"/>
        <v>138</v>
      </c>
      <c r="W608" s="61">
        <f t="shared" si="133"/>
        <v>84.662576687116569</v>
      </c>
      <c r="X608" s="14">
        <v>25</v>
      </c>
      <c r="Y608" s="14" t="s">
        <v>275</v>
      </c>
      <c r="Z608" s="14" t="s">
        <v>276</v>
      </c>
      <c r="AA608" s="14">
        <v>25</v>
      </c>
      <c r="AB608" s="106">
        <f t="shared" si="126"/>
        <v>25</v>
      </c>
      <c r="AC608" s="60">
        <f t="shared" si="127"/>
        <v>15.337423312883436</v>
      </c>
      <c r="AD608" s="7">
        <f t="shared" si="128"/>
        <v>163</v>
      </c>
      <c r="AE608" s="82"/>
      <c r="AF608" s="82"/>
    </row>
    <row r="609" spans="1:32" x14ac:dyDescent="0.2">
      <c r="A609" s="1" t="s">
        <v>38</v>
      </c>
      <c r="B609" t="s">
        <v>139</v>
      </c>
      <c r="C609" s="19">
        <v>338037</v>
      </c>
      <c r="D609" s="82" t="s">
        <v>176</v>
      </c>
      <c r="E609" s="95">
        <v>4490781</v>
      </c>
      <c r="F609" s="95">
        <v>7363815</v>
      </c>
      <c r="G609" s="95">
        <v>0</v>
      </c>
      <c r="H609" s="95">
        <v>0</v>
      </c>
      <c r="I609" s="85">
        <f t="shared" si="132"/>
        <v>11854596</v>
      </c>
      <c r="J609" s="86">
        <f t="shared" si="124"/>
        <v>22.742833974167212</v>
      </c>
      <c r="K609" s="95">
        <v>8255824</v>
      </c>
      <c r="L609" s="95">
        <v>30792175</v>
      </c>
      <c r="M609" s="95">
        <v>607358</v>
      </c>
      <c r="N609" s="95">
        <v>37790</v>
      </c>
      <c r="O609" s="95">
        <f t="shared" si="131"/>
        <v>576790</v>
      </c>
      <c r="P609" s="87">
        <f t="shared" si="130"/>
        <v>40269937</v>
      </c>
      <c r="Q609" s="86">
        <f t="shared" si="125"/>
        <v>77.257166025832788</v>
      </c>
      <c r="R609" s="88">
        <f t="shared" si="134"/>
        <v>52124533</v>
      </c>
      <c r="S609" s="101">
        <v>95</v>
      </c>
      <c r="T609" s="101">
        <v>39</v>
      </c>
      <c r="U609" s="101">
        <v>4</v>
      </c>
      <c r="V609" s="35">
        <f t="shared" si="123"/>
        <v>138</v>
      </c>
      <c r="W609" s="61">
        <f t="shared" si="133"/>
        <v>84.146341463414629</v>
      </c>
      <c r="X609" s="14">
        <v>26</v>
      </c>
      <c r="Y609" s="14" t="s">
        <v>275</v>
      </c>
      <c r="Z609" s="14" t="s">
        <v>276</v>
      </c>
      <c r="AA609" s="14">
        <v>26</v>
      </c>
      <c r="AB609" s="106">
        <f t="shared" si="126"/>
        <v>26</v>
      </c>
      <c r="AC609" s="60">
        <f t="shared" si="127"/>
        <v>15.853658536585366</v>
      </c>
      <c r="AD609" s="7">
        <f t="shared" si="128"/>
        <v>164</v>
      </c>
      <c r="AE609" s="82"/>
      <c r="AF609" s="82"/>
    </row>
    <row r="610" spans="1:32" x14ac:dyDescent="0.2">
      <c r="A610" s="1" t="s">
        <v>38</v>
      </c>
      <c r="B610" t="s">
        <v>140</v>
      </c>
      <c r="C610" s="19">
        <v>604443</v>
      </c>
      <c r="D610" s="82" t="s">
        <v>176</v>
      </c>
      <c r="E610" s="95">
        <v>4490781</v>
      </c>
      <c r="F610" s="95">
        <v>7363815</v>
      </c>
      <c r="G610" s="95">
        <v>0</v>
      </c>
      <c r="H610" s="95">
        <v>0</v>
      </c>
      <c r="I610" s="85">
        <f t="shared" si="132"/>
        <v>11854596</v>
      </c>
      <c r="J610" s="86">
        <f t="shared" si="124"/>
        <v>22.742833974167212</v>
      </c>
      <c r="K610" s="95">
        <v>8255824</v>
      </c>
      <c r="L610" s="95">
        <v>30792175</v>
      </c>
      <c r="M610" s="95">
        <v>607358</v>
      </c>
      <c r="N610" s="95">
        <v>37790</v>
      </c>
      <c r="O610" s="95">
        <f t="shared" si="131"/>
        <v>576790</v>
      </c>
      <c r="P610" s="87">
        <f t="shared" si="130"/>
        <v>40269937</v>
      </c>
      <c r="Q610" s="86">
        <f t="shared" si="125"/>
        <v>77.257166025832788</v>
      </c>
      <c r="R610" s="88">
        <f t="shared" si="134"/>
        <v>52124533</v>
      </c>
      <c r="S610" s="101">
        <v>95</v>
      </c>
      <c r="T610" s="101">
        <v>39</v>
      </c>
      <c r="U610" s="101">
        <v>4</v>
      </c>
      <c r="V610" s="35">
        <f t="shared" si="123"/>
        <v>138</v>
      </c>
      <c r="W610" s="61">
        <f t="shared" si="133"/>
        <v>83.63636363636364</v>
      </c>
      <c r="X610" s="14">
        <v>27</v>
      </c>
      <c r="Y610" s="14" t="s">
        <v>275</v>
      </c>
      <c r="Z610" s="14" t="s">
        <v>276</v>
      </c>
      <c r="AA610" s="14">
        <v>27</v>
      </c>
      <c r="AB610" s="106">
        <f t="shared" si="126"/>
        <v>27</v>
      </c>
      <c r="AC610" s="60">
        <f t="shared" si="127"/>
        <v>16.363636363636363</v>
      </c>
      <c r="AD610" s="7">
        <f t="shared" si="128"/>
        <v>165</v>
      </c>
      <c r="AE610" s="82"/>
      <c r="AF610" s="82"/>
    </row>
    <row r="611" spans="1:32" hidden="1" x14ac:dyDescent="0.2">
      <c r="A611" s="1" t="s">
        <v>38</v>
      </c>
      <c r="B611" t="s">
        <v>146</v>
      </c>
      <c r="C611" s="19">
        <v>305563</v>
      </c>
      <c r="D611" s="82" t="s">
        <v>176</v>
      </c>
      <c r="E611" s="95">
        <v>4490781</v>
      </c>
      <c r="F611" s="95">
        <v>7363815</v>
      </c>
      <c r="G611" s="95">
        <v>0</v>
      </c>
      <c r="H611" s="95">
        <v>0</v>
      </c>
      <c r="I611" s="85">
        <f t="shared" si="132"/>
        <v>11854596</v>
      </c>
      <c r="J611" s="86">
        <f t="shared" si="124"/>
        <v>22.742833974167212</v>
      </c>
      <c r="K611" s="95">
        <v>8255824</v>
      </c>
      <c r="L611" s="95">
        <v>30792175</v>
      </c>
      <c r="M611" s="95">
        <v>607358</v>
      </c>
      <c r="N611" s="95">
        <v>37790</v>
      </c>
      <c r="O611" s="95">
        <f t="shared" si="131"/>
        <v>576790</v>
      </c>
      <c r="P611" s="87">
        <f t="shared" si="130"/>
        <v>40269937</v>
      </c>
      <c r="Q611" s="86">
        <f t="shared" si="125"/>
        <v>77.257166025832788</v>
      </c>
      <c r="R611" s="88">
        <f t="shared" si="134"/>
        <v>52124533</v>
      </c>
      <c r="S611" s="101">
        <v>95</v>
      </c>
      <c r="T611" s="101">
        <v>39</v>
      </c>
      <c r="U611" s="101">
        <v>4</v>
      </c>
      <c r="V611" s="35">
        <f t="shared" si="123"/>
        <v>138</v>
      </c>
      <c r="W611" s="61">
        <f t="shared" si="133"/>
        <v>83.132530120481931</v>
      </c>
      <c r="X611" s="14">
        <v>28</v>
      </c>
      <c r="Y611" s="14" t="s">
        <v>275</v>
      </c>
      <c r="Z611" s="14" t="s">
        <v>276</v>
      </c>
      <c r="AA611" s="14">
        <v>28</v>
      </c>
      <c r="AB611" s="106">
        <f t="shared" si="126"/>
        <v>28</v>
      </c>
      <c r="AC611" s="60">
        <f t="shared" si="127"/>
        <v>16.867469879518072</v>
      </c>
      <c r="AD611" s="7">
        <f t="shared" si="128"/>
        <v>166</v>
      </c>
      <c r="AE611" s="82"/>
      <c r="AF611" s="82"/>
    </row>
    <row r="612" spans="1:32" hidden="1" x14ac:dyDescent="0.2">
      <c r="A612" s="1" t="s">
        <v>38</v>
      </c>
      <c r="B612" t="s">
        <v>141</v>
      </c>
      <c r="C612" s="19">
        <v>1007535</v>
      </c>
      <c r="D612" s="82" t="s">
        <v>176</v>
      </c>
      <c r="E612" s="95">
        <v>4490781</v>
      </c>
      <c r="F612" s="95">
        <v>7363815</v>
      </c>
      <c r="G612" s="95">
        <v>0</v>
      </c>
      <c r="H612" s="95">
        <v>0</v>
      </c>
      <c r="I612" s="85">
        <f t="shared" si="132"/>
        <v>11854596</v>
      </c>
      <c r="J612" s="86">
        <f t="shared" si="124"/>
        <v>22.742833974167212</v>
      </c>
      <c r="K612" s="95">
        <v>8255824</v>
      </c>
      <c r="L612" s="95">
        <v>30792175</v>
      </c>
      <c r="M612" s="95">
        <v>607358</v>
      </c>
      <c r="N612" s="95">
        <v>37790</v>
      </c>
      <c r="O612" s="95">
        <f t="shared" si="131"/>
        <v>576790</v>
      </c>
      <c r="P612" s="87">
        <f t="shared" si="130"/>
        <v>40269937</v>
      </c>
      <c r="Q612" s="86">
        <f t="shared" si="125"/>
        <v>77.257166025832788</v>
      </c>
      <c r="R612" s="88">
        <f t="shared" si="134"/>
        <v>52124533</v>
      </c>
      <c r="S612" s="101">
        <v>95</v>
      </c>
      <c r="T612" s="101">
        <v>39</v>
      </c>
      <c r="U612" s="101">
        <v>4</v>
      </c>
      <c r="V612" s="35">
        <f t="shared" si="123"/>
        <v>138</v>
      </c>
      <c r="W612" s="61">
        <f t="shared" si="133"/>
        <v>82.634730538922156</v>
      </c>
      <c r="X612" s="14">
        <v>29</v>
      </c>
      <c r="Y612" s="14" t="s">
        <v>275</v>
      </c>
      <c r="Z612" s="14" t="s">
        <v>276</v>
      </c>
      <c r="AA612" s="14">
        <v>29</v>
      </c>
      <c r="AB612" s="106">
        <f t="shared" si="126"/>
        <v>29</v>
      </c>
      <c r="AC612" s="60">
        <f t="shared" si="127"/>
        <v>17.365269461077844</v>
      </c>
      <c r="AD612" s="7">
        <f t="shared" si="128"/>
        <v>167</v>
      </c>
      <c r="AE612" s="82"/>
      <c r="AF612" s="82"/>
    </row>
    <row r="613" spans="1:32" hidden="1" x14ac:dyDescent="0.2">
      <c r="A613" s="1" t="s">
        <v>38</v>
      </c>
      <c r="B613" t="s">
        <v>189</v>
      </c>
      <c r="C613" s="19">
        <v>279622</v>
      </c>
      <c r="D613" s="82" t="s">
        <v>176</v>
      </c>
      <c r="E613" s="95">
        <v>4490781</v>
      </c>
      <c r="F613" s="95">
        <v>7363815</v>
      </c>
      <c r="G613" s="95">
        <v>0</v>
      </c>
      <c r="H613" s="95">
        <v>0</v>
      </c>
      <c r="I613" s="85">
        <f t="shared" si="132"/>
        <v>11854596</v>
      </c>
      <c r="J613" s="86">
        <f t="shared" si="124"/>
        <v>22.742833974167212</v>
      </c>
      <c r="K613" s="95">
        <v>8255824</v>
      </c>
      <c r="L613" s="95">
        <v>30792175</v>
      </c>
      <c r="M613" s="95">
        <v>607358</v>
      </c>
      <c r="N613" s="95">
        <v>37790</v>
      </c>
      <c r="O613" s="95">
        <f t="shared" si="131"/>
        <v>576790</v>
      </c>
      <c r="P613" s="87">
        <f t="shared" si="130"/>
        <v>40269937</v>
      </c>
      <c r="Q613" s="86">
        <f t="shared" si="125"/>
        <v>77.257166025832788</v>
      </c>
      <c r="R613" s="88">
        <f t="shared" si="134"/>
        <v>52124533</v>
      </c>
      <c r="S613" s="101">
        <v>95</v>
      </c>
      <c r="T613" s="101">
        <v>39</v>
      </c>
      <c r="U613" s="101">
        <v>4</v>
      </c>
      <c r="V613" s="35">
        <f t="shared" si="123"/>
        <v>138</v>
      </c>
      <c r="W613" s="61">
        <f t="shared" si="133"/>
        <v>82.142857142857139</v>
      </c>
      <c r="X613" s="14">
        <v>30</v>
      </c>
      <c r="Y613" s="14" t="s">
        <v>275</v>
      </c>
      <c r="Z613" s="14" t="s">
        <v>276</v>
      </c>
      <c r="AA613" s="14">
        <v>30</v>
      </c>
      <c r="AB613" s="106">
        <f t="shared" si="126"/>
        <v>30</v>
      </c>
      <c r="AC613" s="60">
        <f t="shared" si="127"/>
        <v>17.857142857142858</v>
      </c>
      <c r="AD613" s="7">
        <f t="shared" si="128"/>
        <v>168</v>
      </c>
      <c r="AE613" s="82"/>
      <c r="AF613" s="82"/>
    </row>
    <row r="614" spans="1:32" hidden="1" x14ac:dyDescent="0.2">
      <c r="A614" s="1" t="s">
        <v>38</v>
      </c>
      <c r="B614" t="s">
        <v>160</v>
      </c>
      <c r="C614" s="19">
        <v>208397</v>
      </c>
      <c r="D614" s="82" t="s">
        <v>176</v>
      </c>
      <c r="E614" s="95">
        <v>4490781</v>
      </c>
      <c r="F614" s="95">
        <v>7363815</v>
      </c>
      <c r="G614" s="95">
        <v>0</v>
      </c>
      <c r="H614" s="95">
        <v>0</v>
      </c>
      <c r="I614" s="85">
        <f t="shared" si="132"/>
        <v>11854596</v>
      </c>
      <c r="J614" s="86">
        <f t="shared" si="124"/>
        <v>22.742833974167212</v>
      </c>
      <c r="K614" s="95">
        <v>8255824</v>
      </c>
      <c r="L614" s="95">
        <v>30792175</v>
      </c>
      <c r="M614" s="95">
        <v>607358</v>
      </c>
      <c r="N614" s="95">
        <v>37790</v>
      </c>
      <c r="O614" s="95">
        <f t="shared" si="131"/>
        <v>576790</v>
      </c>
      <c r="P614" s="87">
        <f t="shared" si="130"/>
        <v>40269937</v>
      </c>
      <c r="Q614" s="86">
        <f t="shared" si="125"/>
        <v>77.257166025832788</v>
      </c>
      <c r="R614" s="88">
        <f t="shared" si="134"/>
        <v>52124533</v>
      </c>
      <c r="S614" s="101">
        <v>95</v>
      </c>
      <c r="T614" s="101">
        <v>39</v>
      </c>
      <c r="U614" s="101">
        <v>4</v>
      </c>
      <c r="V614" s="35">
        <f t="shared" si="123"/>
        <v>138</v>
      </c>
      <c r="W614" s="61">
        <f t="shared" si="133"/>
        <v>81.65680473372781</v>
      </c>
      <c r="X614" s="14">
        <v>31</v>
      </c>
      <c r="Y614" s="14" t="s">
        <v>275</v>
      </c>
      <c r="Z614" s="14" t="s">
        <v>276</v>
      </c>
      <c r="AA614" s="14">
        <v>31</v>
      </c>
      <c r="AB614" s="106">
        <f t="shared" si="126"/>
        <v>31</v>
      </c>
      <c r="AC614" s="60">
        <f t="shared" si="127"/>
        <v>18.34319526627219</v>
      </c>
      <c r="AD614" s="7">
        <f t="shared" si="128"/>
        <v>169</v>
      </c>
      <c r="AE614" s="82"/>
      <c r="AF614" s="82"/>
    </row>
    <row r="615" spans="1:32" hidden="1" x14ac:dyDescent="0.2">
      <c r="A615" s="1" t="s">
        <v>38</v>
      </c>
      <c r="B615" t="s">
        <v>119</v>
      </c>
      <c r="C615" s="19">
        <v>461988</v>
      </c>
      <c r="D615" s="82" t="s">
        <v>213</v>
      </c>
      <c r="E615" s="95">
        <v>4490781</v>
      </c>
      <c r="F615" s="95">
        <v>7363815</v>
      </c>
      <c r="G615" s="95">
        <v>0</v>
      </c>
      <c r="H615" s="95">
        <v>0</v>
      </c>
      <c r="I615" s="85">
        <f t="shared" si="132"/>
        <v>11854596</v>
      </c>
      <c r="J615" s="86">
        <f t="shared" si="124"/>
        <v>22.742833974167212</v>
      </c>
      <c r="K615" s="95">
        <v>8255824</v>
      </c>
      <c r="L615" s="95">
        <v>30792175</v>
      </c>
      <c r="M615" s="95">
        <v>607358</v>
      </c>
      <c r="N615" s="95">
        <v>37790</v>
      </c>
      <c r="O615" s="95">
        <f t="shared" si="131"/>
        <v>576790</v>
      </c>
      <c r="P615" s="87">
        <f t="shared" si="130"/>
        <v>40269937</v>
      </c>
      <c r="Q615" s="86">
        <f t="shared" si="125"/>
        <v>77.257166025832788</v>
      </c>
      <c r="R615" s="88">
        <f t="shared" si="134"/>
        <v>52124533</v>
      </c>
      <c r="S615" s="101">
        <v>95</v>
      </c>
      <c r="T615" s="101">
        <v>39</v>
      </c>
      <c r="U615" s="101">
        <v>4</v>
      </c>
      <c r="V615" s="35">
        <f t="shared" si="123"/>
        <v>138</v>
      </c>
      <c r="W615" s="61">
        <f t="shared" si="133"/>
        <v>81.17647058823529</v>
      </c>
      <c r="X615" s="14">
        <v>32</v>
      </c>
      <c r="Y615" s="14" t="s">
        <v>275</v>
      </c>
      <c r="Z615" s="14" t="s">
        <v>276</v>
      </c>
      <c r="AA615" s="14">
        <v>32</v>
      </c>
      <c r="AB615" s="106">
        <f t="shared" si="126"/>
        <v>32</v>
      </c>
      <c r="AC615" s="60">
        <f t="shared" si="127"/>
        <v>18.823529411764707</v>
      </c>
      <c r="AD615" s="7">
        <f t="shared" si="128"/>
        <v>170</v>
      </c>
      <c r="AE615" s="82"/>
      <c r="AF615" s="82"/>
    </row>
    <row r="616" spans="1:32" hidden="1" x14ac:dyDescent="0.2">
      <c r="A616" s="1" t="s">
        <v>38</v>
      </c>
      <c r="B616" t="s">
        <v>99</v>
      </c>
      <c r="C616" s="19">
        <v>1500015</v>
      </c>
      <c r="D616" s="82" t="s">
        <v>213</v>
      </c>
      <c r="E616" s="95">
        <v>4490781</v>
      </c>
      <c r="F616" s="95">
        <v>7363815</v>
      </c>
      <c r="G616" s="95">
        <v>0</v>
      </c>
      <c r="H616" s="95">
        <v>0</v>
      </c>
      <c r="I616" s="85">
        <f t="shared" si="132"/>
        <v>11854596</v>
      </c>
      <c r="J616" s="86">
        <f t="shared" si="124"/>
        <v>22.742833974167212</v>
      </c>
      <c r="K616" s="95">
        <v>8255824</v>
      </c>
      <c r="L616" s="95">
        <v>30792175</v>
      </c>
      <c r="M616" s="95">
        <v>607358</v>
      </c>
      <c r="N616" s="95">
        <v>37790</v>
      </c>
      <c r="O616" s="95">
        <f t="shared" si="131"/>
        <v>576790</v>
      </c>
      <c r="P616" s="87">
        <f t="shared" si="130"/>
        <v>40269937</v>
      </c>
      <c r="Q616" s="86">
        <f t="shared" si="125"/>
        <v>77.257166025832788</v>
      </c>
      <c r="R616" s="88">
        <f t="shared" si="134"/>
        <v>52124533</v>
      </c>
      <c r="S616" s="101">
        <v>95</v>
      </c>
      <c r="T616" s="101">
        <v>39</v>
      </c>
      <c r="U616" s="101">
        <v>4</v>
      </c>
      <c r="V616" s="35">
        <f t="shared" si="123"/>
        <v>138</v>
      </c>
      <c r="W616" s="61">
        <f t="shared" si="133"/>
        <v>80.701754385964918</v>
      </c>
      <c r="X616" s="14">
        <v>33</v>
      </c>
      <c r="Y616" s="14" t="s">
        <v>275</v>
      </c>
      <c r="Z616" s="14" t="s">
        <v>276</v>
      </c>
      <c r="AA616" s="14">
        <v>33</v>
      </c>
      <c r="AB616" s="106">
        <f t="shared" si="126"/>
        <v>33</v>
      </c>
      <c r="AC616" s="60">
        <f t="shared" si="127"/>
        <v>19.298245614035089</v>
      </c>
      <c r="AD616" s="7">
        <f t="shared" si="128"/>
        <v>171</v>
      </c>
      <c r="AE616" s="82"/>
      <c r="AF616" s="82"/>
    </row>
    <row r="617" spans="1:32" hidden="1" x14ac:dyDescent="0.2">
      <c r="A617" s="1" t="s">
        <v>38</v>
      </c>
      <c r="B617" t="s">
        <v>120</v>
      </c>
      <c r="C617" s="19">
        <v>1271285</v>
      </c>
      <c r="D617" s="82" t="s">
        <v>213</v>
      </c>
      <c r="E617" s="95">
        <v>4490781</v>
      </c>
      <c r="F617" s="95">
        <v>7363815</v>
      </c>
      <c r="G617" s="95">
        <v>0</v>
      </c>
      <c r="H617" s="95">
        <v>0</v>
      </c>
      <c r="I617" s="85">
        <f t="shared" si="132"/>
        <v>11854596</v>
      </c>
      <c r="J617" s="86">
        <f t="shared" si="124"/>
        <v>22.742833974167212</v>
      </c>
      <c r="K617" s="95">
        <v>8255824</v>
      </c>
      <c r="L617" s="95">
        <v>30792175</v>
      </c>
      <c r="M617" s="95">
        <v>607358</v>
      </c>
      <c r="N617" s="95">
        <v>37790</v>
      </c>
      <c r="O617" s="95">
        <f t="shared" si="131"/>
        <v>576790</v>
      </c>
      <c r="P617" s="87">
        <f t="shared" si="130"/>
        <v>40269937</v>
      </c>
      <c r="Q617" s="86">
        <f t="shared" si="125"/>
        <v>77.257166025832788</v>
      </c>
      <c r="R617" s="88">
        <f t="shared" si="134"/>
        <v>52124533</v>
      </c>
      <c r="S617" s="101">
        <v>95</v>
      </c>
      <c r="T617" s="101">
        <v>39</v>
      </c>
      <c r="U617" s="101">
        <v>4</v>
      </c>
      <c r="V617" s="35">
        <f t="shared" si="123"/>
        <v>138</v>
      </c>
      <c r="W617" s="61">
        <f t="shared" si="133"/>
        <v>80.232558139534888</v>
      </c>
      <c r="X617" s="14">
        <v>34</v>
      </c>
      <c r="Y617" s="14" t="s">
        <v>275</v>
      </c>
      <c r="Z617" s="14" t="s">
        <v>276</v>
      </c>
      <c r="AA617" s="14">
        <v>34</v>
      </c>
      <c r="AB617" s="106">
        <f t="shared" si="126"/>
        <v>34</v>
      </c>
      <c r="AC617" s="60">
        <f t="shared" si="127"/>
        <v>19.767441860465116</v>
      </c>
      <c r="AD617" s="7">
        <f t="shared" si="128"/>
        <v>172</v>
      </c>
      <c r="AE617" s="82"/>
      <c r="AF617" s="82"/>
    </row>
    <row r="618" spans="1:32" hidden="1" x14ac:dyDescent="0.2">
      <c r="A618" s="1" t="s">
        <v>38</v>
      </c>
      <c r="B618" t="s">
        <v>121</v>
      </c>
      <c r="C618" s="19">
        <v>84801</v>
      </c>
      <c r="D618" s="82" t="s">
        <v>213</v>
      </c>
      <c r="E618" s="95">
        <v>4490781</v>
      </c>
      <c r="F618" s="95">
        <v>7363815</v>
      </c>
      <c r="G618" s="95">
        <v>0</v>
      </c>
      <c r="H618" s="95">
        <v>0</v>
      </c>
      <c r="I618" s="85">
        <f t="shared" si="132"/>
        <v>11854596</v>
      </c>
      <c r="J618" s="86">
        <f t="shared" si="124"/>
        <v>22.742833974167212</v>
      </c>
      <c r="K618" s="95">
        <v>8255824</v>
      </c>
      <c r="L618" s="95">
        <v>30792175</v>
      </c>
      <c r="M618" s="95">
        <v>607358</v>
      </c>
      <c r="N618" s="95">
        <v>37790</v>
      </c>
      <c r="O618" s="95">
        <f t="shared" si="131"/>
        <v>576790</v>
      </c>
      <c r="P618" s="87">
        <f t="shared" si="130"/>
        <v>40269937</v>
      </c>
      <c r="Q618" s="86">
        <f t="shared" si="125"/>
        <v>77.257166025832788</v>
      </c>
      <c r="R618" s="88">
        <f t="shared" si="134"/>
        <v>52124533</v>
      </c>
      <c r="S618" s="101">
        <v>95</v>
      </c>
      <c r="T618" s="101">
        <v>39</v>
      </c>
      <c r="U618" s="101">
        <v>4</v>
      </c>
      <c r="V618" s="35">
        <f t="shared" si="123"/>
        <v>138</v>
      </c>
      <c r="W618" s="61">
        <f t="shared" si="133"/>
        <v>79.76878612716763</v>
      </c>
      <c r="X618" s="14">
        <v>35</v>
      </c>
      <c r="Y618" s="14" t="s">
        <v>275</v>
      </c>
      <c r="Z618" s="14" t="s">
        <v>276</v>
      </c>
      <c r="AA618" s="14">
        <v>35</v>
      </c>
      <c r="AB618" s="106">
        <f t="shared" si="126"/>
        <v>35</v>
      </c>
      <c r="AC618" s="60">
        <f t="shared" si="127"/>
        <v>20.23121387283237</v>
      </c>
      <c r="AD618" s="7">
        <f t="shared" si="128"/>
        <v>173</v>
      </c>
      <c r="AE618" s="82"/>
      <c r="AF618" s="82"/>
    </row>
    <row r="619" spans="1:32" hidden="1" x14ac:dyDescent="0.2">
      <c r="A619" s="1" t="s">
        <v>38</v>
      </c>
      <c r="B619" t="s">
        <v>153</v>
      </c>
      <c r="C619" s="19">
        <v>163393</v>
      </c>
      <c r="D619" s="82" t="s">
        <v>213</v>
      </c>
      <c r="E619" s="95">
        <v>4490781</v>
      </c>
      <c r="F619" s="95">
        <v>7363815</v>
      </c>
      <c r="G619" s="95">
        <v>0</v>
      </c>
      <c r="H619" s="95">
        <v>0</v>
      </c>
      <c r="I619" s="85">
        <f t="shared" si="132"/>
        <v>11854596</v>
      </c>
      <c r="J619" s="86">
        <f t="shared" si="124"/>
        <v>22.742833974167212</v>
      </c>
      <c r="K619" s="95">
        <v>8255824</v>
      </c>
      <c r="L619" s="95">
        <v>30792175</v>
      </c>
      <c r="M619" s="95">
        <v>607358</v>
      </c>
      <c r="N619" s="95">
        <v>37790</v>
      </c>
      <c r="O619" s="95">
        <f t="shared" si="131"/>
        <v>576790</v>
      </c>
      <c r="P619" s="87">
        <f t="shared" si="130"/>
        <v>40269937</v>
      </c>
      <c r="Q619" s="86">
        <f t="shared" si="125"/>
        <v>77.257166025832788</v>
      </c>
      <c r="R619" s="88">
        <f t="shared" si="134"/>
        <v>52124533</v>
      </c>
      <c r="S619" s="101">
        <v>95</v>
      </c>
      <c r="T619" s="101">
        <v>39</v>
      </c>
      <c r="U619" s="101">
        <v>4</v>
      </c>
      <c r="V619" s="35">
        <f t="shared" si="123"/>
        <v>138</v>
      </c>
      <c r="W619" s="61">
        <f t="shared" si="133"/>
        <v>79.310344827586206</v>
      </c>
      <c r="X619" s="14">
        <v>36</v>
      </c>
      <c r="Y619" s="14" t="s">
        <v>275</v>
      </c>
      <c r="Z619" s="14" t="s">
        <v>276</v>
      </c>
      <c r="AA619" s="14">
        <v>36</v>
      </c>
      <c r="AB619" s="106">
        <f t="shared" si="126"/>
        <v>36</v>
      </c>
      <c r="AC619" s="60">
        <f t="shared" si="127"/>
        <v>20.689655172413794</v>
      </c>
      <c r="AD619" s="7">
        <f t="shared" si="128"/>
        <v>174</v>
      </c>
      <c r="AE619" s="82"/>
      <c r="AF619" s="82"/>
    </row>
    <row r="620" spans="1:32" hidden="1" x14ac:dyDescent="0.2">
      <c r="A620" s="1" t="s">
        <v>38</v>
      </c>
      <c r="B620" t="s">
        <v>100</v>
      </c>
      <c r="C620" s="19">
        <v>410352</v>
      </c>
      <c r="D620" s="82" t="s">
        <v>213</v>
      </c>
      <c r="E620" s="95">
        <v>4490781</v>
      </c>
      <c r="F620" s="95">
        <v>7363815</v>
      </c>
      <c r="G620" s="95">
        <v>0</v>
      </c>
      <c r="H620" s="95">
        <v>0</v>
      </c>
      <c r="I620" s="85">
        <f t="shared" si="132"/>
        <v>11854596</v>
      </c>
      <c r="J620" s="86">
        <f t="shared" si="124"/>
        <v>22.742833974167212</v>
      </c>
      <c r="K620" s="95">
        <v>8255824</v>
      </c>
      <c r="L620" s="95">
        <v>30792175</v>
      </c>
      <c r="M620" s="95">
        <v>607358</v>
      </c>
      <c r="N620" s="95">
        <v>37790</v>
      </c>
      <c r="O620" s="95">
        <f t="shared" si="131"/>
        <v>576790</v>
      </c>
      <c r="P620" s="87">
        <f t="shared" si="130"/>
        <v>40269937</v>
      </c>
      <c r="Q620" s="86">
        <f t="shared" si="125"/>
        <v>77.257166025832788</v>
      </c>
      <c r="R620" s="88">
        <f t="shared" si="134"/>
        <v>52124533</v>
      </c>
      <c r="S620" s="101">
        <v>95</v>
      </c>
      <c r="T620" s="101">
        <v>39</v>
      </c>
      <c r="U620" s="101">
        <v>4</v>
      </c>
      <c r="V620" s="35">
        <f t="shared" si="123"/>
        <v>138</v>
      </c>
      <c r="W620" s="61">
        <f t="shared" si="133"/>
        <v>78.857142857142861</v>
      </c>
      <c r="X620" s="14">
        <v>37</v>
      </c>
      <c r="Y620" s="14" t="s">
        <v>275</v>
      </c>
      <c r="Z620" s="14" t="s">
        <v>276</v>
      </c>
      <c r="AA620" s="14">
        <v>37</v>
      </c>
      <c r="AB620" s="106">
        <f t="shared" si="126"/>
        <v>37</v>
      </c>
      <c r="AC620" s="60">
        <f t="shared" si="127"/>
        <v>21.142857142857142</v>
      </c>
      <c r="AD620" s="7">
        <f t="shared" si="128"/>
        <v>175</v>
      </c>
      <c r="AE620" s="82"/>
      <c r="AF620" s="82"/>
    </row>
    <row r="621" spans="1:32" hidden="1" x14ac:dyDescent="0.2">
      <c r="A621" s="1" t="s">
        <v>38</v>
      </c>
      <c r="B621" t="s">
        <v>136</v>
      </c>
      <c r="C621" s="19">
        <v>268207</v>
      </c>
      <c r="D621" s="82" t="s">
        <v>213</v>
      </c>
      <c r="E621" s="95">
        <v>4490781</v>
      </c>
      <c r="F621" s="95">
        <v>7363815</v>
      </c>
      <c r="G621" s="95">
        <v>0</v>
      </c>
      <c r="H621" s="95">
        <v>0</v>
      </c>
      <c r="I621" s="85">
        <f t="shared" si="132"/>
        <v>11854596</v>
      </c>
      <c r="J621" s="86">
        <f t="shared" si="124"/>
        <v>22.742833974167212</v>
      </c>
      <c r="K621" s="95">
        <v>8255824</v>
      </c>
      <c r="L621" s="95">
        <v>30792175</v>
      </c>
      <c r="M621" s="95">
        <v>607358</v>
      </c>
      <c r="N621" s="95">
        <v>37790</v>
      </c>
      <c r="O621" s="95">
        <f t="shared" si="131"/>
        <v>576790</v>
      </c>
      <c r="P621" s="87">
        <f t="shared" si="130"/>
        <v>40269937</v>
      </c>
      <c r="Q621" s="86">
        <f t="shared" si="125"/>
        <v>77.257166025832788</v>
      </c>
      <c r="R621" s="88">
        <f t="shared" si="134"/>
        <v>52124533</v>
      </c>
      <c r="S621" s="101">
        <v>95</v>
      </c>
      <c r="T621" s="101">
        <v>39</v>
      </c>
      <c r="U621" s="101">
        <v>4</v>
      </c>
      <c r="V621" s="35">
        <f t="shared" si="123"/>
        <v>138</v>
      </c>
      <c r="W621" s="61">
        <f t="shared" si="133"/>
        <v>78.409090909090907</v>
      </c>
      <c r="X621" s="14">
        <v>38</v>
      </c>
      <c r="Y621" s="14" t="s">
        <v>275</v>
      </c>
      <c r="Z621" s="14" t="s">
        <v>276</v>
      </c>
      <c r="AA621" s="14">
        <v>38</v>
      </c>
      <c r="AB621" s="106">
        <f t="shared" si="126"/>
        <v>38</v>
      </c>
      <c r="AC621" s="60">
        <f t="shared" si="127"/>
        <v>21.59090909090909</v>
      </c>
      <c r="AD621" s="7">
        <f t="shared" si="128"/>
        <v>176</v>
      </c>
      <c r="AE621" s="82"/>
      <c r="AF621" s="82"/>
    </row>
    <row r="622" spans="1:32" hidden="1" x14ac:dyDescent="0.2">
      <c r="A622" s="1" t="s">
        <v>38</v>
      </c>
      <c r="B622" t="s">
        <v>122</v>
      </c>
      <c r="C622" s="19">
        <v>336713</v>
      </c>
      <c r="D622" s="82" t="s">
        <v>213</v>
      </c>
      <c r="E622" s="95">
        <v>4490781</v>
      </c>
      <c r="F622" s="95">
        <v>7363815</v>
      </c>
      <c r="G622" s="95">
        <v>0</v>
      </c>
      <c r="H622" s="95">
        <v>0</v>
      </c>
      <c r="I622" s="85">
        <f t="shared" si="132"/>
        <v>11854596</v>
      </c>
      <c r="J622" s="86">
        <f t="shared" si="124"/>
        <v>22.742833974167212</v>
      </c>
      <c r="K622" s="95">
        <v>8255824</v>
      </c>
      <c r="L622" s="95">
        <v>30792175</v>
      </c>
      <c r="M622" s="95">
        <v>607358</v>
      </c>
      <c r="N622" s="95">
        <v>37790</v>
      </c>
      <c r="O622" s="95">
        <f t="shared" si="131"/>
        <v>576790</v>
      </c>
      <c r="P622" s="87">
        <f t="shared" si="130"/>
        <v>40269937</v>
      </c>
      <c r="Q622" s="86">
        <f t="shared" si="125"/>
        <v>77.257166025832788</v>
      </c>
      <c r="R622" s="88">
        <f t="shared" si="134"/>
        <v>52124533</v>
      </c>
      <c r="S622" s="101">
        <v>95</v>
      </c>
      <c r="T622" s="101">
        <v>39</v>
      </c>
      <c r="U622" s="101">
        <v>4</v>
      </c>
      <c r="V622" s="35">
        <f t="shared" si="123"/>
        <v>138</v>
      </c>
      <c r="W622" s="61">
        <f t="shared" si="133"/>
        <v>77.966101694915253</v>
      </c>
      <c r="X622" s="14">
        <v>39</v>
      </c>
      <c r="Y622" s="14" t="s">
        <v>275</v>
      </c>
      <c r="Z622" s="14" t="s">
        <v>276</v>
      </c>
      <c r="AA622" s="14">
        <v>39</v>
      </c>
      <c r="AB622" s="106">
        <f t="shared" si="126"/>
        <v>39</v>
      </c>
      <c r="AC622" s="60">
        <f t="shared" si="127"/>
        <v>22.033898305084747</v>
      </c>
      <c r="AD622" s="7">
        <f t="shared" si="128"/>
        <v>177</v>
      </c>
      <c r="AE622" s="82"/>
      <c r="AF622" s="82"/>
    </row>
    <row r="623" spans="1:32" hidden="1" x14ac:dyDescent="0.2">
      <c r="A623" s="1" t="s">
        <v>38</v>
      </c>
      <c r="B623" t="s">
        <v>102</v>
      </c>
      <c r="C623" s="19">
        <v>2462085</v>
      </c>
      <c r="D623" s="82" t="s">
        <v>218</v>
      </c>
      <c r="E623" s="95">
        <v>4490781</v>
      </c>
      <c r="F623" s="95">
        <v>7363815</v>
      </c>
      <c r="G623" s="95">
        <v>0</v>
      </c>
      <c r="H623" s="95">
        <v>0</v>
      </c>
      <c r="I623" s="85">
        <f t="shared" si="132"/>
        <v>11854596</v>
      </c>
      <c r="J623" s="86">
        <f t="shared" si="124"/>
        <v>22.742833974167212</v>
      </c>
      <c r="K623" s="95">
        <v>8255824</v>
      </c>
      <c r="L623" s="95">
        <v>30792175</v>
      </c>
      <c r="M623" s="95">
        <v>607358</v>
      </c>
      <c r="N623" s="95">
        <v>37790</v>
      </c>
      <c r="O623" s="95">
        <f>8087+568703</f>
        <v>576790</v>
      </c>
      <c r="P623" s="87">
        <f t="shared" si="130"/>
        <v>40269937</v>
      </c>
      <c r="Q623" s="86">
        <f t="shared" si="125"/>
        <v>77.257166025832788</v>
      </c>
      <c r="R623" s="88">
        <f t="shared" si="134"/>
        <v>52124533</v>
      </c>
      <c r="S623" s="101">
        <v>95</v>
      </c>
      <c r="T623" s="101">
        <v>39</v>
      </c>
      <c r="U623" s="101">
        <v>4</v>
      </c>
      <c r="V623" s="35">
        <f t="shared" si="123"/>
        <v>138</v>
      </c>
      <c r="W623" s="61">
        <f t="shared" si="133"/>
        <v>77.528089887640448</v>
      </c>
      <c r="X623" s="14">
        <v>40</v>
      </c>
      <c r="Y623" s="14" t="s">
        <v>275</v>
      </c>
      <c r="Z623" s="14" t="s">
        <v>276</v>
      </c>
      <c r="AA623" s="14">
        <v>40</v>
      </c>
      <c r="AB623" s="106">
        <f t="shared" si="126"/>
        <v>40</v>
      </c>
      <c r="AC623" s="60">
        <f t="shared" si="127"/>
        <v>22.471910112359552</v>
      </c>
      <c r="AD623" s="7">
        <f t="shared" si="128"/>
        <v>178</v>
      </c>
      <c r="AE623" s="82"/>
      <c r="AF623" s="82"/>
    </row>
    <row r="624" spans="1:32" hidden="1" x14ac:dyDescent="0.2">
      <c r="A624" s="1" t="s">
        <v>38</v>
      </c>
      <c r="B624" t="s">
        <v>163</v>
      </c>
      <c r="C624" s="19">
        <v>2614191</v>
      </c>
      <c r="D624" s="82" t="s">
        <v>218</v>
      </c>
      <c r="E624" s="95">
        <v>4490781</v>
      </c>
      <c r="F624" s="95">
        <v>7363815</v>
      </c>
      <c r="G624" s="95">
        <v>0</v>
      </c>
      <c r="H624" s="95">
        <v>0</v>
      </c>
      <c r="I624" s="85">
        <f t="shared" si="132"/>
        <v>11854596</v>
      </c>
      <c r="J624" s="86">
        <f t="shared" si="124"/>
        <v>22.742833974167212</v>
      </c>
      <c r="K624" s="95">
        <v>8255824</v>
      </c>
      <c r="L624" s="95">
        <v>30792175</v>
      </c>
      <c r="M624" s="95">
        <v>607358</v>
      </c>
      <c r="N624" s="95">
        <v>37790</v>
      </c>
      <c r="O624" s="95">
        <f t="shared" si="131"/>
        <v>576790</v>
      </c>
      <c r="P624" s="87">
        <f t="shared" si="130"/>
        <v>40269937</v>
      </c>
      <c r="Q624" s="86">
        <f t="shared" si="125"/>
        <v>77.257166025832788</v>
      </c>
      <c r="R624" s="88">
        <f t="shared" si="134"/>
        <v>52124533</v>
      </c>
      <c r="S624" s="101">
        <v>95</v>
      </c>
      <c r="T624" s="101">
        <v>39</v>
      </c>
      <c r="U624" s="101">
        <v>4</v>
      </c>
      <c r="V624" s="35">
        <f t="shared" si="123"/>
        <v>138</v>
      </c>
      <c r="W624" s="61">
        <f t="shared" si="133"/>
        <v>77.094972067039109</v>
      </c>
      <c r="X624" s="14">
        <v>41</v>
      </c>
      <c r="Y624" s="14" t="s">
        <v>275</v>
      </c>
      <c r="Z624" s="14" t="s">
        <v>276</v>
      </c>
      <c r="AA624" s="14">
        <v>41</v>
      </c>
      <c r="AB624" s="106">
        <f t="shared" si="126"/>
        <v>41</v>
      </c>
      <c r="AC624" s="60">
        <f t="shared" si="127"/>
        <v>22.905027932960895</v>
      </c>
      <c r="AD624" s="7">
        <f t="shared" si="128"/>
        <v>179</v>
      </c>
      <c r="AE624" s="82"/>
      <c r="AF624" s="82"/>
    </row>
    <row r="625" spans="1:32" hidden="1" x14ac:dyDescent="0.2">
      <c r="A625" s="1" t="s">
        <v>38</v>
      </c>
      <c r="B625" t="s">
        <v>103</v>
      </c>
      <c r="C625" s="19">
        <v>595370</v>
      </c>
      <c r="D625" s="82" t="s">
        <v>218</v>
      </c>
      <c r="E625" s="95">
        <v>4490781</v>
      </c>
      <c r="F625" s="95">
        <v>7363815</v>
      </c>
      <c r="G625" s="95">
        <v>0</v>
      </c>
      <c r="H625" s="95">
        <v>0</v>
      </c>
      <c r="I625" s="85">
        <f t="shared" si="132"/>
        <v>11854596</v>
      </c>
      <c r="J625" s="86">
        <f t="shared" si="124"/>
        <v>22.742833974167212</v>
      </c>
      <c r="K625" s="95">
        <v>8255824</v>
      </c>
      <c r="L625" s="95">
        <v>30792175</v>
      </c>
      <c r="M625" s="95">
        <v>607358</v>
      </c>
      <c r="N625" s="95">
        <v>37790</v>
      </c>
      <c r="O625" s="95">
        <f t="shared" si="131"/>
        <v>576790</v>
      </c>
      <c r="P625" s="87">
        <f t="shared" si="130"/>
        <v>40269937</v>
      </c>
      <c r="Q625" s="86">
        <f t="shared" si="125"/>
        <v>77.257166025832788</v>
      </c>
      <c r="R625" s="88">
        <f t="shared" si="134"/>
        <v>52124533</v>
      </c>
      <c r="S625" s="101">
        <v>95</v>
      </c>
      <c r="T625" s="101">
        <v>39</v>
      </c>
      <c r="U625" s="101">
        <v>4</v>
      </c>
      <c r="V625" s="35">
        <f t="shared" si="123"/>
        <v>138</v>
      </c>
      <c r="W625" s="61">
        <f t="shared" si="133"/>
        <v>76.666666666666671</v>
      </c>
      <c r="X625" s="14">
        <v>42</v>
      </c>
      <c r="Y625" s="14" t="s">
        <v>275</v>
      </c>
      <c r="Z625" s="14" t="s">
        <v>276</v>
      </c>
      <c r="AA625" s="14">
        <v>42</v>
      </c>
      <c r="AB625" s="106">
        <f t="shared" si="126"/>
        <v>42</v>
      </c>
      <c r="AC625" s="60">
        <f t="shared" si="127"/>
        <v>23.333333333333332</v>
      </c>
      <c r="AD625" s="7">
        <f t="shared" si="128"/>
        <v>180</v>
      </c>
      <c r="AE625" s="82"/>
      <c r="AF625" s="82"/>
    </row>
    <row r="626" spans="1:32" hidden="1" x14ac:dyDescent="0.2">
      <c r="A626" s="1" t="s">
        <v>38</v>
      </c>
      <c r="B626" t="s">
        <v>104</v>
      </c>
      <c r="C626" s="19">
        <v>1580116</v>
      </c>
      <c r="D626" s="82" t="s">
        <v>218</v>
      </c>
      <c r="E626" s="95">
        <v>4490781</v>
      </c>
      <c r="F626" s="95">
        <v>7363815</v>
      </c>
      <c r="G626" s="95">
        <v>0</v>
      </c>
      <c r="H626" s="95">
        <v>0</v>
      </c>
      <c r="I626" s="85">
        <f t="shared" si="132"/>
        <v>11854596</v>
      </c>
      <c r="J626" s="86">
        <f t="shared" si="124"/>
        <v>22.742833974167212</v>
      </c>
      <c r="K626" s="95">
        <v>8255824</v>
      </c>
      <c r="L626" s="95">
        <v>30792175</v>
      </c>
      <c r="M626" s="95">
        <v>607358</v>
      </c>
      <c r="N626" s="95">
        <v>37790</v>
      </c>
      <c r="O626" s="95">
        <f t="shared" si="131"/>
        <v>576790</v>
      </c>
      <c r="P626" s="87">
        <f t="shared" si="130"/>
        <v>40269937</v>
      </c>
      <c r="Q626" s="86">
        <f t="shared" si="125"/>
        <v>77.257166025832788</v>
      </c>
      <c r="R626" s="88">
        <f t="shared" si="134"/>
        <v>52124533</v>
      </c>
      <c r="S626" s="101">
        <v>95</v>
      </c>
      <c r="T626" s="101">
        <v>39</v>
      </c>
      <c r="U626" s="101">
        <v>4</v>
      </c>
      <c r="V626" s="35">
        <f t="shared" si="123"/>
        <v>138</v>
      </c>
      <c r="W626" s="61">
        <f t="shared" si="133"/>
        <v>76.243093922651937</v>
      </c>
      <c r="X626" s="14">
        <v>43</v>
      </c>
      <c r="Y626" s="14" t="s">
        <v>275</v>
      </c>
      <c r="Z626" s="14" t="s">
        <v>276</v>
      </c>
      <c r="AA626" s="14">
        <v>43</v>
      </c>
      <c r="AB626" s="106">
        <f t="shared" si="126"/>
        <v>43</v>
      </c>
      <c r="AC626" s="60">
        <f t="shared" si="127"/>
        <v>23.756906077348066</v>
      </c>
      <c r="AD626" s="7">
        <f t="shared" si="128"/>
        <v>181</v>
      </c>
      <c r="AE626" s="82"/>
      <c r="AF626" s="82"/>
    </row>
    <row r="627" spans="1:32" hidden="1" x14ac:dyDescent="0.2">
      <c r="A627" s="1" t="s">
        <v>38</v>
      </c>
      <c r="B627" t="s">
        <v>105</v>
      </c>
      <c r="C627" s="19">
        <v>360831</v>
      </c>
      <c r="D627" s="82" t="s">
        <v>218</v>
      </c>
      <c r="E627" s="95">
        <v>4490781</v>
      </c>
      <c r="F627" s="95">
        <v>7363815</v>
      </c>
      <c r="G627" s="95">
        <v>0</v>
      </c>
      <c r="H627" s="95">
        <v>0</v>
      </c>
      <c r="I627" s="85">
        <f t="shared" si="132"/>
        <v>11854596</v>
      </c>
      <c r="J627" s="86">
        <f t="shared" si="124"/>
        <v>22.742833974167212</v>
      </c>
      <c r="K627" s="95">
        <v>8255824</v>
      </c>
      <c r="L627" s="95">
        <v>30792175</v>
      </c>
      <c r="M627" s="95">
        <v>607358</v>
      </c>
      <c r="N627" s="95">
        <v>37790</v>
      </c>
      <c r="O627" s="95">
        <f t="shared" si="131"/>
        <v>576790</v>
      </c>
      <c r="P627" s="87">
        <f t="shared" si="130"/>
        <v>40269937</v>
      </c>
      <c r="Q627" s="86">
        <f t="shared" si="125"/>
        <v>77.257166025832788</v>
      </c>
      <c r="R627" s="88">
        <f t="shared" si="134"/>
        <v>52124533</v>
      </c>
      <c r="S627" s="101">
        <v>95</v>
      </c>
      <c r="T627" s="101">
        <v>39</v>
      </c>
      <c r="U627" s="101">
        <v>4</v>
      </c>
      <c r="V627" s="35">
        <f t="shared" si="123"/>
        <v>138</v>
      </c>
      <c r="W627" s="61">
        <f t="shared" si="133"/>
        <v>75.824175824175825</v>
      </c>
      <c r="X627" s="14">
        <v>44</v>
      </c>
      <c r="Y627" s="14" t="s">
        <v>275</v>
      </c>
      <c r="Z627" s="14" t="s">
        <v>276</v>
      </c>
      <c r="AA627" s="14">
        <v>44</v>
      </c>
      <c r="AB627" s="106">
        <f t="shared" si="126"/>
        <v>44</v>
      </c>
      <c r="AC627" s="60">
        <f t="shared" si="127"/>
        <v>24.175824175824175</v>
      </c>
      <c r="AD627" s="7">
        <f t="shared" si="128"/>
        <v>182</v>
      </c>
      <c r="AE627" s="82"/>
      <c r="AF627" s="82"/>
    </row>
    <row r="628" spans="1:32" hidden="1" x14ac:dyDescent="0.2">
      <c r="A628" s="1" t="s">
        <v>38</v>
      </c>
      <c r="B628" t="s">
        <v>106</v>
      </c>
      <c r="C628" s="19">
        <v>3330558</v>
      </c>
      <c r="D628" s="82" t="s">
        <v>218</v>
      </c>
      <c r="E628" s="95">
        <v>4490781</v>
      </c>
      <c r="F628" s="95">
        <v>7363815</v>
      </c>
      <c r="G628" s="95">
        <v>0</v>
      </c>
      <c r="H628" s="95">
        <v>0</v>
      </c>
      <c r="I628" s="85">
        <f t="shared" si="132"/>
        <v>11854596</v>
      </c>
      <c r="J628" s="86">
        <f t="shared" si="124"/>
        <v>22.742833974167212</v>
      </c>
      <c r="K628" s="95">
        <v>8255824</v>
      </c>
      <c r="L628" s="95">
        <v>30792175</v>
      </c>
      <c r="M628" s="95">
        <v>607358</v>
      </c>
      <c r="N628" s="95">
        <v>37790</v>
      </c>
      <c r="O628" s="95">
        <f t="shared" si="131"/>
        <v>576790</v>
      </c>
      <c r="P628" s="87">
        <f t="shared" si="130"/>
        <v>40269937</v>
      </c>
      <c r="Q628" s="86">
        <f t="shared" si="125"/>
        <v>77.257166025832788</v>
      </c>
      <c r="R628" s="88">
        <f t="shared" si="134"/>
        <v>52124533</v>
      </c>
      <c r="S628" s="101">
        <v>95</v>
      </c>
      <c r="T628" s="101">
        <v>39</v>
      </c>
      <c r="U628" s="101">
        <v>4</v>
      </c>
      <c r="V628" s="35">
        <f t="shared" si="123"/>
        <v>138</v>
      </c>
      <c r="W628" s="61">
        <f t="shared" si="133"/>
        <v>75.409836065573771</v>
      </c>
      <c r="X628" s="14">
        <v>45</v>
      </c>
      <c r="Y628" s="14" t="s">
        <v>275</v>
      </c>
      <c r="Z628" s="14" t="s">
        <v>276</v>
      </c>
      <c r="AA628" s="14">
        <v>45</v>
      </c>
      <c r="AB628" s="106">
        <f t="shared" si="126"/>
        <v>45</v>
      </c>
      <c r="AC628" s="60">
        <f t="shared" si="127"/>
        <v>24.590163934426229</v>
      </c>
      <c r="AD628" s="7">
        <f t="shared" si="128"/>
        <v>183</v>
      </c>
      <c r="AE628" s="82"/>
      <c r="AF628" s="82"/>
    </row>
    <row r="629" spans="1:32" hidden="1" x14ac:dyDescent="0.2">
      <c r="A629" s="1" t="s">
        <v>38</v>
      </c>
      <c r="B629" t="s">
        <v>154</v>
      </c>
      <c r="C629" s="19">
        <v>125342</v>
      </c>
      <c r="D629" s="82" t="s">
        <v>219</v>
      </c>
      <c r="E629" s="95">
        <v>4490781</v>
      </c>
      <c r="F629" s="95">
        <v>7363815</v>
      </c>
      <c r="G629" s="95">
        <v>0</v>
      </c>
      <c r="H629" s="95">
        <v>0</v>
      </c>
      <c r="I629" s="85">
        <f t="shared" si="132"/>
        <v>11854596</v>
      </c>
      <c r="J629" s="86">
        <f t="shared" si="124"/>
        <v>22.742833974167212</v>
      </c>
      <c r="K629" s="95">
        <v>8255824</v>
      </c>
      <c r="L629" s="95">
        <v>30792175</v>
      </c>
      <c r="M629" s="95">
        <v>607358</v>
      </c>
      <c r="N629" s="95">
        <v>37790</v>
      </c>
      <c r="O629" s="95">
        <f t="shared" si="131"/>
        <v>576790</v>
      </c>
      <c r="P629" s="87">
        <f t="shared" si="130"/>
        <v>40269937</v>
      </c>
      <c r="Q629" s="86">
        <f t="shared" si="125"/>
        <v>77.257166025832788</v>
      </c>
      <c r="R629" s="88">
        <f t="shared" si="134"/>
        <v>52124533</v>
      </c>
      <c r="S629" s="101">
        <v>95</v>
      </c>
      <c r="T629" s="101">
        <v>39</v>
      </c>
      <c r="U629" s="101">
        <v>4</v>
      </c>
      <c r="V629" s="35">
        <f t="shared" si="123"/>
        <v>138</v>
      </c>
      <c r="W629" s="61">
        <f t="shared" si="133"/>
        <v>75</v>
      </c>
      <c r="X629" s="14">
        <v>46</v>
      </c>
      <c r="Y629" s="14" t="s">
        <v>275</v>
      </c>
      <c r="Z629" s="14" t="s">
        <v>276</v>
      </c>
      <c r="AA629" s="14">
        <v>46</v>
      </c>
      <c r="AB629" s="106">
        <f t="shared" si="126"/>
        <v>46</v>
      </c>
      <c r="AC629" s="60">
        <f t="shared" si="127"/>
        <v>25</v>
      </c>
      <c r="AD629" s="7">
        <f t="shared" si="128"/>
        <v>184</v>
      </c>
      <c r="AE629" s="82"/>
      <c r="AF629" s="82"/>
    </row>
    <row r="630" spans="1:32" hidden="1" x14ac:dyDescent="0.2">
      <c r="A630" s="1" t="s">
        <v>38</v>
      </c>
      <c r="B630" t="s">
        <v>165</v>
      </c>
      <c r="C630" s="19">
        <v>723099</v>
      </c>
      <c r="D630" s="82" t="s">
        <v>219</v>
      </c>
      <c r="E630" s="95">
        <v>4490781</v>
      </c>
      <c r="F630" s="95">
        <v>7363815</v>
      </c>
      <c r="G630" s="95">
        <v>0</v>
      </c>
      <c r="H630" s="95">
        <v>0</v>
      </c>
      <c r="I630" s="85">
        <f t="shared" si="132"/>
        <v>11854596</v>
      </c>
      <c r="J630" s="86">
        <f t="shared" si="124"/>
        <v>22.742833974167212</v>
      </c>
      <c r="K630" s="95">
        <v>8255824</v>
      </c>
      <c r="L630" s="95">
        <v>30792175</v>
      </c>
      <c r="M630" s="95">
        <v>607358</v>
      </c>
      <c r="N630" s="95">
        <v>37790</v>
      </c>
      <c r="O630" s="95">
        <f t="shared" si="131"/>
        <v>576790</v>
      </c>
      <c r="P630" s="87">
        <f t="shared" si="130"/>
        <v>40269937</v>
      </c>
      <c r="Q630" s="86">
        <f t="shared" si="125"/>
        <v>77.257166025832788</v>
      </c>
      <c r="R630" s="88">
        <f t="shared" si="134"/>
        <v>52124533</v>
      </c>
      <c r="S630" s="101">
        <v>95</v>
      </c>
      <c r="T630" s="101">
        <v>39</v>
      </c>
      <c r="U630" s="101">
        <v>4</v>
      </c>
      <c r="V630" s="35">
        <f t="shared" si="123"/>
        <v>138</v>
      </c>
      <c r="W630" s="61">
        <f t="shared" si="133"/>
        <v>74.594594594594597</v>
      </c>
      <c r="X630" s="14">
        <v>47</v>
      </c>
      <c r="Y630" s="14" t="s">
        <v>275</v>
      </c>
      <c r="Z630" s="14" t="s">
        <v>276</v>
      </c>
      <c r="AA630" s="14">
        <v>47</v>
      </c>
      <c r="AB630" s="106">
        <f t="shared" si="126"/>
        <v>47</v>
      </c>
      <c r="AC630" s="60">
        <f t="shared" si="127"/>
        <v>25.405405405405407</v>
      </c>
      <c r="AD630" s="7">
        <f t="shared" si="128"/>
        <v>185</v>
      </c>
      <c r="AE630" s="82"/>
      <c r="AF630" s="82"/>
    </row>
    <row r="631" spans="1:32" hidden="1" x14ac:dyDescent="0.2">
      <c r="A631" s="1" t="s">
        <v>38</v>
      </c>
      <c r="B631" t="s">
        <v>109</v>
      </c>
      <c r="C631" s="19">
        <v>1410957</v>
      </c>
      <c r="D631" s="82" t="s">
        <v>219</v>
      </c>
      <c r="E631" s="95">
        <v>4490781</v>
      </c>
      <c r="F631" s="95">
        <v>7363815</v>
      </c>
      <c r="G631" s="95">
        <v>0</v>
      </c>
      <c r="H631" s="95">
        <v>0</v>
      </c>
      <c r="I631" s="85">
        <f t="shared" si="132"/>
        <v>11854596</v>
      </c>
      <c r="J631" s="86">
        <f t="shared" si="124"/>
        <v>22.742833974167212</v>
      </c>
      <c r="K631" s="95">
        <v>8255824</v>
      </c>
      <c r="L631" s="95">
        <v>30792175</v>
      </c>
      <c r="M631" s="95">
        <v>607358</v>
      </c>
      <c r="N631" s="95">
        <v>37790</v>
      </c>
      <c r="O631" s="95">
        <f t="shared" si="131"/>
        <v>576790</v>
      </c>
      <c r="P631" s="87">
        <f t="shared" si="130"/>
        <v>40269937</v>
      </c>
      <c r="Q631" s="86">
        <f t="shared" si="125"/>
        <v>77.257166025832788</v>
      </c>
      <c r="R631" s="88">
        <f t="shared" si="134"/>
        <v>52124533</v>
      </c>
      <c r="S631" s="101">
        <v>95</v>
      </c>
      <c r="T631" s="101">
        <v>39</v>
      </c>
      <c r="U631" s="101">
        <v>4</v>
      </c>
      <c r="V631" s="35">
        <f t="shared" si="123"/>
        <v>138</v>
      </c>
      <c r="W631" s="61">
        <f t="shared" si="133"/>
        <v>74.193548387096769</v>
      </c>
      <c r="X631" s="14">
        <v>48</v>
      </c>
      <c r="Y631" s="14" t="s">
        <v>275</v>
      </c>
      <c r="Z631" s="14" t="s">
        <v>276</v>
      </c>
      <c r="AA631" s="14">
        <v>48</v>
      </c>
      <c r="AB631" s="106">
        <f t="shared" si="126"/>
        <v>48</v>
      </c>
      <c r="AC631" s="60">
        <f t="shared" si="127"/>
        <v>25.806451612903224</v>
      </c>
      <c r="AD631" s="7">
        <f t="shared" si="128"/>
        <v>186</v>
      </c>
      <c r="AE631" s="82"/>
      <c r="AF631" s="82"/>
    </row>
    <row r="632" spans="1:32" hidden="1" x14ac:dyDescent="0.2">
      <c r="A632" s="1" t="s">
        <v>38</v>
      </c>
      <c r="B632" t="s">
        <v>125</v>
      </c>
      <c r="C632" s="19">
        <v>9656438</v>
      </c>
      <c r="D632" s="82" t="s">
        <v>219</v>
      </c>
      <c r="E632" s="95">
        <v>4490781</v>
      </c>
      <c r="F632" s="95">
        <v>7363815</v>
      </c>
      <c r="G632" s="95">
        <v>0</v>
      </c>
      <c r="H632" s="95">
        <v>0</v>
      </c>
      <c r="I632" s="85">
        <f t="shared" si="132"/>
        <v>11854596</v>
      </c>
      <c r="J632" s="86">
        <f t="shared" si="124"/>
        <v>22.742833974167212</v>
      </c>
      <c r="K632" s="95">
        <v>8255824</v>
      </c>
      <c r="L632" s="95">
        <v>30792175</v>
      </c>
      <c r="M632" s="95">
        <v>607358</v>
      </c>
      <c r="N632" s="95">
        <v>37790</v>
      </c>
      <c r="O632" s="95">
        <f t="shared" si="131"/>
        <v>576790</v>
      </c>
      <c r="P632" s="87">
        <f t="shared" si="130"/>
        <v>40269937</v>
      </c>
      <c r="Q632" s="86">
        <f t="shared" si="125"/>
        <v>77.257166025832788</v>
      </c>
      <c r="R632" s="88">
        <f t="shared" si="134"/>
        <v>52124533</v>
      </c>
      <c r="S632" s="101">
        <v>95</v>
      </c>
      <c r="T632" s="101">
        <v>39</v>
      </c>
      <c r="U632" s="101">
        <v>4</v>
      </c>
      <c r="V632" s="35">
        <f t="shared" si="123"/>
        <v>138</v>
      </c>
      <c r="W632" s="61">
        <f t="shared" si="133"/>
        <v>73.796791443850267</v>
      </c>
      <c r="X632" s="14">
        <v>49</v>
      </c>
      <c r="Y632" s="14" t="s">
        <v>275</v>
      </c>
      <c r="Z632" s="14" t="s">
        <v>276</v>
      </c>
      <c r="AA632" s="14">
        <v>49</v>
      </c>
      <c r="AB632" s="106">
        <f t="shared" si="126"/>
        <v>49</v>
      </c>
      <c r="AC632" s="60">
        <f t="shared" si="127"/>
        <v>26.203208556149733</v>
      </c>
      <c r="AD632" s="7">
        <f t="shared" si="128"/>
        <v>187</v>
      </c>
      <c r="AE632" s="82"/>
      <c r="AF632" s="82"/>
    </row>
    <row r="633" spans="1:32" hidden="1" x14ac:dyDescent="0.2">
      <c r="A633" s="1" t="s">
        <v>38</v>
      </c>
      <c r="B633" t="s">
        <v>126</v>
      </c>
      <c r="C633" s="19">
        <v>461028</v>
      </c>
      <c r="D633" s="82" t="s">
        <v>219</v>
      </c>
      <c r="E633" s="95">
        <v>4490781</v>
      </c>
      <c r="F633" s="95">
        <v>7363815</v>
      </c>
      <c r="G633" s="95">
        <v>0</v>
      </c>
      <c r="H633" s="95">
        <v>0</v>
      </c>
      <c r="I633" s="85">
        <f>SUM(E633:H633)</f>
        <v>11854596</v>
      </c>
      <c r="J633" s="86">
        <f t="shared" si="124"/>
        <v>22.742833974167212</v>
      </c>
      <c r="K633" s="95">
        <v>8255824</v>
      </c>
      <c r="L633" s="95">
        <v>30792175</v>
      </c>
      <c r="M633" s="95">
        <v>607358</v>
      </c>
      <c r="N633" s="95">
        <v>37790</v>
      </c>
      <c r="O633" s="95">
        <f t="shared" si="131"/>
        <v>576790</v>
      </c>
      <c r="P633" s="87">
        <f t="shared" si="130"/>
        <v>40269937</v>
      </c>
      <c r="Q633" s="86">
        <f t="shared" si="125"/>
        <v>77.257166025832788</v>
      </c>
      <c r="R633" s="88">
        <f t="shared" si="134"/>
        <v>52124533</v>
      </c>
      <c r="S633" s="101">
        <v>95</v>
      </c>
      <c r="T633" s="101">
        <v>39</v>
      </c>
      <c r="U633" s="101">
        <v>4</v>
      </c>
      <c r="V633" s="35">
        <f t="shared" si="123"/>
        <v>138</v>
      </c>
      <c r="W633" s="61">
        <f t="shared" si="133"/>
        <v>73.40425531914893</v>
      </c>
      <c r="X633" s="14">
        <v>50</v>
      </c>
      <c r="Y633" s="14" t="s">
        <v>275</v>
      </c>
      <c r="Z633" s="14" t="s">
        <v>276</v>
      </c>
      <c r="AA633" s="14">
        <v>50</v>
      </c>
      <c r="AB633" s="106">
        <f t="shared" si="126"/>
        <v>50</v>
      </c>
      <c r="AC633" s="60">
        <f t="shared" si="127"/>
        <v>26.595744680851062</v>
      </c>
      <c r="AD633" s="7">
        <f t="shared" si="128"/>
        <v>188</v>
      </c>
      <c r="AE633" s="82"/>
      <c r="AF633" s="82"/>
    </row>
    <row r="634" spans="1:32" hidden="1" x14ac:dyDescent="0.2">
      <c r="A634" s="1" t="s">
        <v>38</v>
      </c>
      <c r="B634" t="s">
        <v>168</v>
      </c>
      <c r="C634" s="19">
        <v>64558</v>
      </c>
      <c r="D634" s="82" t="s">
        <v>219</v>
      </c>
      <c r="E634" s="95">
        <v>4490781</v>
      </c>
      <c r="F634" s="95">
        <v>7363815</v>
      </c>
      <c r="G634" s="95">
        <v>0</v>
      </c>
      <c r="H634" s="95">
        <v>0</v>
      </c>
      <c r="I634" s="85">
        <f t="shared" ref="I634:I667" si="135">SUM(E634:H634)</f>
        <v>11854596</v>
      </c>
      <c r="J634" s="86">
        <f t="shared" si="124"/>
        <v>22.742833974167212</v>
      </c>
      <c r="K634" s="95">
        <v>8255824</v>
      </c>
      <c r="L634" s="95">
        <v>30792175</v>
      </c>
      <c r="M634" s="95">
        <v>607358</v>
      </c>
      <c r="N634" s="95">
        <v>37790</v>
      </c>
      <c r="O634" s="95">
        <f t="shared" si="131"/>
        <v>576790</v>
      </c>
      <c r="P634" s="87">
        <f t="shared" si="130"/>
        <v>40269937</v>
      </c>
      <c r="Q634" s="86">
        <f t="shared" si="125"/>
        <v>77.257166025832788</v>
      </c>
      <c r="R634" s="88">
        <f t="shared" si="134"/>
        <v>52124533</v>
      </c>
      <c r="S634" s="101">
        <v>95</v>
      </c>
      <c r="T634" s="101">
        <v>39</v>
      </c>
      <c r="U634" s="101">
        <v>4</v>
      </c>
      <c r="V634" s="35">
        <f t="shared" si="123"/>
        <v>138</v>
      </c>
      <c r="W634" s="61">
        <f t="shared" si="133"/>
        <v>73.015873015873012</v>
      </c>
      <c r="X634" s="14">
        <v>51</v>
      </c>
      <c r="Y634" s="14" t="s">
        <v>275</v>
      </c>
      <c r="Z634" s="14" t="s">
        <v>276</v>
      </c>
      <c r="AA634" s="14">
        <v>51</v>
      </c>
      <c r="AB634" s="106">
        <f t="shared" si="126"/>
        <v>51</v>
      </c>
      <c r="AC634" s="60">
        <f t="shared" si="127"/>
        <v>26.984126984126984</v>
      </c>
      <c r="AD634" s="7">
        <f t="shared" si="128"/>
        <v>189</v>
      </c>
      <c r="AE634" s="82"/>
      <c r="AF634" s="82"/>
    </row>
    <row r="635" spans="1:32" x14ac:dyDescent="0.2">
      <c r="A635" s="1" t="s">
        <v>38</v>
      </c>
      <c r="B635" t="s">
        <v>229</v>
      </c>
      <c r="C635" s="19">
        <v>325977</v>
      </c>
      <c r="D635" s="82" t="s">
        <v>219</v>
      </c>
      <c r="E635" s="95">
        <v>4490781</v>
      </c>
      <c r="F635" s="95">
        <v>7363815</v>
      </c>
      <c r="G635" s="95">
        <v>0</v>
      </c>
      <c r="H635" s="95">
        <v>0</v>
      </c>
      <c r="I635" s="85">
        <f t="shared" si="135"/>
        <v>11854596</v>
      </c>
      <c r="J635" s="86">
        <f t="shared" si="124"/>
        <v>22.742833974167212</v>
      </c>
      <c r="K635" s="95">
        <v>8255824</v>
      </c>
      <c r="L635" s="95">
        <v>30792175</v>
      </c>
      <c r="M635" s="95">
        <v>607358</v>
      </c>
      <c r="N635" s="95">
        <v>37790</v>
      </c>
      <c r="O635" s="95">
        <f t="shared" si="131"/>
        <v>576790</v>
      </c>
      <c r="P635" s="87">
        <f t="shared" si="130"/>
        <v>40269937</v>
      </c>
      <c r="Q635" s="86">
        <f t="shared" si="125"/>
        <v>77.257166025832788</v>
      </c>
      <c r="R635" s="88">
        <f t="shared" si="134"/>
        <v>52124533</v>
      </c>
      <c r="S635" s="101">
        <v>95</v>
      </c>
      <c r="T635" s="101">
        <v>39</v>
      </c>
      <c r="U635" s="101">
        <v>4</v>
      </c>
      <c r="V635" s="35">
        <f t="shared" si="123"/>
        <v>138</v>
      </c>
      <c r="W635" s="61">
        <f t="shared" si="133"/>
        <v>72.631578947368425</v>
      </c>
      <c r="X635" s="14">
        <v>52</v>
      </c>
      <c r="Y635" s="14" t="s">
        <v>275</v>
      </c>
      <c r="Z635" s="14" t="s">
        <v>276</v>
      </c>
      <c r="AA635" s="14">
        <v>52</v>
      </c>
      <c r="AB635" s="106">
        <f t="shared" si="126"/>
        <v>52</v>
      </c>
      <c r="AC635" s="60">
        <f t="shared" si="127"/>
        <v>27.368421052631579</v>
      </c>
      <c r="AD635" s="7">
        <f t="shared" si="128"/>
        <v>190</v>
      </c>
      <c r="AE635" s="82"/>
      <c r="AF635" s="82"/>
    </row>
    <row r="636" spans="1:32" hidden="1" x14ac:dyDescent="0.2">
      <c r="A636" s="1" t="s">
        <v>38</v>
      </c>
      <c r="B636" t="s">
        <v>157</v>
      </c>
      <c r="C636" s="19">
        <v>368953</v>
      </c>
      <c r="D636" s="82" t="s">
        <v>219</v>
      </c>
      <c r="E636" s="95">
        <v>4490781</v>
      </c>
      <c r="F636" s="95">
        <v>7363815</v>
      </c>
      <c r="G636" s="95">
        <v>0</v>
      </c>
      <c r="H636" s="95">
        <v>0</v>
      </c>
      <c r="I636" s="85">
        <f t="shared" si="135"/>
        <v>11854596</v>
      </c>
      <c r="J636" s="86">
        <f t="shared" si="124"/>
        <v>22.742833974167212</v>
      </c>
      <c r="K636" s="95">
        <v>8255824</v>
      </c>
      <c r="L636" s="95">
        <v>30792175</v>
      </c>
      <c r="M636" s="95">
        <v>607358</v>
      </c>
      <c r="N636" s="95">
        <v>37790</v>
      </c>
      <c r="O636" s="95">
        <f t="shared" si="131"/>
        <v>576790</v>
      </c>
      <c r="P636" s="87">
        <f t="shared" si="130"/>
        <v>40269937</v>
      </c>
      <c r="Q636" s="86">
        <f t="shared" si="125"/>
        <v>77.257166025832788</v>
      </c>
      <c r="R636" s="88">
        <f t="shared" si="134"/>
        <v>52124533</v>
      </c>
      <c r="S636" s="101">
        <v>95</v>
      </c>
      <c r="T636" s="101">
        <v>39</v>
      </c>
      <c r="U636" s="101">
        <v>4</v>
      </c>
      <c r="V636" s="35">
        <f t="shared" si="123"/>
        <v>138</v>
      </c>
      <c r="W636" s="61">
        <f t="shared" si="133"/>
        <v>72.251308900523554</v>
      </c>
      <c r="X636" s="14">
        <v>53</v>
      </c>
      <c r="Y636" s="14" t="s">
        <v>275</v>
      </c>
      <c r="Z636" s="14" t="s">
        <v>276</v>
      </c>
      <c r="AA636" s="14">
        <v>53</v>
      </c>
      <c r="AB636" s="106">
        <f t="shared" si="126"/>
        <v>53</v>
      </c>
      <c r="AC636" s="60">
        <f t="shared" si="127"/>
        <v>27.748691099476439</v>
      </c>
      <c r="AD636" s="7">
        <f t="shared" si="128"/>
        <v>191</v>
      </c>
      <c r="AE636" s="82"/>
      <c r="AF636" s="82"/>
    </row>
    <row r="637" spans="1:32" hidden="1" x14ac:dyDescent="0.2">
      <c r="A637" s="1" t="s">
        <v>38</v>
      </c>
      <c r="B637" t="s">
        <v>230</v>
      </c>
      <c r="C637" s="19">
        <v>96040</v>
      </c>
      <c r="D637" s="82" t="s">
        <v>231</v>
      </c>
      <c r="E637" s="95">
        <v>4490781</v>
      </c>
      <c r="F637" s="95">
        <v>7363815</v>
      </c>
      <c r="G637" s="95">
        <v>0</v>
      </c>
      <c r="H637" s="95">
        <v>0</v>
      </c>
      <c r="I637" s="85">
        <f t="shared" si="135"/>
        <v>11854596</v>
      </c>
      <c r="J637" s="86">
        <f t="shared" si="124"/>
        <v>22.742833974167212</v>
      </c>
      <c r="K637" s="95">
        <v>8255824</v>
      </c>
      <c r="L637" s="95">
        <v>30792175</v>
      </c>
      <c r="M637" s="95">
        <v>607358</v>
      </c>
      <c r="N637" s="95">
        <v>37790</v>
      </c>
      <c r="O637" s="95">
        <f t="shared" si="131"/>
        <v>576790</v>
      </c>
      <c r="P637" s="87">
        <f t="shared" si="130"/>
        <v>40269937</v>
      </c>
      <c r="Q637" s="86">
        <f t="shared" si="125"/>
        <v>77.257166025832788</v>
      </c>
      <c r="R637" s="88">
        <f t="shared" si="134"/>
        <v>52124533</v>
      </c>
      <c r="S637" s="101">
        <v>95</v>
      </c>
      <c r="T637" s="101">
        <v>39</v>
      </c>
      <c r="U637" s="101">
        <v>4</v>
      </c>
      <c r="V637" s="35">
        <f t="shared" si="123"/>
        <v>138</v>
      </c>
      <c r="W637" s="61">
        <f t="shared" si="133"/>
        <v>71.875</v>
      </c>
      <c r="X637" s="14">
        <v>54</v>
      </c>
      <c r="Y637" s="14" t="s">
        <v>275</v>
      </c>
      <c r="Z637" s="14" t="s">
        <v>276</v>
      </c>
      <c r="AA637" s="14">
        <v>54</v>
      </c>
      <c r="AB637" s="106">
        <f t="shared" si="126"/>
        <v>54</v>
      </c>
      <c r="AC637" s="60">
        <f t="shared" si="127"/>
        <v>28.125</v>
      </c>
      <c r="AD637" s="7">
        <f t="shared" si="128"/>
        <v>192</v>
      </c>
      <c r="AE637" s="82"/>
      <c r="AF637" s="82"/>
    </row>
    <row r="638" spans="1:32" hidden="1" x14ac:dyDescent="0.2">
      <c r="A638" s="1" t="s">
        <v>38</v>
      </c>
      <c r="B638" t="s">
        <v>169</v>
      </c>
      <c r="C638" s="19">
        <v>25000</v>
      </c>
      <c r="D638" s="82" t="s">
        <v>115</v>
      </c>
      <c r="E638" s="95">
        <v>4490781</v>
      </c>
      <c r="F638" s="95">
        <v>7363815</v>
      </c>
      <c r="G638" s="95">
        <v>0</v>
      </c>
      <c r="H638" s="95">
        <v>0</v>
      </c>
      <c r="I638" s="85">
        <f t="shared" si="135"/>
        <v>11854596</v>
      </c>
      <c r="J638" s="86">
        <f t="shared" si="124"/>
        <v>22.742833974167212</v>
      </c>
      <c r="K638" s="95">
        <v>8255824</v>
      </c>
      <c r="L638" s="95">
        <v>30792175</v>
      </c>
      <c r="M638" s="95">
        <v>607358</v>
      </c>
      <c r="N638" s="95">
        <v>37790</v>
      </c>
      <c r="O638" s="95">
        <f t="shared" si="131"/>
        <v>576790</v>
      </c>
      <c r="P638" s="87">
        <f t="shared" si="130"/>
        <v>40269937</v>
      </c>
      <c r="Q638" s="86">
        <f t="shared" si="125"/>
        <v>77.257166025832788</v>
      </c>
      <c r="R638" s="88">
        <f t="shared" si="134"/>
        <v>52124533</v>
      </c>
      <c r="S638" s="101">
        <v>95</v>
      </c>
      <c r="T638" s="101">
        <v>39</v>
      </c>
      <c r="U638" s="101">
        <v>4</v>
      </c>
      <c r="V638" s="35">
        <f t="shared" ref="V638:V701" si="136">SUM(S638:U638)</f>
        <v>138</v>
      </c>
      <c r="W638" s="61">
        <f t="shared" si="133"/>
        <v>71.502590673575128</v>
      </c>
      <c r="X638" s="14">
        <v>55</v>
      </c>
      <c r="Y638" s="14" t="s">
        <v>275</v>
      </c>
      <c r="Z638" s="14" t="s">
        <v>276</v>
      </c>
      <c r="AA638" s="14">
        <v>55</v>
      </c>
      <c r="AB638" s="106">
        <f t="shared" si="126"/>
        <v>55</v>
      </c>
      <c r="AC638" s="60">
        <f t="shared" si="127"/>
        <v>28.497409326424872</v>
      </c>
      <c r="AD638" s="7">
        <f t="shared" si="128"/>
        <v>193</v>
      </c>
      <c r="AE638" s="82"/>
      <c r="AF638" s="82"/>
    </row>
    <row r="639" spans="1:32" hidden="1" x14ac:dyDescent="0.2">
      <c r="A639" s="1" t="s">
        <v>38</v>
      </c>
      <c r="B639" t="s">
        <v>150</v>
      </c>
      <c r="C639" s="19">
        <v>20000</v>
      </c>
      <c r="D639" s="82" t="s">
        <v>115</v>
      </c>
      <c r="E639" s="95">
        <v>4490781</v>
      </c>
      <c r="F639" s="95">
        <v>7363815</v>
      </c>
      <c r="G639" s="95">
        <v>0</v>
      </c>
      <c r="H639" s="95">
        <v>0</v>
      </c>
      <c r="I639" s="85">
        <f t="shared" si="135"/>
        <v>11854596</v>
      </c>
      <c r="J639" s="86">
        <f t="shared" si="124"/>
        <v>22.742833974167212</v>
      </c>
      <c r="K639" s="95">
        <v>8255824</v>
      </c>
      <c r="L639" s="95">
        <v>30792175</v>
      </c>
      <c r="M639" s="95">
        <v>607358</v>
      </c>
      <c r="N639" s="95">
        <v>37790</v>
      </c>
      <c r="O639" s="95">
        <f t="shared" si="131"/>
        <v>576790</v>
      </c>
      <c r="P639" s="87">
        <f t="shared" si="130"/>
        <v>40269937</v>
      </c>
      <c r="Q639" s="86">
        <f t="shared" si="125"/>
        <v>77.257166025832788</v>
      </c>
      <c r="R639" s="88">
        <f t="shared" si="134"/>
        <v>52124533</v>
      </c>
      <c r="S639" s="101">
        <v>95</v>
      </c>
      <c r="T639" s="101">
        <v>39</v>
      </c>
      <c r="U639" s="101">
        <v>4</v>
      </c>
      <c r="V639" s="35">
        <f t="shared" si="136"/>
        <v>138</v>
      </c>
      <c r="W639" s="61">
        <f t="shared" si="133"/>
        <v>71.134020618556704</v>
      </c>
      <c r="X639" s="14">
        <v>56</v>
      </c>
      <c r="Y639" s="14" t="s">
        <v>275</v>
      </c>
      <c r="Z639" s="14" t="s">
        <v>276</v>
      </c>
      <c r="AA639" s="14">
        <v>56</v>
      </c>
      <c r="AB639" s="106">
        <f t="shared" si="126"/>
        <v>56</v>
      </c>
      <c r="AC639" s="60">
        <f t="shared" si="127"/>
        <v>28.865979381443299</v>
      </c>
      <c r="AD639" s="7">
        <f t="shared" si="128"/>
        <v>194</v>
      </c>
      <c r="AE639" s="82"/>
      <c r="AF639" s="82"/>
    </row>
    <row r="640" spans="1:32" hidden="1" x14ac:dyDescent="0.2">
      <c r="A640" s="1" t="s">
        <v>38</v>
      </c>
      <c r="B640" t="s">
        <v>111</v>
      </c>
      <c r="C640" s="19">
        <v>140451</v>
      </c>
      <c r="D640" s="82" t="s">
        <v>115</v>
      </c>
      <c r="E640" s="95">
        <v>4490781</v>
      </c>
      <c r="F640" s="95">
        <v>7363815</v>
      </c>
      <c r="G640" s="95">
        <v>0</v>
      </c>
      <c r="H640" s="95">
        <v>0</v>
      </c>
      <c r="I640" s="85">
        <f t="shared" si="135"/>
        <v>11854596</v>
      </c>
      <c r="J640" s="86">
        <f t="shared" si="124"/>
        <v>22.742833974167212</v>
      </c>
      <c r="K640" s="95">
        <v>8255824</v>
      </c>
      <c r="L640" s="95">
        <v>30792175</v>
      </c>
      <c r="M640" s="95">
        <v>607358</v>
      </c>
      <c r="N640" s="95">
        <v>37790</v>
      </c>
      <c r="O640" s="95">
        <f t="shared" si="131"/>
        <v>576790</v>
      </c>
      <c r="P640" s="87">
        <f t="shared" si="130"/>
        <v>40269937</v>
      </c>
      <c r="Q640" s="86">
        <f t="shared" si="125"/>
        <v>77.257166025832788</v>
      </c>
      <c r="R640" s="88">
        <f t="shared" si="134"/>
        <v>52124533</v>
      </c>
      <c r="S640" s="101">
        <v>95</v>
      </c>
      <c r="T640" s="101">
        <v>39</v>
      </c>
      <c r="U640" s="101">
        <v>4</v>
      </c>
      <c r="V640" s="35">
        <f t="shared" si="136"/>
        <v>138</v>
      </c>
      <c r="W640" s="61">
        <f t="shared" si="133"/>
        <v>70.769230769230774</v>
      </c>
      <c r="X640" s="14">
        <v>57</v>
      </c>
      <c r="Y640" s="14" t="s">
        <v>275</v>
      </c>
      <c r="Z640" s="14" t="s">
        <v>276</v>
      </c>
      <c r="AA640" s="14">
        <v>57</v>
      </c>
      <c r="AB640" s="106">
        <f t="shared" si="126"/>
        <v>57</v>
      </c>
      <c r="AC640" s="60">
        <f t="shared" si="127"/>
        <v>29.23076923076923</v>
      </c>
      <c r="AD640" s="7">
        <f t="shared" si="128"/>
        <v>195</v>
      </c>
      <c r="AE640" s="82"/>
      <c r="AF640" s="82"/>
    </row>
    <row r="641" spans="1:32" hidden="1" x14ac:dyDescent="0.2">
      <c r="A641" s="1" t="s">
        <v>38</v>
      </c>
      <c r="B641" t="s">
        <v>113</v>
      </c>
      <c r="C641" s="19">
        <v>160000</v>
      </c>
      <c r="D641" s="82" t="s">
        <v>115</v>
      </c>
      <c r="E641" s="95">
        <v>4490781</v>
      </c>
      <c r="F641" s="95">
        <v>7363815</v>
      </c>
      <c r="G641" s="95">
        <v>0</v>
      </c>
      <c r="H641" s="95">
        <v>0</v>
      </c>
      <c r="I641" s="85">
        <f t="shared" si="135"/>
        <v>11854596</v>
      </c>
      <c r="J641" s="86">
        <f t="shared" si="124"/>
        <v>22.742833974167212</v>
      </c>
      <c r="K641" s="95">
        <v>8255824</v>
      </c>
      <c r="L641" s="95">
        <v>30792175</v>
      </c>
      <c r="M641" s="95">
        <v>607358</v>
      </c>
      <c r="N641" s="95">
        <v>37790</v>
      </c>
      <c r="O641" s="95">
        <f t="shared" si="131"/>
        <v>576790</v>
      </c>
      <c r="P641" s="87">
        <f t="shared" si="130"/>
        <v>40269937</v>
      </c>
      <c r="Q641" s="86">
        <f t="shared" si="125"/>
        <v>77.257166025832788</v>
      </c>
      <c r="R641" s="88">
        <f t="shared" si="134"/>
        <v>52124533</v>
      </c>
      <c r="S641" s="101">
        <v>95</v>
      </c>
      <c r="T641" s="101">
        <v>39</v>
      </c>
      <c r="U641" s="101">
        <v>4</v>
      </c>
      <c r="V641" s="35">
        <f t="shared" si="136"/>
        <v>138</v>
      </c>
      <c r="W641" s="61">
        <f t="shared" si="133"/>
        <v>70.408163265306129</v>
      </c>
      <c r="X641" s="14">
        <v>58</v>
      </c>
      <c r="Y641" s="14" t="s">
        <v>275</v>
      </c>
      <c r="Z641" s="14" t="s">
        <v>276</v>
      </c>
      <c r="AA641" s="14">
        <v>58</v>
      </c>
      <c r="AB641" s="106">
        <f t="shared" si="126"/>
        <v>58</v>
      </c>
      <c r="AC641" s="60">
        <f t="shared" si="127"/>
        <v>29.591836734693878</v>
      </c>
      <c r="AD641" s="7">
        <f t="shared" si="128"/>
        <v>196</v>
      </c>
      <c r="AE641" s="82"/>
      <c r="AF641" s="82"/>
    </row>
    <row r="642" spans="1:32" hidden="1" x14ac:dyDescent="0.2">
      <c r="A642" s="1" t="s">
        <v>40</v>
      </c>
      <c r="B642" t="s">
        <v>178</v>
      </c>
      <c r="C642" s="19">
        <v>37584</v>
      </c>
      <c r="D642" s="82" t="s">
        <v>221</v>
      </c>
      <c r="E642" s="95">
        <v>1423844</v>
      </c>
      <c r="F642" s="95">
        <v>12386919</v>
      </c>
      <c r="G642" s="95">
        <v>342584</v>
      </c>
      <c r="H642" s="95">
        <v>0</v>
      </c>
      <c r="I642" s="85">
        <f t="shared" si="135"/>
        <v>14153347</v>
      </c>
      <c r="J642" s="86">
        <f t="shared" si="124"/>
        <v>75.586847815730906</v>
      </c>
      <c r="K642" s="95">
        <v>1648599</v>
      </c>
      <c r="L642" s="95">
        <v>0</v>
      </c>
      <c r="M642" s="95">
        <v>2922670</v>
      </c>
      <c r="N642" s="95">
        <v>0</v>
      </c>
      <c r="O642" s="95">
        <v>0</v>
      </c>
      <c r="P642" s="87">
        <f t="shared" si="130"/>
        <v>4571269</v>
      </c>
      <c r="Q642" s="86">
        <f t="shared" si="125"/>
        <v>24.413152184269094</v>
      </c>
      <c r="R642" s="88">
        <f t="shared" si="134"/>
        <v>18724616</v>
      </c>
      <c r="S642" s="101">
        <v>5</v>
      </c>
      <c r="T642" s="101">
        <v>69</v>
      </c>
      <c r="U642" s="101">
        <v>36</v>
      </c>
      <c r="V642" s="35">
        <f t="shared" si="136"/>
        <v>110</v>
      </c>
      <c r="W642" s="61">
        <f t="shared" si="133"/>
        <v>100</v>
      </c>
      <c r="X642" s="14" t="s">
        <v>277</v>
      </c>
      <c r="Y642" s="14">
        <v>0</v>
      </c>
      <c r="Z642" s="14">
        <v>0</v>
      </c>
      <c r="AA642" s="14">
        <v>0</v>
      </c>
      <c r="AB642" s="106">
        <f t="shared" si="126"/>
        <v>0</v>
      </c>
      <c r="AC642" s="60">
        <f t="shared" si="127"/>
        <v>0</v>
      </c>
      <c r="AD642" s="7">
        <f t="shared" si="128"/>
        <v>110</v>
      </c>
      <c r="AE642" s="82"/>
      <c r="AF642" s="82"/>
    </row>
    <row r="643" spans="1:32" hidden="1" x14ac:dyDescent="0.2">
      <c r="A643" s="1" t="s">
        <v>40</v>
      </c>
      <c r="B643" t="s">
        <v>148</v>
      </c>
      <c r="C643" s="19">
        <v>757260</v>
      </c>
      <c r="D643" s="82" t="s">
        <v>221</v>
      </c>
      <c r="E643" s="95">
        <v>1423844</v>
      </c>
      <c r="F643" s="95">
        <v>12386919</v>
      </c>
      <c r="G643" s="95">
        <v>342584</v>
      </c>
      <c r="H643" s="95">
        <v>0</v>
      </c>
      <c r="I643" s="85">
        <f t="shared" si="135"/>
        <v>14153347</v>
      </c>
      <c r="J643" s="86">
        <f t="shared" si="124"/>
        <v>75.586847815730906</v>
      </c>
      <c r="K643" s="95">
        <v>1648599</v>
      </c>
      <c r="L643" s="95">
        <v>0</v>
      </c>
      <c r="M643" s="95">
        <v>2922670</v>
      </c>
      <c r="N643" s="95">
        <v>0</v>
      </c>
      <c r="O643" s="95">
        <v>0</v>
      </c>
      <c r="P643" s="87">
        <f t="shared" si="130"/>
        <v>4571269</v>
      </c>
      <c r="Q643" s="86">
        <f t="shared" si="125"/>
        <v>24.413152184269094</v>
      </c>
      <c r="R643" s="88">
        <f t="shared" si="134"/>
        <v>18724616</v>
      </c>
      <c r="S643" s="101">
        <v>5</v>
      </c>
      <c r="T643" s="101">
        <v>69</v>
      </c>
      <c r="U643" s="101">
        <v>36</v>
      </c>
      <c r="V643" s="35">
        <f t="shared" si="136"/>
        <v>110</v>
      </c>
      <c r="W643" s="61">
        <f t="shared" si="133"/>
        <v>100</v>
      </c>
      <c r="X643" s="14" t="s">
        <v>277</v>
      </c>
      <c r="Y643" s="14">
        <v>0</v>
      </c>
      <c r="Z643" s="14">
        <v>0</v>
      </c>
      <c r="AA643" s="14">
        <v>0</v>
      </c>
      <c r="AB643" s="106">
        <f t="shared" si="126"/>
        <v>0</v>
      </c>
      <c r="AC643" s="60">
        <f t="shared" si="127"/>
        <v>0</v>
      </c>
      <c r="AD643" s="7">
        <f t="shared" si="128"/>
        <v>110</v>
      </c>
      <c r="AE643" s="82"/>
      <c r="AF643" s="82"/>
    </row>
    <row r="644" spans="1:32" hidden="1" x14ac:dyDescent="0.2">
      <c r="A644" s="1" t="s">
        <v>40</v>
      </c>
      <c r="B644" t="s">
        <v>90</v>
      </c>
      <c r="C644" s="19">
        <v>269030</v>
      </c>
      <c r="D644" s="82" t="s">
        <v>170</v>
      </c>
      <c r="E644" s="95">
        <v>1423844</v>
      </c>
      <c r="F644" s="95">
        <v>12386919</v>
      </c>
      <c r="G644" s="95">
        <v>342584</v>
      </c>
      <c r="H644" s="95">
        <v>0</v>
      </c>
      <c r="I644" s="85">
        <f t="shared" si="135"/>
        <v>14153347</v>
      </c>
      <c r="J644" s="86">
        <f t="shared" ref="J644:J704" si="137">(100*I644)/R644</f>
        <v>75.586847815730906</v>
      </c>
      <c r="K644" s="95">
        <v>1648599</v>
      </c>
      <c r="L644" s="95">
        <v>0</v>
      </c>
      <c r="M644" s="95">
        <v>2922670</v>
      </c>
      <c r="N644" s="95">
        <v>0</v>
      </c>
      <c r="O644" s="95">
        <v>0</v>
      </c>
      <c r="P644" s="87">
        <f t="shared" si="130"/>
        <v>4571269</v>
      </c>
      <c r="Q644" s="86">
        <f t="shared" ref="Q644:Q704" si="138">(100*P644)/R644</f>
        <v>24.413152184269094</v>
      </c>
      <c r="R644" s="88">
        <f t="shared" si="134"/>
        <v>18724616</v>
      </c>
      <c r="S644" s="101">
        <v>5</v>
      </c>
      <c r="T644" s="101">
        <v>69</v>
      </c>
      <c r="U644" s="101">
        <v>36</v>
      </c>
      <c r="V644" s="35">
        <f t="shared" si="136"/>
        <v>110</v>
      </c>
      <c r="W644" s="61">
        <f t="shared" si="133"/>
        <v>100</v>
      </c>
      <c r="X644" s="14" t="s">
        <v>277</v>
      </c>
      <c r="Y644" s="14">
        <v>0</v>
      </c>
      <c r="Z644" s="14">
        <v>0</v>
      </c>
      <c r="AA644" s="14">
        <v>0</v>
      </c>
      <c r="AB644" s="106">
        <f t="shared" ref="AB644:AB707" si="139">SUM(Y644:AA644)</f>
        <v>0</v>
      </c>
      <c r="AC644" s="60">
        <f t="shared" ref="AC644:AC707" si="140">(100*AB644)/AD644</f>
        <v>0</v>
      </c>
      <c r="AD644" s="7">
        <f t="shared" ref="AD644:AD707" si="141">V644+AB644</f>
        <v>110</v>
      </c>
      <c r="AE644" s="82"/>
      <c r="AF644" s="82"/>
    </row>
    <row r="645" spans="1:32" hidden="1" x14ac:dyDescent="0.2">
      <c r="A645" s="1" t="s">
        <v>40</v>
      </c>
      <c r="B645" t="s">
        <v>142</v>
      </c>
      <c r="C645" s="19">
        <v>674723</v>
      </c>
      <c r="D645" s="82" t="s">
        <v>170</v>
      </c>
      <c r="E645" s="95">
        <v>1423844</v>
      </c>
      <c r="F645" s="95">
        <v>12386919</v>
      </c>
      <c r="G645" s="95">
        <v>342584</v>
      </c>
      <c r="H645" s="95">
        <v>0</v>
      </c>
      <c r="I645" s="85">
        <f t="shared" si="135"/>
        <v>14153347</v>
      </c>
      <c r="J645" s="86">
        <f t="shared" si="137"/>
        <v>75.586847815730906</v>
      </c>
      <c r="K645" s="95">
        <v>1648599</v>
      </c>
      <c r="L645" s="95">
        <v>0</v>
      </c>
      <c r="M645" s="95">
        <v>2922670</v>
      </c>
      <c r="N645" s="95">
        <v>0</v>
      </c>
      <c r="O645" s="95">
        <v>0</v>
      </c>
      <c r="P645" s="87">
        <f t="shared" si="130"/>
        <v>4571269</v>
      </c>
      <c r="Q645" s="86">
        <f t="shared" si="138"/>
        <v>24.413152184269094</v>
      </c>
      <c r="R645" s="88">
        <f t="shared" si="134"/>
        <v>18724616</v>
      </c>
      <c r="S645" s="101">
        <v>5</v>
      </c>
      <c r="T645" s="101">
        <v>69</v>
      </c>
      <c r="U645" s="101">
        <v>36</v>
      </c>
      <c r="V645" s="35">
        <f t="shared" si="136"/>
        <v>110</v>
      </c>
      <c r="W645" s="61">
        <f t="shared" si="133"/>
        <v>100</v>
      </c>
      <c r="X645" s="14" t="s">
        <v>277</v>
      </c>
      <c r="Y645" s="14">
        <v>0</v>
      </c>
      <c r="Z645" s="14">
        <v>0</v>
      </c>
      <c r="AA645" s="14">
        <v>0</v>
      </c>
      <c r="AB645" s="106">
        <f t="shared" si="139"/>
        <v>0</v>
      </c>
      <c r="AC645" s="60">
        <f t="shared" si="140"/>
        <v>0</v>
      </c>
      <c r="AD645" s="7">
        <f t="shared" si="141"/>
        <v>110</v>
      </c>
      <c r="AE645" s="82"/>
      <c r="AF645" s="82"/>
    </row>
    <row r="646" spans="1:32" hidden="1" x14ac:dyDescent="0.2">
      <c r="A646" s="1" t="s">
        <v>40</v>
      </c>
      <c r="B646" t="s">
        <v>117</v>
      </c>
      <c r="C646" s="19">
        <v>159145</v>
      </c>
      <c r="D646" s="82" t="s">
        <v>170</v>
      </c>
      <c r="E646" s="95">
        <v>1423844</v>
      </c>
      <c r="F646" s="95">
        <v>12386919</v>
      </c>
      <c r="G646" s="95">
        <v>342584</v>
      </c>
      <c r="H646" s="95">
        <v>0</v>
      </c>
      <c r="I646" s="85">
        <f t="shared" si="135"/>
        <v>14153347</v>
      </c>
      <c r="J646" s="86">
        <f t="shared" si="137"/>
        <v>75.586847815730906</v>
      </c>
      <c r="K646" s="95">
        <v>1648599</v>
      </c>
      <c r="L646" s="95">
        <v>0</v>
      </c>
      <c r="M646" s="95">
        <v>2922670</v>
      </c>
      <c r="N646" s="95">
        <v>0</v>
      </c>
      <c r="O646" s="95">
        <v>0</v>
      </c>
      <c r="P646" s="87">
        <f t="shared" ref="P646:P704" si="142">SUM(K646:O646)</f>
        <v>4571269</v>
      </c>
      <c r="Q646" s="86">
        <f t="shared" si="138"/>
        <v>24.413152184269094</v>
      </c>
      <c r="R646" s="88">
        <f t="shared" si="134"/>
        <v>18724616</v>
      </c>
      <c r="S646" s="101">
        <v>5</v>
      </c>
      <c r="T646" s="101">
        <v>69</v>
      </c>
      <c r="U646" s="101">
        <v>36</v>
      </c>
      <c r="V646" s="35">
        <f t="shared" si="136"/>
        <v>110</v>
      </c>
      <c r="W646" s="61">
        <f t="shared" si="133"/>
        <v>100</v>
      </c>
      <c r="X646" s="14" t="s">
        <v>277</v>
      </c>
      <c r="Y646" s="14">
        <v>0</v>
      </c>
      <c r="Z646" s="14">
        <v>0</v>
      </c>
      <c r="AA646" s="14">
        <v>0</v>
      </c>
      <c r="AB646" s="106">
        <f t="shared" si="139"/>
        <v>0</v>
      </c>
      <c r="AC646" s="60">
        <f t="shared" si="140"/>
        <v>0</v>
      </c>
      <c r="AD646" s="7">
        <f t="shared" si="141"/>
        <v>110</v>
      </c>
      <c r="AE646" s="82"/>
      <c r="AF646" s="82"/>
    </row>
    <row r="647" spans="1:32" hidden="1" x14ac:dyDescent="0.2">
      <c r="A647" s="1" t="s">
        <v>40</v>
      </c>
      <c r="B647" t="s">
        <v>137</v>
      </c>
      <c r="C647" s="19">
        <v>224869</v>
      </c>
      <c r="D647" s="82" t="s">
        <v>170</v>
      </c>
      <c r="E647" s="95">
        <v>1423844</v>
      </c>
      <c r="F647" s="95">
        <v>12386919</v>
      </c>
      <c r="G647" s="95">
        <v>342584</v>
      </c>
      <c r="H647" s="95">
        <v>0</v>
      </c>
      <c r="I647" s="85">
        <f t="shared" si="135"/>
        <v>14153347</v>
      </c>
      <c r="J647" s="86">
        <f t="shared" si="137"/>
        <v>75.586847815730906</v>
      </c>
      <c r="K647" s="95">
        <v>1648599</v>
      </c>
      <c r="L647" s="95">
        <v>0</v>
      </c>
      <c r="M647" s="95">
        <v>2922670</v>
      </c>
      <c r="N647" s="95">
        <v>0</v>
      </c>
      <c r="O647" s="95">
        <v>0</v>
      </c>
      <c r="P647" s="87">
        <f t="shared" si="142"/>
        <v>4571269</v>
      </c>
      <c r="Q647" s="86">
        <f t="shared" si="138"/>
        <v>24.413152184269094</v>
      </c>
      <c r="R647" s="88">
        <f t="shared" si="134"/>
        <v>18724616</v>
      </c>
      <c r="S647" s="101">
        <v>5</v>
      </c>
      <c r="T647" s="101">
        <v>69</v>
      </c>
      <c r="U647" s="101">
        <v>36</v>
      </c>
      <c r="V647" s="35">
        <f t="shared" si="136"/>
        <v>110</v>
      </c>
      <c r="W647" s="61">
        <f t="shared" si="133"/>
        <v>100</v>
      </c>
      <c r="X647" s="14" t="s">
        <v>277</v>
      </c>
      <c r="Y647" s="14">
        <v>0</v>
      </c>
      <c r="Z647" s="14">
        <v>0</v>
      </c>
      <c r="AA647" s="14">
        <v>0</v>
      </c>
      <c r="AB647" s="106">
        <f t="shared" si="139"/>
        <v>0</v>
      </c>
      <c r="AC647" s="60">
        <f t="shared" si="140"/>
        <v>0</v>
      </c>
      <c r="AD647" s="7">
        <f t="shared" si="141"/>
        <v>110</v>
      </c>
      <c r="AE647" s="82"/>
      <c r="AF647" s="82"/>
    </row>
    <row r="648" spans="1:32" hidden="1" x14ac:dyDescent="0.2">
      <c r="A648" s="1" t="s">
        <v>40</v>
      </c>
      <c r="B648" t="s">
        <v>151</v>
      </c>
      <c r="C648" s="19">
        <v>26656</v>
      </c>
      <c r="D648" s="82" t="s">
        <v>170</v>
      </c>
      <c r="E648" s="95">
        <v>1423844</v>
      </c>
      <c r="F648" s="95">
        <v>12386919</v>
      </c>
      <c r="G648" s="95">
        <v>342584</v>
      </c>
      <c r="H648" s="95">
        <v>0</v>
      </c>
      <c r="I648" s="85">
        <f t="shared" si="135"/>
        <v>14153347</v>
      </c>
      <c r="J648" s="86">
        <f t="shared" si="137"/>
        <v>75.586847815730906</v>
      </c>
      <c r="K648" s="95">
        <v>1648599</v>
      </c>
      <c r="L648" s="95">
        <v>0</v>
      </c>
      <c r="M648" s="95">
        <v>2922670</v>
      </c>
      <c r="N648" s="95">
        <v>0</v>
      </c>
      <c r="O648" s="95">
        <v>0</v>
      </c>
      <c r="P648" s="87">
        <f t="shared" si="142"/>
        <v>4571269</v>
      </c>
      <c r="Q648" s="86">
        <f t="shared" si="138"/>
        <v>24.413152184269094</v>
      </c>
      <c r="R648" s="88">
        <f t="shared" si="134"/>
        <v>18724616</v>
      </c>
      <c r="S648" s="101">
        <v>5</v>
      </c>
      <c r="T648" s="101">
        <v>69</v>
      </c>
      <c r="U648" s="101">
        <v>36</v>
      </c>
      <c r="V648" s="35">
        <f t="shared" si="136"/>
        <v>110</v>
      </c>
      <c r="W648" s="61">
        <f t="shared" si="133"/>
        <v>100</v>
      </c>
      <c r="X648" s="14" t="s">
        <v>277</v>
      </c>
      <c r="Y648" s="14">
        <v>0</v>
      </c>
      <c r="Z648" s="14">
        <v>0</v>
      </c>
      <c r="AA648" s="14">
        <v>0</v>
      </c>
      <c r="AB648" s="106">
        <f t="shared" si="139"/>
        <v>0</v>
      </c>
      <c r="AC648" s="60">
        <f t="shared" si="140"/>
        <v>0</v>
      </c>
      <c r="AD648" s="7">
        <f t="shared" si="141"/>
        <v>110</v>
      </c>
      <c r="AE648" s="82"/>
      <c r="AF648" s="82"/>
    </row>
    <row r="649" spans="1:32" hidden="1" x14ac:dyDescent="0.2">
      <c r="A649" s="1" t="s">
        <v>40</v>
      </c>
      <c r="B649" t="s">
        <v>149</v>
      </c>
      <c r="C649" s="19">
        <v>9932</v>
      </c>
      <c r="D649" s="82" t="s">
        <v>170</v>
      </c>
      <c r="E649" s="95">
        <v>1423844</v>
      </c>
      <c r="F649" s="95">
        <v>12386919</v>
      </c>
      <c r="G649" s="95">
        <v>342584</v>
      </c>
      <c r="H649" s="95">
        <v>0</v>
      </c>
      <c r="I649" s="85">
        <f t="shared" si="135"/>
        <v>14153347</v>
      </c>
      <c r="J649" s="86">
        <f t="shared" si="137"/>
        <v>75.586847815730906</v>
      </c>
      <c r="K649" s="95">
        <v>1648599</v>
      </c>
      <c r="L649" s="95">
        <v>0</v>
      </c>
      <c r="M649" s="95">
        <v>2922670</v>
      </c>
      <c r="N649" s="95">
        <v>0</v>
      </c>
      <c r="O649" s="95">
        <v>0</v>
      </c>
      <c r="P649" s="87">
        <f t="shared" si="142"/>
        <v>4571269</v>
      </c>
      <c r="Q649" s="86">
        <f t="shared" si="138"/>
        <v>24.413152184269094</v>
      </c>
      <c r="R649" s="88">
        <f>I649+P649</f>
        <v>18724616</v>
      </c>
      <c r="S649" s="101">
        <v>5</v>
      </c>
      <c r="T649" s="101">
        <v>69</v>
      </c>
      <c r="U649" s="101">
        <v>36</v>
      </c>
      <c r="V649" s="35">
        <f t="shared" si="136"/>
        <v>110</v>
      </c>
      <c r="W649" s="61">
        <f t="shared" si="133"/>
        <v>100</v>
      </c>
      <c r="X649" s="14" t="s">
        <v>277</v>
      </c>
      <c r="Y649" s="14">
        <v>0</v>
      </c>
      <c r="Z649" s="14">
        <v>0</v>
      </c>
      <c r="AA649" s="14">
        <v>0</v>
      </c>
      <c r="AB649" s="106">
        <f t="shared" si="139"/>
        <v>0</v>
      </c>
      <c r="AC649" s="60">
        <f t="shared" si="140"/>
        <v>0</v>
      </c>
      <c r="AD649" s="7">
        <f t="shared" si="141"/>
        <v>110</v>
      </c>
      <c r="AE649" s="82"/>
      <c r="AF649" s="82"/>
    </row>
    <row r="650" spans="1:32" hidden="1" x14ac:dyDescent="0.2">
      <c r="A650" s="1" t="s">
        <v>40</v>
      </c>
      <c r="B650" t="s">
        <v>93</v>
      </c>
      <c r="C650" s="19">
        <v>248692</v>
      </c>
      <c r="D650" s="82" t="s">
        <v>170</v>
      </c>
      <c r="E650" s="95">
        <v>1423844</v>
      </c>
      <c r="F650" s="95">
        <v>12386919</v>
      </c>
      <c r="G650" s="95">
        <v>342584</v>
      </c>
      <c r="H650" s="95">
        <v>0</v>
      </c>
      <c r="I650" s="85">
        <f t="shared" si="135"/>
        <v>14153347</v>
      </c>
      <c r="J650" s="86">
        <f t="shared" si="137"/>
        <v>75.586847815730906</v>
      </c>
      <c r="K650" s="95">
        <v>1648599</v>
      </c>
      <c r="L650" s="95">
        <v>0</v>
      </c>
      <c r="M650" s="95">
        <v>2922670</v>
      </c>
      <c r="N650" s="95">
        <v>0</v>
      </c>
      <c r="O650" s="95">
        <v>0</v>
      </c>
      <c r="P650" s="87">
        <f t="shared" si="142"/>
        <v>4571269</v>
      </c>
      <c r="Q650" s="86">
        <f t="shared" si="138"/>
        <v>24.413152184269094</v>
      </c>
      <c r="R650" s="88">
        <f t="shared" si="134"/>
        <v>18724616</v>
      </c>
      <c r="S650" s="101">
        <v>5</v>
      </c>
      <c r="T650" s="101">
        <v>69</v>
      </c>
      <c r="U650" s="101">
        <v>36</v>
      </c>
      <c r="V650" s="35">
        <f t="shared" si="136"/>
        <v>110</v>
      </c>
      <c r="W650" s="61">
        <f t="shared" si="133"/>
        <v>100</v>
      </c>
      <c r="X650" s="14" t="s">
        <v>277</v>
      </c>
      <c r="Y650" s="14">
        <v>0</v>
      </c>
      <c r="Z650" s="14">
        <v>0</v>
      </c>
      <c r="AA650" s="14">
        <v>0</v>
      </c>
      <c r="AB650" s="106">
        <f t="shared" si="139"/>
        <v>0</v>
      </c>
      <c r="AC650" s="60">
        <f t="shared" si="140"/>
        <v>0</v>
      </c>
      <c r="AD650" s="7">
        <f t="shared" si="141"/>
        <v>110</v>
      </c>
      <c r="AE650" s="82"/>
      <c r="AF650" s="82"/>
    </row>
    <row r="651" spans="1:32" hidden="1" x14ac:dyDescent="0.2">
      <c r="A651" s="1" t="s">
        <v>40</v>
      </c>
      <c r="B651" t="s">
        <v>145</v>
      </c>
      <c r="C651" s="19">
        <v>2132017</v>
      </c>
      <c r="D651" s="82" t="s">
        <v>170</v>
      </c>
      <c r="E651" s="95">
        <v>1423844</v>
      </c>
      <c r="F651" s="95">
        <v>12386919</v>
      </c>
      <c r="G651" s="95">
        <v>342584</v>
      </c>
      <c r="H651" s="95">
        <v>0</v>
      </c>
      <c r="I651" s="85">
        <f t="shared" si="135"/>
        <v>14153347</v>
      </c>
      <c r="J651" s="86">
        <f t="shared" si="137"/>
        <v>75.586847815730906</v>
      </c>
      <c r="K651" s="95">
        <v>1648599</v>
      </c>
      <c r="L651" s="95">
        <v>0</v>
      </c>
      <c r="M651" s="95">
        <v>2922670</v>
      </c>
      <c r="N651" s="95">
        <v>0</v>
      </c>
      <c r="O651" s="95">
        <v>0</v>
      </c>
      <c r="P651" s="87">
        <f t="shared" si="142"/>
        <v>4571269</v>
      </c>
      <c r="Q651" s="86">
        <f t="shared" si="138"/>
        <v>24.413152184269094</v>
      </c>
      <c r="R651" s="88">
        <f>I651+P651</f>
        <v>18724616</v>
      </c>
      <c r="S651" s="101">
        <v>5</v>
      </c>
      <c r="T651" s="101">
        <v>69</v>
      </c>
      <c r="U651" s="101">
        <v>36</v>
      </c>
      <c r="V651" s="35">
        <f t="shared" si="136"/>
        <v>110</v>
      </c>
      <c r="W651" s="61">
        <f t="shared" si="133"/>
        <v>100</v>
      </c>
      <c r="X651" s="14" t="s">
        <v>277</v>
      </c>
      <c r="Y651" s="14">
        <v>0</v>
      </c>
      <c r="Z651" s="14">
        <v>0</v>
      </c>
      <c r="AA651" s="14">
        <v>0</v>
      </c>
      <c r="AB651" s="106">
        <f t="shared" si="139"/>
        <v>0</v>
      </c>
      <c r="AC651" s="60">
        <f t="shared" si="140"/>
        <v>0</v>
      </c>
      <c r="AD651" s="7">
        <f t="shared" si="141"/>
        <v>110</v>
      </c>
      <c r="AE651" s="82"/>
      <c r="AF651" s="82"/>
    </row>
    <row r="652" spans="1:32" hidden="1" x14ac:dyDescent="0.2">
      <c r="A652" s="1" t="s">
        <v>40</v>
      </c>
      <c r="B652" t="s">
        <v>227</v>
      </c>
      <c r="C652" s="19">
        <v>1283224</v>
      </c>
      <c r="D652" s="82" t="s">
        <v>170</v>
      </c>
      <c r="E652" s="95">
        <v>1423844</v>
      </c>
      <c r="F652" s="95">
        <v>12386919</v>
      </c>
      <c r="G652" s="95">
        <v>342584</v>
      </c>
      <c r="H652" s="95">
        <v>0</v>
      </c>
      <c r="I652" s="85">
        <f t="shared" si="135"/>
        <v>14153347</v>
      </c>
      <c r="J652" s="86">
        <f t="shared" si="137"/>
        <v>75.586847815730906</v>
      </c>
      <c r="K652" s="95">
        <v>1648599</v>
      </c>
      <c r="L652" s="95">
        <v>0</v>
      </c>
      <c r="M652" s="95">
        <v>2922670</v>
      </c>
      <c r="N652" s="95">
        <v>0</v>
      </c>
      <c r="O652" s="95">
        <v>0</v>
      </c>
      <c r="P652" s="87">
        <f t="shared" si="142"/>
        <v>4571269</v>
      </c>
      <c r="Q652" s="86">
        <f t="shared" si="138"/>
        <v>24.413152184269094</v>
      </c>
      <c r="R652" s="88">
        <f t="shared" ref="R652:R716" si="143">I652+P652</f>
        <v>18724616</v>
      </c>
      <c r="S652" s="101">
        <v>5</v>
      </c>
      <c r="T652" s="101">
        <v>69</v>
      </c>
      <c r="U652" s="101">
        <v>36</v>
      </c>
      <c r="V652" s="35">
        <f t="shared" si="136"/>
        <v>110</v>
      </c>
      <c r="W652" s="61">
        <f t="shared" si="133"/>
        <v>100</v>
      </c>
      <c r="X652" s="14" t="s">
        <v>277</v>
      </c>
      <c r="Y652" s="14">
        <v>0</v>
      </c>
      <c r="Z652" s="14">
        <v>0</v>
      </c>
      <c r="AA652" s="14">
        <v>0</v>
      </c>
      <c r="AB652" s="106">
        <f t="shared" si="139"/>
        <v>0</v>
      </c>
      <c r="AC652" s="60">
        <f t="shared" si="140"/>
        <v>0</v>
      </c>
      <c r="AD652" s="7">
        <f t="shared" si="141"/>
        <v>110</v>
      </c>
      <c r="AE652" s="82"/>
      <c r="AF652" s="82"/>
    </row>
    <row r="653" spans="1:32" hidden="1" x14ac:dyDescent="0.2">
      <c r="A653" s="1" t="s">
        <v>40</v>
      </c>
      <c r="B653" t="s">
        <v>135</v>
      </c>
      <c r="C653" s="19">
        <v>391473</v>
      </c>
      <c r="D653" s="82" t="s">
        <v>170</v>
      </c>
      <c r="E653" s="95">
        <v>1423844</v>
      </c>
      <c r="F653" s="95">
        <v>12386919</v>
      </c>
      <c r="G653" s="95">
        <v>342584</v>
      </c>
      <c r="H653" s="95">
        <v>0</v>
      </c>
      <c r="I653" s="85">
        <f t="shared" si="135"/>
        <v>14153347</v>
      </c>
      <c r="J653" s="86">
        <f t="shared" si="137"/>
        <v>75.586847815730906</v>
      </c>
      <c r="K653" s="95">
        <v>1648599</v>
      </c>
      <c r="L653" s="95">
        <v>0</v>
      </c>
      <c r="M653" s="95">
        <v>2922670</v>
      </c>
      <c r="N653" s="95">
        <v>0</v>
      </c>
      <c r="O653" s="95">
        <v>0</v>
      </c>
      <c r="P653" s="87">
        <f t="shared" si="142"/>
        <v>4571269</v>
      </c>
      <c r="Q653" s="86">
        <f t="shared" si="138"/>
        <v>24.413152184269094</v>
      </c>
      <c r="R653" s="88">
        <f t="shared" si="143"/>
        <v>18724616</v>
      </c>
      <c r="S653" s="101">
        <v>5</v>
      </c>
      <c r="T653" s="101">
        <v>69</v>
      </c>
      <c r="U653" s="101">
        <v>36</v>
      </c>
      <c r="V653" s="35">
        <f t="shared" si="136"/>
        <v>110</v>
      </c>
      <c r="W653" s="61">
        <f t="shared" si="133"/>
        <v>100</v>
      </c>
      <c r="X653" s="14" t="s">
        <v>277</v>
      </c>
      <c r="Y653" s="14">
        <v>0</v>
      </c>
      <c r="Z653" s="14">
        <v>0</v>
      </c>
      <c r="AA653" s="14">
        <v>0</v>
      </c>
      <c r="AB653" s="106">
        <f t="shared" si="139"/>
        <v>0</v>
      </c>
      <c r="AC653" s="60">
        <f t="shared" si="140"/>
        <v>0</v>
      </c>
      <c r="AD653" s="7">
        <f t="shared" si="141"/>
        <v>110</v>
      </c>
      <c r="AE653" s="82"/>
      <c r="AF653" s="82"/>
    </row>
    <row r="654" spans="1:32" x14ac:dyDescent="0.2">
      <c r="A654" s="1" t="s">
        <v>40</v>
      </c>
      <c r="B654" t="s">
        <v>140</v>
      </c>
      <c r="C654" s="19">
        <v>10000</v>
      </c>
      <c r="D654" s="82" t="s">
        <v>170</v>
      </c>
      <c r="E654" s="95">
        <v>1423844</v>
      </c>
      <c r="F654" s="95">
        <v>12386919</v>
      </c>
      <c r="G654" s="95">
        <v>342584</v>
      </c>
      <c r="H654" s="95">
        <v>0</v>
      </c>
      <c r="I654" s="85">
        <f t="shared" si="135"/>
        <v>14153347</v>
      </c>
      <c r="J654" s="86">
        <f t="shared" si="137"/>
        <v>75.586847815730906</v>
      </c>
      <c r="K654" s="95">
        <v>1648599</v>
      </c>
      <c r="L654" s="95">
        <v>0</v>
      </c>
      <c r="M654" s="95">
        <v>2922670</v>
      </c>
      <c r="N654" s="95">
        <v>0</v>
      </c>
      <c r="O654" s="95">
        <v>0</v>
      </c>
      <c r="P654" s="87">
        <f t="shared" si="142"/>
        <v>4571269</v>
      </c>
      <c r="Q654" s="86">
        <f t="shared" si="138"/>
        <v>24.413152184269094</v>
      </c>
      <c r="R654" s="88">
        <f t="shared" si="143"/>
        <v>18724616</v>
      </c>
      <c r="S654" s="101">
        <v>5</v>
      </c>
      <c r="T654" s="101">
        <v>69</v>
      </c>
      <c r="U654" s="101">
        <v>36</v>
      </c>
      <c r="V654" s="35">
        <f t="shared" si="136"/>
        <v>110</v>
      </c>
      <c r="W654" s="61">
        <f t="shared" si="133"/>
        <v>100</v>
      </c>
      <c r="X654" s="14" t="s">
        <v>277</v>
      </c>
      <c r="Y654" s="14">
        <v>0</v>
      </c>
      <c r="Z654" s="14">
        <v>0</v>
      </c>
      <c r="AA654" s="14">
        <v>0</v>
      </c>
      <c r="AB654" s="106">
        <f t="shared" si="139"/>
        <v>0</v>
      </c>
      <c r="AC654" s="60">
        <f t="shared" si="140"/>
        <v>0</v>
      </c>
      <c r="AD654" s="7">
        <f t="shared" si="141"/>
        <v>110</v>
      </c>
      <c r="AE654" s="82"/>
      <c r="AF654" s="82"/>
    </row>
    <row r="655" spans="1:32" hidden="1" x14ac:dyDescent="0.2">
      <c r="A655" s="1" t="s">
        <v>40</v>
      </c>
      <c r="B655" t="s">
        <v>146</v>
      </c>
      <c r="C655" s="19">
        <v>82996</v>
      </c>
      <c r="D655" s="82" t="s">
        <v>170</v>
      </c>
      <c r="E655" s="95">
        <v>1423844</v>
      </c>
      <c r="F655" s="95">
        <v>12386919</v>
      </c>
      <c r="G655" s="95">
        <v>342584</v>
      </c>
      <c r="H655" s="95">
        <v>0</v>
      </c>
      <c r="I655" s="85">
        <f t="shared" si="135"/>
        <v>14153347</v>
      </c>
      <c r="J655" s="86">
        <f t="shared" si="137"/>
        <v>75.586847815730906</v>
      </c>
      <c r="K655" s="95">
        <v>1648599</v>
      </c>
      <c r="L655" s="95">
        <v>0</v>
      </c>
      <c r="M655" s="95">
        <v>2922670</v>
      </c>
      <c r="N655" s="95">
        <v>0</v>
      </c>
      <c r="O655" s="95">
        <v>0</v>
      </c>
      <c r="P655" s="87">
        <f t="shared" si="142"/>
        <v>4571269</v>
      </c>
      <c r="Q655" s="86">
        <f t="shared" si="138"/>
        <v>24.413152184269094</v>
      </c>
      <c r="R655" s="88">
        <f t="shared" si="143"/>
        <v>18724616</v>
      </c>
      <c r="S655" s="101">
        <v>5</v>
      </c>
      <c r="T655" s="101">
        <v>69</v>
      </c>
      <c r="U655" s="101">
        <v>36</v>
      </c>
      <c r="V655" s="35">
        <f t="shared" si="136"/>
        <v>110</v>
      </c>
      <c r="W655" s="61">
        <f t="shared" si="133"/>
        <v>100</v>
      </c>
      <c r="X655" s="14" t="s">
        <v>277</v>
      </c>
      <c r="Y655" s="14">
        <v>0</v>
      </c>
      <c r="Z655" s="14">
        <v>0</v>
      </c>
      <c r="AA655" s="14">
        <v>0</v>
      </c>
      <c r="AB655" s="106">
        <f t="shared" si="139"/>
        <v>0</v>
      </c>
      <c r="AC655" s="60">
        <f t="shared" si="140"/>
        <v>0</v>
      </c>
      <c r="AD655" s="7">
        <f t="shared" si="141"/>
        <v>110</v>
      </c>
      <c r="AE655" s="82"/>
      <c r="AF655" s="82"/>
    </row>
    <row r="656" spans="1:32" hidden="1" x14ac:dyDescent="0.2">
      <c r="A656" s="1" t="s">
        <v>40</v>
      </c>
      <c r="B656" t="s">
        <v>141</v>
      </c>
      <c r="C656" s="19">
        <v>7827</v>
      </c>
      <c r="D656" s="82" t="s">
        <v>170</v>
      </c>
      <c r="E656" s="95">
        <v>1423844</v>
      </c>
      <c r="F656" s="95">
        <v>12386919</v>
      </c>
      <c r="G656" s="95">
        <v>342584</v>
      </c>
      <c r="H656" s="95">
        <v>0</v>
      </c>
      <c r="I656" s="85">
        <f t="shared" si="135"/>
        <v>14153347</v>
      </c>
      <c r="J656" s="86">
        <f t="shared" si="137"/>
        <v>75.586847815730906</v>
      </c>
      <c r="K656" s="95">
        <v>1648599</v>
      </c>
      <c r="L656" s="95">
        <v>0</v>
      </c>
      <c r="M656" s="95">
        <v>2922670</v>
      </c>
      <c r="N656" s="95">
        <v>0</v>
      </c>
      <c r="O656" s="95">
        <v>0</v>
      </c>
      <c r="P656" s="87">
        <f t="shared" si="142"/>
        <v>4571269</v>
      </c>
      <c r="Q656" s="86">
        <f t="shared" si="138"/>
        <v>24.413152184269094</v>
      </c>
      <c r="R656" s="88">
        <f t="shared" si="143"/>
        <v>18724616</v>
      </c>
      <c r="S656" s="101">
        <v>5</v>
      </c>
      <c r="T656" s="101">
        <v>69</v>
      </c>
      <c r="U656" s="101">
        <v>36</v>
      </c>
      <c r="V656" s="35">
        <f t="shared" si="136"/>
        <v>110</v>
      </c>
      <c r="W656" s="61">
        <f t="shared" si="133"/>
        <v>100</v>
      </c>
      <c r="X656" s="14" t="s">
        <v>277</v>
      </c>
      <c r="Y656" s="14">
        <v>0</v>
      </c>
      <c r="Z656" s="14">
        <v>0</v>
      </c>
      <c r="AA656" s="14">
        <v>0</v>
      </c>
      <c r="AB656" s="106">
        <f t="shared" si="139"/>
        <v>0</v>
      </c>
      <c r="AC656" s="60">
        <f t="shared" si="140"/>
        <v>0</v>
      </c>
      <c r="AD656" s="7">
        <f t="shared" si="141"/>
        <v>110</v>
      </c>
      <c r="AE656" s="82"/>
      <c r="AF656" s="82"/>
    </row>
    <row r="657" spans="1:32" hidden="1" x14ac:dyDescent="0.2">
      <c r="A657" s="1" t="s">
        <v>40</v>
      </c>
      <c r="B657" t="s">
        <v>119</v>
      </c>
      <c r="C657" s="19">
        <v>669520</v>
      </c>
      <c r="D657" s="82" t="s">
        <v>213</v>
      </c>
      <c r="E657" s="95">
        <v>1423844</v>
      </c>
      <c r="F657" s="95">
        <v>12386919</v>
      </c>
      <c r="G657" s="95">
        <v>342584</v>
      </c>
      <c r="H657" s="95">
        <v>0</v>
      </c>
      <c r="I657" s="85">
        <f t="shared" si="135"/>
        <v>14153347</v>
      </c>
      <c r="J657" s="86">
        <f t="shared" si="137"/>
        <v>75.586847815730906</v>
      </c>
      <c r="K657" s="95">
        <v>1648599</v>
      </c>
      <c r="L657" s="95">
        <v>0</v>
      </c>
      <c r="M657" s="95">
        <v>2922670</v>
      </c>
      <c r="N657" s="95">
        <v>0</v>
      </c>
      <c r="O657" s="95">
        <v>0</v>
      </c>
      <c r="P657" s="87">
        <f t="shared" si="142"/>
        <v>4571269</v>
      </c>
      <c r="Q657" s="86">
        <f t="shared" si="138"/>
        <v>24.413152184269094</v>
      </c>
      <c r="R657" s="88">
        <f t="shared" si="143"/>
        <v>18724616</v>
      </c>
      <c r="S657" s="101">
        <v>5</v>
      </c>
      <c r="T657" s="101">
        <v>69</v>
      </c>
      <c r="U657" s="101">
        <v>36</v>
      </c>
      <c r="V657" s="35">
        <f t="shared" si="136"/>
        <v>110</v>
      </c>
      <c r="W657" s="61">
        <f t="shared" si="133"/>
        <v>100</v>
      </c>
      <c r="X657" s="14" t="s">
        <v>277</v>
      </c>
      <c r="Y657" s="14">
        <v>0</v>
      </c>
      <c r="Z657" s="14">
        <v>0</v>
      </c>
      <c r="AA657" s="14">
        <v>0</v>
      </c>
      <c r="AB657" s="106">
        <f t="shared" si="139"/>
        <v>0</v>
      </c>
      <c r="AC657" s="60">
        <f t="shared" si="140"/>
        <v>0</v>
      </c>
      <c r="AD657" s="7">
        <f t="shared" si="141"/>
        <v>110</v>
      </c>
      <c r="AE657" s="82"/>
      <c r="AF657" s="82"/>
    </row>
    <row r="658" spans="1:32" hidden="1" x14ac:dyDescent="0.2">
      <c r="A658" s="1" t="s">
        <v>40</v>
      </c>
      <c r="B658" t="s">
        <v>99</v>
      </c>
      <c r="C658" s="19">
        <v>1412170</v>
      </c>
      <c r="D658" s="82" t="s">
        <v>213</v>
      </c>
      <c r="E658" s="95">
        <v>1423844</v>
      </c>
      <c r="F658" s="95">
        <v>12386919</v>
      </c>
      <c r="G658" s="95">
        <v>342584</v>
      </c>
      <c r="H658" s="95">
        <v>0</v>
      </c>
      <c r="I658" s="85">
        <f t="shared" si="135"/>
        <v>14153347</v>
      </c>
      <c r="J658" s="86">
        <f t="shared" si="137"/>
        <v>75.586847815730906</v>
      </c>
      <c r="K658" s="95">
        <v>1648599</v>
      </c>
      <c r="L658" s="95">
        <v>0</v>
      </c>
      <c r="M658" s="95">
        <v>2922670</v>
      </c>
      <c r="N658" s="95">
        <v>0</v>
      </c>
      <c r="O658" s="95">
        <v>0</v>
      </c>
      <c r="P658" s="87">
        <f t="shared" si="142"/>
        <v>4571269</v>
      </c>
      <c r="Q658" s="86">
        <f t="shared" si="138"/>
        <v>24.413152184269094</v>
      </c>
      <c r="R658" s="88">
        <f t="shared" si="143"/>
        <v>18724616</v>
      </c>
      <c r="S658" s="101">
        <v>5</v>
      </c>
      <c r="T658" s="101">
        <v>69</v>
      </c>
      <c r="U658" s="101">
        <v>36</v>
      </c>
      <c r="V658" s="35">
        <f t="shared" si="136"/>
        <v>110</v>
      </c>
      <c r="W658" s="61">
        <f t="shared" si="133"/>
        <v>100</v>
      </c>
      <c r="X658" s="14" t="s">
        <v>277</v>
      </c>
      <c r="Y658" s="14">
        <v>0</v>
      </c>
      <c r="Z658" s="14">
        <v>0</v>
      </c>
      <c r="AA658" s="14">
        <v>0</v>
      </c>
      <c r="AB658" s="106">
        <f t="shared" si="139"/>
        <v>0</v>
      </c>
      <c r="AC658" s="60">
        <f t="shared" si="140"/>
        <v>0</v>
      </c>
      <c r="AD658" s="7">
        <f t="shared" si="141"/>
        <v>110</v>
      </c>
      <c r="AE658" s="82"/>
      <c r="AF658" s="82"/>
    </row>
    <row r="659" spans="1:32" hidden="1" x14ac:dyDescent="0.2">
      <c r="A659" s="1" t="s">
        <v>40</v>
      </c>
      <c r="B659" t="s">
        <v>121</v>
      </c>
      <c r="C659" s="19">
        <v>438356</v>
      </c>
      <c r="D659" s="82" t="s">
        <v>213</v>
      </c>
      <c r="E659" s="95">
        <v>1423844</v>
      </c>
      <c r="F659" s="95">
        <v>12386919</v>
      </c>
      <c r="G659" s="95">
        <v>342584</v>
      </c>
      <c r="H659" s="95">
        <v>0</v>
      </c>
      <c r="I659" s="85">
        <f t="shared" si="135"/>
        <v>14153347</v>
      </c>
      <c r="J659" s="86">
        <f t="shared" si="137"/>
        <v>75.586847815730906</v>
      </c>
      <c r="K659" s="95">
        <v>1648599</v>
      </c>
      <c r="L659" s="95">
        <v>0</v>
      </c>
      <c r="M659" s="95">
        <v>2922670</v>
      </c>
      <c r="N659" s="95">
        <v>0</v>
      </c>
      <c r="O659" s="95">
        <v>0</v>
      </c>
      <c r="P659" s="87">
        <f t="shared" si="142"/>
        <v>4571269</v>
      </c>
      <c r="Q659" s="86">
        <f t="shared" si="138"/>
        <v>24.413152184269094</v>
      </c>
      <c r="R659" s="88">
        <f t="shared" si="143"/>
        <v>18724616</v>
      </c>
      <c r="S659" s="101">
        <v>5</v>
      </c>
      <c r="T659" s="101">
        <v>69</v>
      </c>
      <c r="U659" s="101">
        <v>36</v>
      </c>
      <c r="V659" s="35">
        <f t="shared" si="136"/>
        <v>110</v>
      </c>
      <c r="W659" s="61">
        <f t="shared" si="133"/>
        <v>100</v>
      </c>
      <c r="X659" s="14" t="s">
        <v>277</v>
      </c>
      <c r="Y659" s="14">
        <v>0</v>
      </c>
      <c r="Z659" s="14">
        <v>0</v>
      </c>
      <c r="AA659" s="14">
        <v>0</v>
      </c>
      <c r="AB659" s="106">
        <f t="shared" si="139"/>
        <v>0</v>
      </c>
      <c r="AC659" s="60">
        <f t="shared" si="140"/>
        <v>0</v>
      </c>
      <c r="AD659" s="7">
        <f t="shared" si="141"/>
        <v>110</v>
      </c>
      <c r="AE659" s="82"/>
      <c r="AF659" s="82"/>
    </row>
    <row r="660" spans="1:32" hidden="1" x14ac:dyDescent="0.2">
      <c r="A660" s="1" t="s">
        <v>40</v>
      </c>
      <c r="B660" t="s">
        <v>100</v>
      </c>
      <c r="C660" s="19">
        <v>473645</v>
      </c>
      <c r="D660" s="82" t="s">
        <v>213</v>
      </c>
      <c r="E660" s="95">
        <v>1423844</v>
      </c>
      <c r="F660" s="95">
        <v>12386919</v>
      </c>
      <c r="G660" s="95">
        <v>342584</v>
      </c>
      <c r="H660" s="95">
        <v>0</v>
      </c>
      <c r="I660" s="85">
        <f t="shared" si="135"/>
        <v>14153347</v>
      </c>
      <c r="J660" s="86">
        <f t="shared" si="137"/>
        <v>75.586847815730906</v>
      </c>
      <c r="K660" s="95">
        <v>1648599</v>
      </c>
      <c r="L660" s="95">
        <v>0</v>
      </c>
      <c r="M660" s="95">
        <v>2922670</v>
      </c>
      <c r="N660" s="95">
        <v>0</v>
      </c>
      <c r="O660" s="95">
        <v>0</v>
      </c>
      <c r="P660" s="87">
        <f t="shared" si="142"/>
        <v>4571269</v>
      </c>
      <c r="Q660" s="86">
        <f t="shared" si="138"/>
        <v>24.413152184269094</v>
      </c>
      <c r="R660" s="88">
        <f t="shared" si="143"/>
        <v>18724616</v>
      </c>
      <c r="S660" s="101">
        <v>5</v>
      </c>
      <c r="T660" s="101">
        <v>69</v>
      </c>
      <c r="U660" s="101">
        <v>36</v>
      </c>
      <c r="V660" s="35">
        <f t="shared" si="136"/>
        <v>110</v>
      </c>
      <c r="W660" s="61">
        <f t="shared" ref="W660:W723" si="144">(100*V660)/AD660</f>
        <v>100</v>
      </c>
      <c r="X660" s="14" t="s">
        <v>277</v>
      </c>
      <c r="Y660" s="14">
        <v>0</v>
      </c>
      <c r="Z660" s="14">
        <v>0</v>
      </c>
      <c r="AA660" s="14">
        <v>0</v>
      </c>
      <c r="AB660" s="106">
        <f t="shared" si="139"/>
        <v>0</v>
      </c>
      <c r="AC660" s="60">
        <f t="shared" si="140"/>
        <v>0</v>
      </c>
      <c r="AD660" s="7">
        <f t="shared" si="141"/>
        <v>110</v>
      </c>
      <c r="AE660" s="82"/>
      <c r="AF660" s="82"/>
    </row>
    <row r="661" spans="1:32" hidden="1" x14ac:dyDescent="0.2">
      <c r="A661" s="1" t="s">
        <v>40</v>
      </c>
      <c r="B661" t="s">
        <v>122</v>
      </c>
      <c r="C661" s="19">
        <v>195669</v>
      </c>
      <c r="D661" s="82" t="s">
        <v>213</v>
      </c>
      <c r="E661" s="95">
        <v>1423844</v>
      </c>
      <c r="F661" s="95">
        <v>12386919</v>
      </c>
      <c r="G661" s="95">
        <v>342584</v>
      </c>
      <c r="H661" s="95">
        <v>0</v>
      </c>
      <c r="I661" s="85">
        <f t="shared" si="135"/>
        <v>14153347</v>
      </c>
      <c r="J661" s="86">
        <f t="shared" si="137"/>
        <v>75.586847815730906</v>
      </c>
      <c r="K661" s="95">
        <v>1648599</v>
      </c>
      <c r="L661" s="95">
        <v>0</v>
      </c>
      <c r="M661" s="95">
        <v>2922670</v>
      </c>
      <c r="N661" s="95">
        <v>0</v>
      </c>
      <c r="O661" s="95">
        <v>0</v>
      </c>
      <c r="P661" s="87">
        <f t="shared" si="142"/>
        <v>4571269</v>
      </c>
      <c r="Q661" s="86">
        <f t="shared" si="138"/>
        <v>24.413152184269094</v>
      </c>
      <c r="R661" s="88">
        <f t="shared" si="143"/>
        <v>18724616</v>
      </c>
      <c r="S661" s="101">
        <v>5</v>
      </c>
      <c r="T661" s="101">
        <v>69</v>
      </c>
      <c r="U661" s="101">
        <v>36</v>
      </c>
      <c r="V661" s="35">
        <f t="shared" si="136"/>
        <v>110</v>
      </c>
      <c r="W661" s="61">
        <f t="shared" si="144"/>
        <v>100</v>
      </c>
      <c r="X661" s="14" t="s">
        <v>277</v>
      </c>
      <c r="Y661" s="14">
        <v>0</v>
      </c>
      <c r="Z661" s="14">
        <v>0</v>
      </c>
      <c r="AA661" s="14">
        <v>0</v>
      </c>
      <c r="AB661" s="106">
        <f t="shared" si="139"/>
        <v>0</v>
      </c>
      <c r="AC661" s="60">
        <f t="shared" si="140"/>
        <v>0</v>
      </c>
      <c r="AD661" s="7">
        <f t="shared" si="141"/>
        <v>110</v>
      </c>
      <c r="AE661" s="82"/>
      <c r="AF661" s="82"/>
    </row>
    <row r="662" spans="1:32" hidden="1" x14ac:dyDescent="0.2">
      <c r="A662" s="1" t="s">
        <v>40</v>
      </c>
      <c r="B662" t="s">
        <v>102</v>
      </c>
      <c r="C662" s="19">
        <v>2065436</v>
      </c>
      <c r="D662" s="82" t="s">
        <v>218</v>
      </c>
      <c r="E662" s="95">
        <v>1423844</v>
      </c>
      <c r="F662" s="95">
        <v>12386919</v>
      </c>
      <c r="G662" s="95">
        <v>342584</v>
      </c>
      <c r="H662" s="95">
        <v>0</v>
      </c>
      <c r="I662" s="85">
        <f t="shared" si="135"/>
        <v>14153347</v>
      </c>
      <c r="J662" s="86">
        <f t="shared" si="137"/>
        <v>75.586847815730906</v>
      </c>
      <c r="K662" s="95">
        <v>1648599</v>
      </c>
      <c r="L662" s="95">
        <v>0</v>
      </c>
      <c r="M662" s="95">
        <v>2922670</v>
      </c>
      <c r="N662" s="95">
        <v>0</v>
      </c>
      <c r="O662" s="95">
        <v>0</v>
      </c>
      <c r="P662" s="87">
        <f t="shared" si="142"/>
        <v>4571269</v>
      </c>
      <c r="Q662" s="86">
        <f t="shared" si="138"/>
        <v>24.413152184269094</v>
      </c>
      <c r="R662" s="88">
        <f t="shared" si="143"/>
        <v>18724616</v>
      </c>
      <c r="S662" s="101">
        <v>5</v>
      </c>
      <c r="T662" s="101">
        <v>69</v>
      </c>
      <c r="U662" s="101">
        <v>36</v>
      </c>
      <c r="V662" s="35">
        <f t="shared" si="136"/>
        <v>110</v>
      </c>
      <c r="W662" s="61">
        <f t="shared" si="144"/>
        <v>100</v>
      </c>
      <c r="X662" s="14" t="s">
        <v>277</v>
      </c>
      <c r="Y662" s="14">
        <v>0</v>
      </c>
      <c r="Z662" s="14">
        <v>0</v>
      </c>
      <c r="AA662" s="14">
        <v>0</v>
      </c>
      <c r="AB662" s="106">
        <f t="shared" si="139"/>
        <v>0</v>
      </c>
      <c r="AC662" s="60">
        <f t="shared" si="140"/>
        <v>0</v>
      </c>
      <c r="AD662" s="7">
        <f t="shared" si="141"/>
        <v>110</v>
      </c>
      <c r="AE662" s="82"/>
      <c r="AF662" s="82"/>
    </row>
    <row r="663" spans="1:32" hidden="1" x14ac:dyDescent="0.2">
      <c r="A663" s="1" t="s">
        <v>40</v>
      </c>
      <c r="B663" t="s">
        <v>103</v>
      </c>
      <c r="C663" s="19">
        <v>3000</v>
      </c>
      <c r="D663" s="82" t="s">
        <v>218</v>
      </c>
      <c r="E663" s="95">
        <v>1423844</v>
      </c>
      <c r="F663" s="95">
        <v>12386919</v>
      </c>
      <c r="G663" s="95">
        <v>342584</v>
      </c>
      <c r="H663" s="95">
        <v>0</v>
      </c>
      <c r="I663" s="85">
        <f t="shared" si="135"/>
        <v>14153347</v>
      </c>
      <c r="J663" s="86">
        <f t="shared" si="137"/>
        <v>75.586847815730906</v>
      </c>
      <c r="K663" s="95">
        <v>1648599</v>
      </c>
      <c r="L663" s="95">
        <v>0</v>
      </c>
      <c r="M663" s="95">
        <v>2922670</v>
      </c>
      <c r="N663" s="95">
        <v>0</v>
      </c>
      <c r="O663" s="95">
        <v>0</v>
      </c>
      <c r="P663" s="87">
        <f t="shared" si="142"/>
        <v>4571269</v>
      </c>
      <c r="Q663" s="86">
        <f t="shared" si="138"/>
        <v>24.413152184269094</v>
      </c>
      <c r="R663" s="88">
        <f t="shared" si="143"/>
        <v>18724616</v>
      </c>
      <c r="S663" s="101">
        <v>5</v>
      </c>
      <c r="T663" s="101">
        <v>69</v>
      </c>
      <c r="U663" s="101">
        <v>36</v>
      </c>
      <c r="V663" s="35">
        <f t="shared" si="136"/>
        <v>110</v>
      </c>
      <c r="W663" s="61">
        <f t="shared" si="144"/>
        <v>100</v>
      </c>
      <c r="X663" s="14" t="s">
        <v>277</v>
      </c>
      <c r="Y663" s="14">
        <v>0</v>
      </c>
      <c r="Z663" s="14">
        <v>0</v>
      </c>
      <c r="AA663" s="14">
        <v>0</v>
      </c>
      <c r="AB663" s="106">
        <f t="shared" si="139"/>
        <v>0</v>
      </c>
      <c r="AC663" s="60">
        <f t="shared" si="140"/>
        <v>0</v>
      </c>
      <c r="AD663" s="7">
        <f t="shared" si="141"/>
        <v>110</v>
      </c>
      <c r="AE663" s="82"/>
      <c r="AF663" s="82"/>
    </row>
    <row r="664" spans="1:32" hidden="1" x14ac:dyDescent="0.2">
      <c r="A664" s="1" t="s">
        <v>40</v>
      </c>
      <c r="B664" t="s">
        <v>104</v>
      </c>
      <c r="C664" s="19">
        <v>1357604</v>
      </c>
      <c r="D664" s="82" t="s">
        <v>218</v>
      </c>
      <c r="E664" s="95">
        <v>1423844</v>
      </c>
      <c r="F664" s="95">
        <v>12386919</v>
      </c>
      <c r="G664" s="95">
        <v>342584</v>
      </c>
      <c r="H664" s="95">
        <v>0</v>
      </c>
      <c r="I664" s="85">
        <f t="shared" si="135"/>
        <v>14153347</v>
      </c>
      <c r="J664" s="86">
        <f t="shared" si="137"/>
        <v>75.586847815730906</v>
      </c>
      <c r="K664" s="95">
        <v>1648599</v>
      </c>
      <c r="L664" s="95">
        <v>0</v>
      </c>
      <c r="M664" s="95">
        <v>2922670</v>
      </c>
      <c r="N664" s="95">
        <v>0</v>
      </c>
      <c r="O664" s="95">
        <v>0</v>
      </c>
      <c r="P664" s="87">
        <f t="shared" si="142"/>
        <v>4571269</v>
      </c>
      <c r="Q664" s="86">
        <f t="shared" si="138"/>
        <v>24.413152184269094</v>
      </c>
      <c r="R664" s="88">
        <f t="shared" si="143"/>
        <v>18724616</v>
      </c>
      <c r="S664" s="101">
        <v>5</v>
      </c>
      <c r="T664" s="101">
        <v>69</v>
      </c>
      <c r="U664" s="101">
        <v>36</v>
      </c>
      <c r="V664" s="35">
        <f t="shared" si="136"/>
        <v>110</v>
      </c>
      <c r="W664" s="61">
        <f t="shared" si="144"/>
        <v>100</v>
      </c>
      <c r="X664" s="14" t="s">
        <v>277</v>
      </c>
      <c r="Y664" s="14">
        <v>0</v>
      </c>
      <c r="Z664" s="14">
        <v>0</v>
      </c>
      <c r="AA664" s="14">
        <v>0</v>
      </c>
      <c r="AB664" s="106">
        <f t="shared" si="139"/>
        <v>0</v>
      </c>
      <c r="AC664" s="60">
        <f t="shared" si="140"/>
        <v>0</v>
      </c>
      <c r="AD664" s="7">
        <f t="shared" si="141"/>
        <v>110</v>
      </c>
      <c r="AE664" s="82"/>
      <c r="AF664" s="82"/>
    </row>
    <row r="665" spans="1:32" hidden="1" x14ac:dyDescent="0.2">
      <c r="A665" s="1" t="s">
        <v>40</v>
      </c>
      <c r="B665" t="s">
        <v>106</v>
      </c>
      <c r="C665" s="19">
        <v>1799480</v>
      </c>
      <c r="D665" s="82" t="s">
        <v>218</v>
      </c>
      <c r="E665" s="95">
        <v>1423844</v>
      </c>
      <c r="F665" s="95">
        <v>12386919</v>
      </c>
      <c r="G665" s="95">
        <v>342584</v>
      </c>
      <c r="H665" s="95">
        <v>0</v>
      </c>
      <c r="I665" s="85">
        <f t="shared" si="135"/>
        <v>14153347</v>
      </c>
      <c r="J665" s="86">
        <f t="shared" si="137"/>
        <v>75.586847815730906</v>
      </c>
      <c r="K665" s="95">
        <v>1648599</v>
      </c>
      <c r="L665" s="95">
        <v>0</v>
      </c>
      <c r="M665" s="95">
        <v>2922670</v>
      </c>
      <c r="N665" s="95">
        <v>0</v>
      </c>
      <c r="O665" s="95">
        <v>0</v>
      </c>
      <c r="P665" s="87">
        <f t="shared" si="142"/>
        <v>4571269</v>
      </c>
      <c r="Q665" s="86">
        <f t="shared" si="138"/>
        <v>24.413152184269094</v>
      </c>
      <c r="R665" s="88">
        <f t="shared" si="143"/>
        <v>18724616</v>
      </c>
      <c r="S665" s="101">
        <v>5</v>
      </c>
      <c r="T665" s="101">
        <v>69</v>
      </c>
      <c r="U665" s="101">
        <v>36</v>
      </c>
      <c r="V665" s="35">
        <f t="shared" si="136"/>
        <v>110</v>
      </c>
      <c r="W665" s="61">
        <f t="shared" si="144"/>
        <v>100</v>
      </c>
      <c r="X665" s="14" t="s">
        <v>277</v>
      </c>
      <c r="Y665" s="14">
        <v>0</v>
      </c>
      <c r="Z665" s="14">
        <v>0</v>
      </c>
      <c r="AA665" s="14">
        <v>0</v>
      </c>
      <c r="AB665" s="106">
        <f t="shared" si="139"/>
        <v>0</v>
      </c>
      <c r="AC665" s="60">
        <f t="shared" si="140"/>
        <v>0</v>
      </c>
      <c r="AD665" s="7">
        <f t="shared" si="141"/>
        <v>110</v>
      </c>
      <c r="AE665" s="82"/>
      <c r="AF665" s="82"/>
    </row>
    <row r="666" spans="1:32" hidden="1" x14ac:dyDescent="0.2">
      <c r="A666" s="1" t="s">
        <v>40</v>
      </c>
      <c r="B666" t="s">
        <v>125</v>
      </c>
      <c r="C666" s="19">
        <v>173657</v>
      </c>
      <c r="D666" s="82" t="s">
        <v>219</v>
      </c>
      <c r="E666" s="95">
        <v>1423844</v>
      </c>
      <c r="F666" s="95">
        <v>12386919</v>
      </c>
      <c r="G666" s="95">
        <v>342584</v>
      </c>
      <c r="H666" s="95">
        <v>0</v>
      </c>
      <c r="I666" s="85">
        <f t="shared" si="135"/>
        <v>14153347</v>
      </c>
      <c r="J666" s="86">
        <f t="shared" si="137"/>
        <v>75.586847815730906</v>
      </c>
      <c r="K666" s="95">
        <v>1648599</v>
      </c>
      <c r="L666" s="95">
        <v>0</v>
      </c>
      <c r="M666" s="95">
        <v>2922670</v>
      </c>
      <c r="N666" s="95">
        <v>0</v>
      </c>
      <c r="O666" s="95">
        <v>0</v>
      </c>
      <c r="P666" s="87">
        <f t="shared" si="142"/>
        <v>4571269</v>
      </c>
      <c r="Q666" s="86">
        <f t="shared" si="138"/>
        <v>24.413152184269094</v>
      </c>
      <c r="R666" s="88">
        <f t="shared" si="143"/>
        <v>18724616</v>
      </c>
      <c r="S666" s="101">
        <v>5</v>
      </c>
      <c r="T666" s="101">
        <v>69</v>
      </c>
      <c r="U666" s="101">
        <v>36</v>
      </c>
      <c r="V666" s="35">
        <f t="shared" si="136"/>
        <v>110</v>
      </c>
      <c r="W666" s="61">
        <f t="shared" si="144"/>
        <v>100</v>
      </c>
      <c r="X666" s="14" t="s">
        <v>277</v>
      </c>
      <c r="Y666" s="14">
        <v>0</v>
      </c>
      <c r="Z666" s="14">
        <v>0</v>
      </c>
      <c r="AA666" s="14">
        <v>0</v>
      </c>
      <c r="AB666" s="106">
        <f t="shared" si="139"/>
        <v>0</v>
      </c>
      <c r="AC666" s="60">
        <f t="shared" si="140"/>
        <v>0</v>
      </c>
      <c r="AD666" s="7">
        <f t="shared" si="141"/>
        <v>110</v>
      </c>
      <c r="AE666" s="82"/>
      <c r="AF666" s="82"/>
    </row>
    <row r="667" spans="1:32" hidden="1" x14ac:dyDescent="0.2">
      <c r="A667" s="1" t="s">
        <v>39</v>
      </c>
      <c r="B667" t="s">
        <v>178</v>
      </c>
      <c r="C667" s="19">
        <v>37584</v>
      </c>
      <c r="D667" s="82" t="s">
        <v>221</v>
      </c>
      <c r="E667" s="95">
        <v>1014399</v>
      </c>
      <c r="F667" s="95">
        <v>5645929</v>
      </c>
      <c r="G667" s="95">
        <v>124333</v>
      </c>
      <c r="H667" s="95">
        <v>0</v>
      </c>
      <c r="I667" s="85">
        <f t="shared" si="135"/>
        <v>6784661</v>
      </c>
      <c r="J667" s="86">
        <f t="shared" si="137"/>
        <v>86.651790167282712</v>
      </c>
      <c r="K667" s="95">
        <v>0</v>
      </c>
      <c r="L667" s="95">
        <v>611016</v>
      </c>
      <c r="M667" s="95">
        <v>434122</v>
      </c>
      <c r="N667" s="95">
        <v>0</v>
      </c>
      <c r="O667" s="95">
        <v>0</v>
      </c>
      <c r="P667" s="87">
        <f t="shared" si="142"/>
        <v>1045138</v>
      </c>
      <c r="Q667" s="86">
        <f t="shared" si="138"/>
        <v>13.34820983271729</v>
      </c>
      <c r="R667" s="88">
        <f t="shared" si="143"/>
        <v>7829799</v>
      </c>
      <c r="S667" s="101">
        <v>54</v>
      </c>
      <c r="T667" s="101">
        <v>12</v>
      </c>
      <c r="U667" s="101">
        <v>44</v>
      </c>
      <c r="V667" s="35">
        <f t="shared" si="136"/>
        <v>110</v>
      </c>
      <c r="W667" s="61">
        <f t="shared" si="144"/>
        <v>100</v>
      </c>
      <c r="X667" s="14" t="s">
        <v>278</v>
      </c>
      <c r="Y667" s="14">
        <v>0</v>
      </c>
      <c r="Z667" s="14">
        <v>0</v>
      </c>
      <c r="AA667" s="14">
        <v>0</v>
      </c>
      <c r="AB667" s="106">
        <f t="shared" si="139"/>
        <v>0</v>
      </c>
      <c r="AC667" s="60">
        <f t="shared" si="140"/>
        <v>0</v>
      </c>
      <c r="AD667" s="7">
        <f t="shared" si="141"/>
        <v>110</v>
      </c>
      <c r="AE667" s="82"/>
      <c r="AF667" s="82"/>
    </row>
    <row r="668" spans="1:32" hidden="1" x14ac:dyDescent="0.2">
      <c r="A668" s="1" t="s">
        <v>39</v>
      </c>
      <c r="B668" t="s">
        <v>148</v>
      </c>
      <c r="C668" s="19">
        <v>757260</v>
      </c>
      <c r="D668" s="82" t="s">
        <v>221</v>
      </c>
      <c r="E668" s="95">
        <v>1014399</v>
      </c>
      <c r="F668" s="95">
        <v>5645929</v>
      </c>
      <c r="G668" s="95">
        <v>124333</v>
      </c>
      <c r="H668" s="95">
        <v>0</v>
      </c>
      <c r="I668" s="85">
        <f>SUM(E668:H668)</f>
        <v>6784661</v>
      </c>
      <c r="J668" s="86">
        <f t="shared" si="137"/>
        <v>86.651790167282712</v>
      </c>
      <c r="K668" s="95">
        <v>0</v>
      </c>
      <c r="L668" s="95">
        <v>611016</v>
      </c>
      <c r="M668" s="95">
        <v>434122</v>
      </c>
      <c r="N668" s="95">
        <v>0</v>
      </c>
      <c r="O668" s="95">
        <v>0</v>
      </c>
      <c r="P668" s="87">
        <f t="shared" si="142"/>
        <v>1045138</v>
      </c>
      <c r="Q668" s="86">
        <f t="shared" si="138"/>
        <v>13.34820983271729</v>
      </c>
      <c r="R668" s="88">
        <f t="shared" si="143"/>
        <v>7829799</v>
      </c>
      <c r="S668" s="101">
        <v>54</v>
      </c>
      <c r="T668" s="101">
        <v>12</v>
      </c>
      <c r="U668" s="101">
        <v>44</v>
      </c>
      <c r="V668" s="35">
        <f t="shared" si="136"/>
        <v>110</v>
      </c>
      <c r="W668" s="61">
        <f t="shared" si="144"/>
        <v>100</v>
      </c>
      <c r="X668" s="14" t="s">
        <v>278</v>
      </c>
      <c r="Y668" s="14">
        <v>0</v>
      </c>
      <c r="Z668" s="14">
        <v>0</v>
      </c>
      <c r="AA668" s="14">
        <v>0</v>
      </c>
      <c r="AB668" s="106">
        <f t="shared" si="139"/>
        <v>0</v>
      </c>
      <c r="AC668" s="60">
        <f t="shared" si="140"/>
        <v>0</v>
      </c>
      <c r="AD668" s="7">
        <f t="shared" si="141"/>
        <v>110</v>
      </c>
      <c r="AE668" s="82"/>
      <c r="AF668" s="82"/>
    </row>
    <row r="669" spans="1:32" hidden="1" x14ac:dyDescent="0.2">
      <c r="A669" s="1" t="s">
        <v>39</v>
      </c>
      <c r="B669" t="s">
        <v>90</v>
      </c>
      <c r="C669" s="19">
        <v>269030</v>
      </c>
      <c r="D669" s="82" t="s">
        <v>176</v>
      </c>
      <c r="E669" s="95">
        <v>1014399</v>
      </c>
      <c r="F669" s="95">
        <v>5645929</v>
      </c>
      <c r="G669" s="95">
        <v>124333</v>
      </c>
      <c r="H669" s="95">
        <v>0</v>
      </c>
      <c r="I669" s="85">
        <f t="shared" ref="I669:I704" si="145">SUM(E669:H669)</f>
        <v>6784661</v>
      </c>
      <c r="J669" s="86">
        <f t="shared" si="137"/>
        <v>86.651790167282712</v>
      </c>
      <c r="K669" s="95">
        <v>0</v>
      </c>
      <c r="L669" s="95">
        <v>611016</v>
      </c>
      <c r="M669" s="95">
        <v>434122</v>
      </c>
      <c r="N669" s="95">
        <v>0</v>
      </c>
      <c r="O669" s="95">
        <v>0</v>
      </c>
      <c r="P669" s="87">
        <f t="shared" si="142"/>
        <v>1045138</v>
      </c>
      <c r="Q669" s="86">
        <f t="shared" si="138"/>
        <v>13.34820983271729</v>
      </c>
      <c r="R669" s="88">
        <f t="shared" si="143"/>
        <v>7829799</v>
      </c>
      <c r="S669" s="101">
        <v>54</v>
      </c>
      <c r="T669" s="101">
        <v>12</v>
      </c>
      <c r="U669" s="101">
        <v>44</v>
      </c>
      <c r="V669" s="35">
        <f t="shared" si="136"/>
        <v>110</v>
      </c>
      <c r="W669" s="61">
        <f t="shared" si="144"/>
        <v>100</v>
      </c>
      <c r="X669" s="14" t="s">
        <v>278</v>
      </c>
      <c r="Y669" s="14">
        <v>0</v>
      </c>
      <c r="Z669" s="14">
        <v>0</v>
      </c>
      <c r="AA669" s="14">
        <v>0</v>
      </c>
      <c r="AB669" s="106">
        <f t="shared" si="139"/>
        <v>0</v>
      </c>
      <c r="AC669" s="60">
        <f t="shared" si="140"/>
        <v>0</v>
      </c>
      <c r="AD669" s="7">
        <f t="shared" si="141"/>
        <v>110</v>
      </c>
      <c r="AE669" s="82"/>
      <c r="AF669" s="82"/>
    </row>
    <row r="670" spans="1:32" hidden="1" x14ac:dyDescent="0.2">
      <c r="A670" s="1" t="s">
        <v>39</v>
      </c>
      <c r="B670" t="s">
        <v>142</v>
      </c>
      <c r="C670" s="19">
        <v>674723</v>
      </c>
      <c r="D670" s="82" t="s">
        <v>176</v>
      </c>
      <c r="E670" s="95">
        <v>1014399</v>
      </c>
      <c r="F670" s="95">
        <v>5645929</v>
      </c>
      <c r="G670" s="95">
        <v>124333</v>
      </c>
      <c r="H670" s="95">
        <v>0</v>
      </c>
      <c r="I670" s="85">
        <f t="shared" si="145"/>
        <v>6784661</v>
      </c>
      <c r="J670" s="86">
        <f t="shared" si="137"/>
        <v>86.651790167282712</v>
      </c>
      <c r="K670" s="95">
        <v>0</v>
      </c>
      <c r="L670" s="95">
        <v>611016</v>
      </c>
      <c r="M670" s="95">
        <v>434122</v>
      </c>
      <c r="N670" s="95">
        <v>0</v>
      </c>
      <c r="O670" s="95">
        <v>0</v>
      </c>
      <c r="P670" s="87">
        <f t="shared" si="142"/>
        <v>1045138</v>
      </c>
      <c r="Q670" s="86">
        <f t="shared" si="138"/>
        <v>13.34820983271729</v>
      </c>
      <c r="R670" s="88">
        <f t="shared" si="143"/>
        <v>7829799</v>
      </c>
      <c r="S670" s="101">
        <v>54</v>
      </c>
      <c r="T670" s="101">
        <v>12</v>
      </c>
      <c r="U670" s="101">
        <v>44</v>
      </c>
      <c r="V670" s="35">
        <f t="shared" si="136"/>
        <v>110</v>
      </c>
      <c r="W670" s="61">
        <f t="shared" si="144"/>
        <v>100</v>
      </c>
      <c r="X670" s="14" t="s">
        <v>278</v>
      </c>
      <c r="Y670" s="14">
        <v>0</v>
      </c>
      <c r="Z670" s="14">
        <v>0</v>
      </c>
      <c r="AA670" s="14">
        <v>0</v>
      </c>
      <c r="AB670" s="106">
        <f t="shared" si="139"/>
        <v>0</v>
      </c>
      <c r="AC670" s="60">
        <f t="shared" si="140"/>
        <v>0</v>
      </c>
      <c r="AD670" s="7">
        <f t="shared" si="141"/>
        <v>110</v>
      </c>
      <c r="AE670" s="82"/>
      <c r="AF670" s="82"/>
    </row>
    <row r="671" spans="1:32" hidden="1" x14ac:dyDescent="0.2">
      <c r="A671" s="1" t="s">
        <v>39</v>
      </c>
      <c r="B671" t="s">
        <v>117</v>
      </c>
      <c r="C671" s="19">
        <v>159145</v>
      </c>
      <c r="D671" s="82" t="s">
        <v>176</v>
      </c>
      <c r="E671" s="95">
        <v>1014399</v>
      </c>
      <c r="F671" s="95">
        <v>5645929</v>
      </c>
      <c r="G671" s="95">
        <v>124333</v>
      </c>
      <c r="H671" s="95">
        <v>0</v>
      </c>
      <c r="I671" s="85">
        <f t="shared" si="145"/>
        <v>6784661</v>
      </c>
      <c r="J671" s="86">
        <f t="shared" si="137"/>
        <v>86.651790167282712</v>
      </c>
      <c r="K671" s="95">
        <v>0</v>
      </c>
      <c r="L671" s="95">
        <v>611016</v>
      </c>
      <c r="M671" s="95">
        <v>434122</v>
      </c>
      <c r="N671" s="95">
        <v>0</v>
      </c>
      <c r="O671" s="95">
        <v>0</v>
      </c>
      <c r="P671" s="87">
        <f t="shared" si="142"/>
        <v>1045138</v>
      </c>
      <c r="Q671" s="86">
        <f t="shared" si="138"/>
        <v>13.34820983271729</v>
      </c>
      <c r="R671" s="88">
        <f t="shared" si="143"/>
        <v>7829799</v>
      </c>
      <c r="S671" s="101">
        <v>54</v>
      </c>
      <c r="T671" s="101">
        <v>12</v>
      </c>
      <c r="U671" s="101">
        <v>44</v>
      </c>
      <c r="V671" s="35">
        <f t="shared" si="136"/>
        <v>110</v>
      </c>
      <c r="W671" s="61">
        <f t="shared" si="144"/>
        <v>100</v>
      </c>
      <c r="X671" s="14" t="s">
        <v>278</v>
      </c>
      <c r="Y671" s="14">
        <v>0</v>
      </c>
      <c r="Z671" s="14">
        <v>0</v>
      </c>
      <c r="AA671" s="14">
        <v>0</v>
      </c>
      <c r="AB671" s="106">
        <f t="shared" si="139"/>
        <v>0</v>
      </c>
      <c r="AC671" s="60">
        <f t="shared" si="140"/>
        <v>0</v>
      </c>
      <c r="AD671" s="7">
        <f t="shared" si="141"/>
        <v>110</v>
      </c>
      <c r="AE671" s="82"/>
      <c r="AF671" s="82"/>
    </row>
    <row r="672" spans="1:32" hidden="1" x14ac:dyDescent="0.2">
      <c r="A672" s="1" t="s">
        <v>39</v>
      </c>
      <c r="B672" t="s">
        <v>137</v>
      </c>
      <c r="C672" s="19">
        <v>224869</v>
      </c>
      <c r="D672" s="82" t="s">
        <v>176</v>
      </c>
      <c r="E672" s="95">
        <v>1014399</v>
      </c>
      <c r="F672" s="95">
        <v>5645929</v>
      </c>
      <c r="G672" s="95">
        <v>124333</v>
      </c>
      <c r="H672" s="95">
        <v>0</v>
      </c>
      <c r="I672" s="85">
        <f t="shared" si="145"/>
        <v>6784661</v>
      </c>
      <c r="J672" s="86">
        <f t="shared" si="137"/>
        <v>86.651790167282712</v>
      </c>
      <c r="K672" s="95">
        <v>0</v>
      </c>
      <c r="L672" s="95">
        <v>611016</v>
      </c>
      <c r="M672" s="95">
        <v>434122</v>
      </c>
      <c r="N672" s="95">
        <v>0</v>
      </c>
      <c r="O672" s="95">
        <v>0</v>
      </c>
      <c r="P672" s="87">
        <f t="shared" si="142"/>
        <v>1045138</v>
      </c>
      <c r="Q672" s="86">
        <f t="shared" si="138"/>
        <v>13.34820983271729</v>
      </c>
      <c r="R672" s="88">
        <f t="shared" si="143"/>
        <v>7829799</v>
      </c>
      <c r="S672" s="101">
        <v>54</v>
      </c>
      <c r="T672" s="101">
        <v>12</v>
      </c>
      <c r="U672" s="101">
        <v>44</v>
      </c>
      <c r="V672" s="35">
        <f t="shared" si="136"/>
        <v>110</v>
      </c>
      <c r="W672" s="61">
        <f t="shared" si="144"/>
        <v>100</v>
      </c>
      <c r="X672" s="14" t="s">
        <v>278</v>
      </c>
      <c r="Y672" s="14">
        <v>0</v>
      </c>
      <c r="Z672" s="14">
        <v>0</v>
      </c>
      <c r="AA672" s="14">
        <v>0</v>
      </c>
      <c r="AB672" s="106">
        <f t="shared" si="139"/>
        <v>0</v>
      </c>
      <c r="AC672" s="60">
        <f t="shared" si="140"/>
        <v>0</v>
      </c>
      <c r="AD672" s="7">
        <f t="shared" si="141"/>
        <v>110</v>
      </c>
      <c r="AE672" s="82"/>
      <c r="AF672" s="82"/>
    </row>
    <row r="673" spans="1:32" hidden="1" x14ac:dyDescent="0.2">
      <c r="A673" s="1" t="s">
        <v>39</v>
      </c>
      <c r="B673" t="s">
        <v>151</v>
      </c>
      <c r="C673" s="19">
        <v>26656</v>
      </c>
      <c r="D673" s="82" t="s">
        <v>176</v>
      </c>
      <c r="E673" s="95">
        <v>1014399</v>
      </c>
      <c r="F673" s="95">
        <v>5645929</v>
      </c>
      <c r="G673" s="95">
        <v>124333</v>
      </c>
      <c r="H673" s="95">
        <v>0</v>
      </c>
      <c r="I673" s="85">
        <f t="shared" si="145"/>
        <v>6784661</v>
      </c>
      <c r="J673" s="86">
        <f t="shared" si="137"/>
        <v>86.651790167282712</v>
      </c>
      <c r="K673" s="95">
        <v>0</v>
      </c>
      <c r="L673" s="95">
        <v>611016</v>
      </c>
      <c r="M673" s="95">
        <v>434122</v>
      </c>
      <c r="N673" s="95">
        <v>0</v>
      </c>
      <c r="O673" s="95">
        <v>0</v>
      </c>
      <c r="P673" s="87">
        <f t="shared" si="142"/>
        <v>1045138</v>
      </c>
      <c r="Q673" s="86">
        <f t="shared" si="138"/>
        <v>13.34820983271729</v>
      </c>
      <c r="R673" s="88">
        <f t="shared" si="143"/>
        <v>7829799</v>
      </c>
      <c r="S673" s="101">
        <v>54</v>
      </c>
      <c r="T673" s="101">
        <v>12</v>
      </c>
      <c r="U673" s="101">
        <v>44</v>
      </c>
      <c r="V673" s="35">
        <f t="shared" si="136"/>
        <v>110</v>
      </c>
      <c r="W673" s="61">
        <f t="shared" si="144"/>
        <v>100</v>
      </c>
      <c r="X673" s="14" t="s">
        <v>278</v>
      </c>
      <c r="Y673" s="14">
        <v>0</v>
      </c>
      <c r="Z673" s="14">
        <v>0</v>
      </c>
      <c r="AA673" s="14">
        <v>0</v>
      </c>
      <c r="AB673" s="106">
        <f t="shared" si="139"/>
        <v>0</v>
      </c>
      <c r="AC673" s="60">
        <f t="shared" si="140"/>
        <v>0</v>
      </c>
      <c r="AD673" s="7">
        <f t="shared" si="141"/>
        <v>110</v>
      </c>
      <c r="AE673" s="82"/>
      <c r="AF673" s="82"/>
    </row>
    <row r="674" spans="1:32" hidden="1" x14ac:dyDescent="0.2">
      <c r="A674" s="1" t="s">
        <v>39</v>
      </c>
      <c r="B674" t="s">
        <v>149</v>
      </c>
      <c r="C674" s="19">
        <v>9932</v>
      </c>
      <c r="D674" s="82" t="s">
        <v>176</v>
      </c>
      <c r="E674" s="95">
        <v>1014399</v>
      </c>
      <c r="F674" s="95">
        <v>5645929</v>
      </c>
      <c r="G674" s="95">
        <v>124333</v>
      </c>
      <c r="H674" s="95">
        <v>0</v>
      </c>
      <c r="I674" s="85">
        <f t="shared" si="145"/>
        <v>6784661</v>
      </c>
      <c r="J674" s="86">
        <f t="shared" si="137"/>
        <v>86.651790167282712</v>
      </c>
      <c r="K674" s="95">
        <v>0</v>
      </c>
      <c r="L674" s="95">
        <v>611016</v>
      </c>
      <c r="M674" s="95">
        <v>434122</v>
      </c>
      <c r="N674" s="95">
        <v>0</v>
      </c>
      <c r="O674" s="95">
        <v>0</v>
      </c>
      <c r="P674" s="87">
        <f t="shared" si="142"/>
        <v>1045138</v>
      </c>
      <c r="Q674" s="86">
        <f t="shared" si="138"/>
        <v>13.34820983271729</v>
      </c>
      <c r="R674" s="88">
        <f t="shared" si="143"/>
        <v>7829799</v>
      </c>
      <c r="S674" s="101">
        <v>54</v>
      </c>
      <c r="T674" s="101">
        <v>12</v>
      </c>
      <c r="U674" s="101">
        <v>44</v>
      </c>
      <c r="V674" s="35">
        <f t="shared" si="136"/>
        <v>110</v>
      </c>
      <c r="W674" s="61">
        <f t="shared" si="144"/>
        <v>100</v>
      </c>
      <c r="X674" s="14" t="s">
        <v>278</v>
      </c>
      <c r="Y674" s="14">
        <v>0</v>
      </c>
      <c r="Z674" s="14">
        <v>0</v>
      </c>
      <c r="AA674" s="14">
        <v>0</v>
      </c>
      <c r="AB674" s="106">
        <f t="shared" si="139"/>
        <v>0</v>
      </c>
      <c r="AC674" s="60">
        <f t="shared" si="140"/>
        <v>0</v>
      </c>
      <c r="AD674" s="7">
        <f t="shared" si="141"/>
        <v>110</v>
      </c>
      <c r="AE674" s="82"/>
      <c r="AF674" s="82"/>
    </row>
    <row r="675" spans="1:32" hidden="1" x14ac:dyDescent="0.2">
      <c r="A675" s="1" t="s">
        <v>39</v>
      </c>
      <c r="B675" t="s">
        <v>93</v>
      </c>
      <c r="C675" s="19">
        <v>248692</v>
      </c>
      <c r="D675" s="82" t="s">
        <v>176</v>
      </c>
      <c r="E675" s="95">
        <v>1014399</v>
      </c>
      <c r="F675" s="95">
        <v>5645929</v>
      </c>
      <c r="G675" s="95">
        <v>124333</v>
      </c>
      <c r="H675" s="95">
        <v>0</v>
      </c>
      <c r="I675" s="85">
        <f t="shared" si="145"/>
        <v>6784661</v>
      </c>
      <c r="J675" s="86">
        <f t="shared" si="137"/>
        <v>86.651790167282712</v>
      </c>
      <c r="K675" s="95">
        <v>0</v>
      </c>
      <c r="L675" s="95">
        <v>611016</v>
      </c>
      <c r="M675" s="95">
        <v>434122</v>
      </c>
      <c r="N675" s="95">
        <v>0</v>
      </c>
      <c r="O675" s="95">
        <v>0</v>
      </c>
      <c r="P675" s="87">
        <f t="shared" si="142"/>
        <v>1045138</v>
      </c>
      <c r="Q675" s="86">
        <f t="shared" si="138"/>
        <v>13.34820983271729</v>
      </c>
      <c r="R675" s="88">
        <f t="shared" si="143"/>
        <v>7829799</v>
      </c>
      <c r="S675" s="101">
        <v>54</v>
      </c>
      <c r="T675" s="101">
        <v>12</v>
      </c>
      <c r="U675" s="101">
        <v>44</v>
      </c>
      <c r="V675" s="35">
        <f t="shared" si="136"/>
        <v>110</v>
      </c>
      <c r="W675" s="61">
        <f t="shared" si="144"/>
        <v>100</v>
      </c>
      <c r="X675" s="14" t="s">
        <v>278</v>
      </c>
      <c r="Y675" s="14">
        <v>0</v>
      </c>
      <c r="Z675" s="14">
        <v>0</v>
      </c>
      <c r="AA675" s="14">
        <v>0</v>
      </c>
      <c r="AB675" s="106">
        <f t="shared" si="139"/>
        <v>0</v>
      </c>
      <c r="AC675" s="60">
        <f t="shared" si="140"/>
        <v>0</v>
      </c>
      <c r="AD675" s="7">
        <f t="shared" si="141"/>
        <v>110</v>
      </c>
      <c r="AE675" s="82"/>
      <c r="AF675" s="82"/>
    </row>
    <row r="676" spans="1:32" hidden="1" x14ac:dyDescent="0.2">
      <c r="A676" s="1" t="s">
        <v>39</v>
      </c>
      <c r="B676" t="s">
        <v>145</v>
      </c>
      <c r="C676" s="19">
        <v>2132017</v>
      </c>
      <c r="D676" s="82" t="s">
        <v>176</v>
      </c>
      <c r="E676" s="95">
        <v>1014399</v>
      </c>
      <c r="F676" s="95">
        <v>5645929</v>
      </c>
      <c r="G676" s="95">
        <v>124333</v>
      </c>
      <c r="H676" s="95">
        <v>0</v>
      </c>
      <c r="I676" s="85">
        <f t="shared" si="145"/>
        <v>6784661</v>
      </c>
      <c r="J676" s="86">
        <f t="shared" si="137"/>
        <v>86.651790167282712</v>
      </c>
      <c r="K676" s="95">
        <v>0</v>
      </c>
      <c r="L676" s="95">
        <v>611016</v>
      </c>
      <c r="M676" s="95">
        <v>434122</v>
      </c>
      <c r="N676" s="95">
        <v>0</v>
      </c>
      <c r="O676" s="95">
        <v>0</v>
      </c>
      <c r="P676" s="87">
        <f t="shared" si="142"/>
        <v>1045138</v>
      </c>
      <c r="Q676" s="86">
        <f t="shared" si="138"/>
        <v>13.34820983271729</v>
      </c>
      <c r="R676" s="88">
        <f t="shared" si="143"/>
        <v>7829799</v>
      </c>
      <c r="S676" s="101">
        <v>54</v>
      </c>
      <c r="T676" s="101">
        <v>12</v>
      </c>
      <c r="U676" s="101">
        <v>44</v>
      </c>
      <c r="V676" s="35">
        <f t="shared" si="136"/>
        <v>110</v>
      </c>
      <c r="W676" s="61">
        <f t="shared" si="144"/>
        <v>100</v>
      </c>
      <c r="X676" s="14" t="s">
        <v>278</v>
      </c>
      <c r="Y676" s="14">
        <v>0</v>
      </c>
      <c r="Z676" s="14">
        <v>0</v>
      </c>
      <c r="AA676" s="14">
        <v>0</v>
      </c>
      <c r="AB676" s="106">
        <f t="shared" si="139"/>
        <v>0</v>
      </c>
      <c r="AC676" s="60">
        <f t="shared" si="140"/>
        <v>0</v>
      </c>
      <c r="AD676" s="7">
        <f t="shared" si="141"/>
        <v>110</v>
      </c>
      <c r="AE676" s="82"/>
      <c r="AF676" s="82"/>
    </row>
    <row r="677" spans="1:32" hidden="1" x14ac:dyDescent="0.2">
      <c r="A677" s="1" t="s">
        <v>39</v>
      </c>
      <c r="B677" t="s">
        <v>227</v>
      </c>
      <c r="C677" s="19">
        <v>1283224</v>
      </c>
      <c r="D677" s="82" t="s">
        <v>176</v>
      </c>
      <c r="E677" s="95">
        <v>1014399</v>
      </c>
      <c r="F677" s="95">
        <v>5645929</v>
      </c>
      <c r="G677" s="95">
        <v>124333</v>
      </c>
      <c r="H677" s="95">
        <v>0</v>
      </c>
      <c r="I677" s="85">
        <f t="shared" si="145"/>
        <v>6784661</v>
      </c>
      <c r="J677" s="86">
        <f t="shared" si="137"/>
        <v>86.651790167282712</v>
      </c>
      <c r="K677" s="95">
        <v>0</v>
      </c>
      <c r="L677" s="95">
        <v>611016</v>
      </c>
      <c r="M677" s="95">
        <v>434122</v>
      </c>
      <c r="N677" s="95">
        <v>0</v>
      </c>
      <c r="O677" s="95">
        <v>0</v>
      </c>
      <c r="P677" s="87">
        <f t="shared" si="142"/>
        <v>1045138</v>
      </c>
      <c r="Q677" s="86">
        <f t="shared" si="138"/>
        <v>13.34820983271729</v>
      </c>
      <c r="R677" s="88">
        <f t="shared" si="143"/>
        <v>7829799</v>
      </c>
      <c r="S677" s="101">
        <v>54</v>
      </c>
      <c r="T677" s="101">
        <v>12</v>
      </c>
      <c r="U677" s="101">
        <v>44</v>
      </c>
      <c r="V677" s="35">
        <f t="shared" si="136"/>
        <v>110</v>
      </c>
      <c r="W677" s="61">
        <f t="shared" si="144"/>
        <v>100</v>
      </c>
      <c r="X677" s="14" t="s">
        <v>278</v>
      </c>
      <c r="Y677" s="14">
        <v>0</v>
      </c>
      <c r="Z677" s="14">
        <v>0</v>
      </c>
      <c r="AA677" s="14">
        <v>0</v>
      </c>
      <c r="AB677" s="106">
        <f t="shared" si="139"/>
        <v>0</v>
      </c>
      <c r="AC677" s="60">
        <f t="shared" si="140"/>
        <v>0</v>
      </c>
      <c r="AD677" s="7">
        <f t="shared" si="141"/>
        <v>110</v>
      </c>
      <c r="AE677" s="82"/>
      <c r="AF677" s="82"/>
    </row>
    <row r="678" spans="1:32" hidden="1" x14ac:dyDescent="0.2">
      <c r="A678" s="1" t="s">
        <v>39</v>
      </c>
      <c r="B678" t="s">
        <v>135</v>
      </c>
      <c r="C678" s="19">
        <v>391473</v>
      </c>
      <c r="D678" s="82" t="s">
        <v>176</v>
      </c>
      <c r="E678" s="95">
        <v>1014399</v>
      </c>
      <c r="F678" s="95">
        <v>5645929</v>
      </c>
      <c r="G678" s="95">
        <v>124333</v>
      </c>
      <c r="H678" s="95">
        <v>0</v>
      </c>
      <c r="I678" s="85">
        <f t="shared" si="145"/>
        <v>6784661</v>
      </c>
      <c r="J678" s="86">
        <f t="shared" si="137"/>
        <v>86.651790167282712</v>
      </c>
      <c r="K678" s="95">
        <v>0</v>
      </c>
      <c r="L678" s="95">
        <v>611016</v>
      </c>
      <c r="M678" s="95">
        <v>434122</v>
      </c>
      <c r="N678" s="95">
        <v>0</v>
      </c>
      <c r="O678" s="95">
        <v>0</v>
      </c>
      <c r="P678" s="87">
        <f t="shared" si="142"/>
        <v>1045138</v>
      </c>
      <c r="Q678" s="86">
        <f t="shared" si="138"/>
        <v>13.34820983271729</v>
      </c>
      <c r="R678" s="88">
        <f t="shared" si="143"/>
        <v>7829799</v>
      </c>
      <c r="S678" s="101">
        <v>54</v>
      </c>
      <c r="T678" s="101">
        <v>12</v>
      </c>
      <c r="U678" s="101">
        <v>44</v>
      </c>
      <c r="V678" s="35">
        <f t="shared" si="136"/>
        <v>110</v>
      </c>
      <c r="W678" s="61">
        <f t="shared" si="144"/>
        <v>100</v>
      </c>
      <c r="X678" s="14" t="s">
        <v>278</v>
      </c>
      <c r="Y678" s="14">
        <v>0</v>
      </c>
      <c r="Z678" s="14">
        <v>0</v>
      </c>
      <c r="AA678" s="14">
        <v>0</v>
      </c>
      <c r="AB678" s="106">
        <f t="shared" si="139"/>
        <v>0</v>
      </c>
      <c r="AC678" s="60">
        <f t="shared" si="140"/>
        <v>0</v>
      </c>
      <c r="AD678" s="7">
        <f t="shared" si="141"/>
        <v>110</v>
      </c>
      <c r="AE678" s="82"/>
      <c r="AF678" s="82"/>
    </row>
    <row r="679" spans="1:32" x14ac:dyDescent="0.2">
      <c r="A679" s="1" t="s">
        <v>39</v>
      </c>
      <c r="B679" t="s">
        <v>140</v>
      </c>
      <c r="C679" s="19">
        <v>10000</v>
      </c>
      <c r="D679" s="82" t="s">
        <v>176</v>
      </c>
      <c r="E679" s="95">
        <v>1014399</v>
      </c>
      <c r="F679" s="95">
        <v>5645929</v>
      </c>
      <c r="G679" s="95">
        <v>124333</v>
      </c>
      <c r="H679" s="95">
        <v>0</v>
      </c>
      <c r="I679" s="85">
        <f t="shared" si="145"/>
        <v>6784661</v>
      </c>
      <c r="J679" s="86">
        <f t="shared" si="137"/>
        <v>86.651790167282712</v>
      </c>
      <c r="K679" s="95">
        <v>0</v>
      </c>
      <c r="L679" s="95">
        <v>611016</v>
      </c>
      <c r="M679" s="95">
        <v>434122</v>
      </c>
      <c r="N679" s="95">
        <v>0</v>
      </c>
      <c r="O679" s="95">
        <v>0</v>
      </c>
      <c r="P679" s="87">
        <f t="shared" si="142"/>
        <v>1045138</v>
      </c>
      <c r="Q679" s="86">
        <f t="shared" si="138"/>
        <v>13.34820983271729</v>
      </c>
      <c r="R679" s="88">
        <f t="shared" si="143"/>
        <v>7829799</v>
      </c>
      <c r="S679" s="101">
        <v>54</v>
      </c>
      <c r="T679" s="101">
        <v>12</v>
      </c>
      <c r="U679" s="101">
        <v>44</v>
      </c>
      <c r="V679" s="35">
        <f t="shared" si="136"/>
        <v>110</v>
      </c>
      <c r="W679" s="61">
        <f t="shared" si="144"/>
        <v>100</v>
      </c>
      <c r="X679" s="14" t="s">
        <v>278</v>
      </c>
      <c r="Y679" s="14">
        <v>0</v>
      </c>
      <c r="Z679" s="14">
        <v>0</v>
      </c>
      <c r="AA679" s="14">
        <v>0</v>
      </c>
      <c r="AB679" s="106">
        <f t="shared" si="139"/>
        <v>0</v>
      </c>
      <c r="AC679" s="60">
        <f t="shared" si="140"/>
        <v>0</v>
      </c>
      <c r="AD679" s="7">
        <f t="shared" si="141"/>
        <v>110</v>
      </c>
      <c r="AE679" s="82"/>
      <c r="AF679" s="82"/>
    </row>
    <row r="680" spans="1:32" hidden="1" x14ac:dyDescent="0.2">
      <c r="A680" s="1" t="s">
        <v>39</v>
      </c>
      <c r="B680" t="s">
        <v>146</v>
      </c>
      <c r="C680" s="19">
        <v>82996</v>
      </c>
      <c r="D680" s="82" t="s">
        <v>176</v>
      </c>
      <c r="E680" s="95">
        <v>1014399</v>
      </c>
      <c r="F680" s="95">
        <v>5645929</v>
      </c>
      <c r="G680" s="95">
        <v>124333</v>
      </c>
      <c r="H680" s="95">
        <v>0</v>
      </c>
      <c r="I680" s="85">
        <f t="shared" si="145"/>
        <v>6784661</v>
      </c>
      <c r="J680" s="86">
        <f t="shared" si="137"/>
        <v>86.651790167282712</v>
      </c>
      <c r="K680" s="95">
        <v>0</v>
      </c>
      <c r="L680" s="95">
        <v>611016</v>
      </c>
      <c r="M680" s="95">
        <v>434122</v>
      </c>
      <c r="N680" s="95">
        <v>0</v>
      </c>
      <c r="O680" s="95">
        <v>0</v>
      </c>
      <c r="P680" s="87">
        <f t="shared" si="142"/>
        <v>1045138</v>
      </c>
      <c r="Q680" s="86">
        <f t="shared" si="138"/>
        <v>13.34820983271729</v>
      </c>
      <c r="R680" s="88">
        <f t="shared" si="143"/>
        <v>7829799</v>
      </c>
      <c r="S680" s="101">
        <v>54</v>
      </c>
      <c r="T680" s="101">
        <v>12</v>
      </c>
      <c r="U680" s="101">
        <v>44</v>
      </c>
      <c r="V680" s="35">
        <f t="shared" si="136"/>
        <v>110</v>
      </c>
      <c r="W680" s="61">
        <f t="shared" si="144"/>
        <v>100</v>
      </c>
      <c r="X680" s="14" t="s">
        <v>278</v>
      </c>
      <c r="Y680" s="14">
        <v>0</v>
      </c>
      <c r="Z680" s="14">
        <v>0</v>
      </c>
      <c r="AA680" s="14">
        <v>0</v>
      </c>
      <c r="AB680" s="106">
        <f t="shared" si="139"/>
        <v>0</v>
      </c>
      <c r="AC680" s="60">
        <f t="shared" si="140"/>
        <v>0</v>
      </c>
      <c r="AD680" s="7">
        <f t="shared" si="141"/>
        <v>110</v>
      </c>
      <c r="AE680" s="82"/>
      <c r="AF680" s="82"/>
    </row>
    <row r="681" spans="1:32" hidden="1" x14ac:dyDescent="0.2">
      <c r="A681" s="1" t="s">
        <v>39</v>
      </c>
      <c r="B681" t="s">
        <v>141</v>
      </c>
      <c r="C681" s="19">
        <v>7827</v>
      </c>
      <c r="D681" s="82" t="s">
        <v>176</v>
      </c>
      <c r="E681" s="95">
        <v>1014399</v>
      </c>
      <c r="F681" s="95">
        <v>5645929</v>
      </c>
      <c r="G681" s="95">
        <v>124333</v>
      </c>
      <c r="H681" s="95">
        <v>0</v>
      </c>
      <c r="I681" s="85">
        <f t="shared" si="145"/>
        <v>6784661</v>
      </c>
      <c r="J681" s="86">
        <f t="shared" si="137"/>
        <v>86.651790167282712</v>
      </c>
      <c r="K681" s="95">
        <v>0</v>
      </c>
      <c r="L681" s="95">
        <v>611016</v>
      </c>
      <c r="M681" s="95">
        <v>434122</v>
      </c>
      <c r="N681" s="95">
        <v>0</v>
      </c>
      <c r="O681" s="95">
        <v>0</v>
      </c>
      <c r="P681" s="87">
        <f t="shared" si="142"/>
        <v>1045138</v>
      </c>
      <c r="Q681" s="86">
        <f t="shared" si="138"/>
        <v>13.34820983271729</v>
      </c>
      <c r="R681" s="88">
        <f t="shared" si="143"/>
        <v>7829799</v>
      </c>
      <c r="S681" s="101">
        <v>54</v>
      </c>
      <c r="T681" s="101">
        <v>12</v>
      </c>
      <c r="U681" s="101">
        <v>44</v>
      </c>
      <c r="V681" s="35">
        <f t="shared" si="136"/>
        <v>110</v>
      </c>
      <c r="W681" s="61">
        <f t="shared" si="144"/>
        <v>100</v>
      </c>
      <c r="X681" s="14" t="s">
        <v>278</v>
      </c>
      <c r="Y681" s="14">
        <v>0</v>
      </c>
      <c r="Z681" s="14">
        <v>0</v>
      </c>
      <c r="AA681" s="14">
        <v>0</v>
      </c>
      <c r="AB681" s="106">
        <f t="shared" si="139"/>
        <v>0</v>
      </c>
      <c r="AC681" s="60">
        <f t="shared" si="140"/>
        <v>0</v>
      </c>
      <c r="AD681" s="7">
        <f t="shared" si="141"/>
        <v>110</v>
      </c>
      <c r="AE681" s="82"/>
      <c r="AF681" s="82"/>
    </row>
    <row r="682" spans="1:32" hidden="1" x14ac:dyDescent="0.2">
      <c r="A682" s="1" t="s">
        <v>39</v>
      </c>
      <c r="B682" t="s">
        <v>119</v>
      </c>
      <c r="C682" s="19">
        <v>669520</v>
      </c>
      <c r="D682" s="82" t="s">
        <v>98</v>
      </c>
      <c r="E682" s="95">
        <v>1014399</v>
      </c>
      <c r="F682" s="95">
        <v>5645929</v>
      </c>
      <c r="G682" s="95">
        <v>124333</v>
      </c>
      <c r="H682" s="95">
        <v>0</v>
      </c>
      <c r="I682" s="85">
        <f t="shared" si="145"/>
        <v>6784661</v>
      </c>
      <c r="J682" s="86">
        <f t="shared" si="137"/>
        <v>86.651790167282712</v>
      </c>
      <c r="K682" s="95">
        <v>0</v>
      </c>
      <c r="L682" s="95">
        <v>611016</v>
      </c>
      <c r="M682" s="95">
        <v>434122</v>
      </c>
      <c r="N682" s="95">
        <v>0</v>
      </c>
      <c r="O682" s="95">
        <v>0</v>
      </c>
      <c r="P682" s="87">
        <f t="shared" si="142"/>
        <v>1045138</v>
      </c>
      <c r="Q682" s="86">
        <f t="shared" si="138"/>
        <v>13.34820983271729</v>
      </c>
      <c r="R682" s="88">
        <f t="shared" si="143"/>
        <v>7829799</v>
      </c>
      <c r="S682" s="101">
        <v>54</v>
      </c>
      <c r="T682" s="101">
        <v>12</v>
      </c>
      <c r="U682" s="101">
        <v>44</v>
      </c>
      <c r="V682" s="35">
        <f t="shared" si="136"/>
        <v>110</v>
      </c>
      <c r="W682" s="61">
        <f t="shared" si="144"/>
        <v>100</v>
      </c>
      <c r="X682" s="14" t="s">
        <v>278</v>
      </c>
      <c r="Y682" s="14">
        <v>0</v>
      </c>
      <c r="Z682" s="14">
        <v>0</v>
      </c>
      <c r="AA682" s="14">
        <v>0</v>
      </c>
      <c r="AB682" s="106">
        <f t="shared" si="139"/>
        <v>0</v>
      </c>
      <c r="AC682" s="60">
        <f t="shared" si="140"/>
        <v>0</v>
      </c>
      <c r="AD682" s="7">
        <f t="shared" si="141"/>
        <v>110</v>
      </c>
      <c r="AE682" s="82"/>
      <c r="AF682" s="82"/>
    </row>
    <row r="683" spans="1:32" hidden="1" x14ac:dyDescent="0.2">
      <c r="A683" s="1" t="s">
        <v>39</v>
      </c>
      <c r="B683" t="s">
        <v>99</v>
      </c>
      <c r="C683" s="19">
        <v>1412170</v>
      </c>
      <c r="D683" s="82" t="s">
        <v>98</v>
      </c>
      <c r="E683" s="95">
        <v>1014399</v>
      </c>
      <c r="F683" s="95">
        <v>5645929</v>
      </c>
      <c r="G683" s="95">
        <v>124333</v>
      </c>
      <c r="H683" s="95">
        <v>0</v>
      </c>
      <c r="I683" s="85">
        <f t="shared" si="145"/>
        <v>6784661</v>
      </c>
      <c r="J683" s="86">
        <f t="shared" si="137"/>
        <v>86.651790167282712</v>
      </c>
      <c r="K683" s="95">
        <v>0</v>
      </c>
      <c r="L683" s="95">
        <v>611016</v>
      </c>
      <c r="M683" s="95">
        <v>434122</v>
      </c>
      <c r="N683" s="95">
        <v>0</v>
      </c>
      <c r="O683" s="95">
        <v>0</v>
      </c>
      <c r="P683" s="87">
        <f t="shared" si="142"/>
        <v>1045138</v>
      </c>
      <c r="Q683" s="86">
        <f t="shared" si="138"/>
        <v>13.34820983271729</v>
      </c>
      <c r="R683" s="88">
        <f t="shared" si="143"/>
        <v>7829799</v>
      </c>
      <c r="S683" s="101">
        <v>54</v>
      </c>
      <c r="T683" s="101">
        <v>12</v>
      </c>
      <c r="U683" s="101">
        <v>44</v>
      </c>
      <c r="V683" s="35">
        <f t="shared" si="136"/>
        <v>110</v>
      </c>
      <c r="W683" s="61">
        <f t="shared" si="144"/>
        <v>100</v>
      </c>
      <c r="X683" s="14" t="s">
        <v>278</v>
      </c>
      <c r="Y683" s="14">
        <v>0</v>
      </c>
      <c r="Z683" s="14">
        <v>0</v>
      </c>
      <c r="AA683" s="14">
        <v>0</v>
      </c>
      <c r="AB683" s="106">
        <f t="shared" si="139"/>
        <v>0</v>
      </c>
      <c r="AC683" s="60">
        <f t="shared" si="140"/>
        <v>0</v>
      </c>
      <c r="AD683" s="7">
        <f t="shared" si="141"/>
        <v>110</v>
      </c>
      <c r="AE683" s="82"/>
      <c r="AF683" s="82"/>
    </row>
    <row r="684" spans="1:32" hidden="1" x14ac:dyDescent="0.2">
      <c r="A684" s="1" t="s">
        <v>39</v>
      </c>
      <c r="B684" t="s">
        <v>121</v>
      </c>
      <c r="C684" s="19">
        <v>438356</v>
      </c>
      <c r="D684" s="82" t="s">
        <v>98</v>
      </c>
      <c r="E684" s="95">
        <v>1014399</v>
      </c>
      <c r="F684" s="95">
        <v>5645929</v>
      </c>
      <c r="G684" s="95">
        <v>124333</v>
      </c>
      <c r="H684" s="95">
        <v>0</v>
      </c>
      <c r="I684" s="85">
        <f t="shared" si="145"/>
        <v>6784661</v>
      </c>
      <c r="J684" s="86">
        <f t="shared" si="137"/>
        <v>86.651790167282712</v>
      </c>
      <c r="K684" s="95">
        <v>0</v>
      </c>
      <c r="L684" s="95">
        <v>611016</v>
      </c>
      <c r="M684" s="95">
        <v>434122</v>
      </c>
      <c r="N684" s="95">
        <v>0</v>
      </c>
      <c r="O684" s="95">
        <v>0</v>
      </c>
      <c r="P684" s="87">
        <f t="shared" si="142"/>
        <v>1045138</v>
      </c>
      <c r="Q684" s="86">
        <f t="shared" si="138"/>
        <v>13.34820983271729</v>
      </c>
      <c r="R684" s="88">
        <f t="shared" si="143"/>
        <v>7829799</v>
      </c>
      <c r="S684" s="101">
        <v>54</v>
      </c>
      <c r="T684" s="101">
        <v>12</v>
      </c>
      <c r="U684" s="101">
        <v>44</v>
      </c>
      <c r="V684" s="35">
        <f t="shared" si="136"/>
        <v>110</v>
      </c>
      <c r="W684" s="61">
        <f t="shared" si="144"/>
        <v>100</v>
      </c>
      <c r="X684" s="14" t="s">
        <v>278</v>
      </c>
      <c r="Y684" s="14">
        <v>0</v>
      </c>
      <c r="Z684" s="14">
        <v>0</v>
      </c>
      <c r="AA684" s="14">
        <v>0</v>
      </c>
      <c r="AB684" s="106">
        <f t="shared" si="139"/>
        <v>0</v>
      </c>
      <c r="AC684" s="60">
        <f t="shared" si="140"/>
        <v>0</v>
      </c>
      <c r="AD684" s="7">
        <f t="shared" si="141"/>
        <v>110</v>
      </c>
      <c r="AE684" s="82"/>
      <c r="AF684" s="82"/>
    </row>
    <row r="685" spans="1:32" hidden="1" x14ac:dyDescent="0.2">
      <c r="A685" s="1" t="s">
        <v>39</v>
      </c>
      <c r="B685" t="s">
        <v>100</v>
      </c>
      <c r="C685" s="19">
        <v>473645</v>
      </c>
      <c r="D685" s="82" t="s">
        <v>98</v>
      </c>
      <c r="E685" s="95">
        <v>1014399</v>
      </c>
      <c r="F685" s="95">
        <v>5645929</v>
      </c>
      <c r="G685" s="95">
        <v>124333</v>
      </c>
      <c r="H685" s="95">
        <v>0</v>
      </c>
      <c r="I685" s="85">
        <f t="shared" si="145"/>
        <v>6784661</v>
      </c>
      <c r="J685" s="86">
        <f t="shared" si="137"/>
        <v>86.651790167282712</v>
      </c>
      <c r="K685" s="95">
        <v>0</v>
      </c>
      <c r="L685" s="95">
        <v>611016</v>
      </c>
      <c r="M685" s="95">
        <v>434122</v>
      </c>
      <c r="N685" s="95">
        <v>0</v>
      </c>
      <c r="O685" s="95">
        <v>0</v>
      </c>
      <c r="P685" s="87">
        <f t="shared" si="142"/>
        <v>1045138</v>
      </c>
      <c r="Q685" s="86">
        <f t="shared" si="138"/>
        <v>13.34820983271729</v>
      </c>
      <c r="R685" s="88">
        <f t="shared" si="143"/>
        <v>7829799</v>
      </c>
      <c r="S685" s="101">
        <v>54</v>
      </c>
      <c r="T685" s="101">
        <v>12</v>
      </c>
      <c r="U685" s="101">
        <v>44</v>
      </c>
      <c r="V685" s="35">
        <f t="shared" si="136"/>
        <v>110</v>
      </c>
      <c r="W685" s="61">
        <f t="shared" si="144"/>
        <v>100</v>
      </c>
      <c r="X685" s="14" t="s">
        <v>278</v>
      </c>
      <c r="Y685" s="14">
        <v>0</v>
      </c>
      <c r="Z685" s="14">
        <v>0</v>
      </c>
      <c r="AA685" s="14">
        <v>0</v>
      </c>
      <c r="AB685" s="106">
        <f t="shared" si="139"/>
        <v>0</v>
      </c>
      <c r="AC685" s="60">
        <f t="shared" si="140"/>
        <v>0</v>
      </c>
      <c r="AD685" s="7">
        <f t="shared" si="141"/>
        <v>110</v>
      </c>
      <c r="AE685" s="82"/>
      <c r="AF685" s="82"/>
    </row>
    <row r="686" spans="1:32" hidden="1" x14ac:dyDescent="0.2">
      <c r="A686" s="1" t="s">
        <v>39</v>
      </c>
      <c r="B686" t="s">
        <v>122</v>
      </c>
      <c r="C686" s="19">
        <v>195669</v>
      </c>
      <c r="D686" s="82" t="s">
        <v>98</v>
      </c>
      <c r="E686" s="95">
        <v>1014399</v>
      </c>
      <c r="F686" s="95">
        <v>5645929</v>
      </c>
      <c r="G686" s="95">
        <v>124333</v>
      </c>
      <c r="H686" s="95">
        <v>0</v>
      </c>
      <c r="I686" s="85">
        <f t="shared" si="145"/>
        <v>6784661</v>
      </c>
      <c r="J686" s="86">
        <f t="shared" si="137"/>
        <v>86.651790167282712</v>
      </c>
      <c r="K686" s="95">
        <v>0</v>
      </c>
      <c r="L686" s="95">
        <v>611016</v>
      </c>
      <c r="M686" s="95">
        <v>434122</v>
      </c>
      <c r="N686" s="95">
        <v>0</v>
      </c>
      <c r="O686" s="95">
        <v>0</v>
      </c>
      <c r="P686" s="87">
        <f t="shared" si="142"/>
        <v>1045138</v>
      </c>
      <c r="Q686" s="86">
        <f t="shared" si="138"/>
        <v>13.34820983271729</v>
      </c>
      <c r="R686" s="88">
        <f t="shared" si="143"/>
        <v>7829799</v>
      </c>
      <c r="S686" s="101">
        <v>54</v>
      </c>
      <c r="T686" s="101">
        <v>12</v>
      </c>
      <c r="U686" s="101">
        <v>44</v>
      </c>
      <c r="V686" s="35">
        <f t="shared" si="136"/>
        <v>110</v>
      </c>
      <c r="W686" s="61">
        <f t="shared" si="144"/>
        <v>100</v>
      </c>
      <c r="X686" s="14" t="s">
        <v>278</v>
      </c>
      <c r="Y686" s="14">
        <v>0</v>
      </c>
      <c r="Z686" s="14">
        <v>0</v>
      </c>
      <c r="AA686" s="14">
        <v>0</v>
      </c>
      <c r="AB686" s="106">
        <f t="shared" si="139"/>
        <v>0</v>
      </c>
      <c r="AC686" s="60">
        <f t="shared" si="140"/>
        <v>0</v>
      </c>
      <c r="AD686" s="7">
        <f t="shared" si="141"/>
        <v>110</v>
      </c>
      <c r="AE686" s="82"/>
      <c r="AF686" s="82"/>
    </row>
    <row r="687" spans="1:32" hidden="1" x14ac:dyDescent="0.2">
      <c r="A687" s="1" t="s">
        <v>39</v>
      </c>
      <c r="B687" t="s">
        <v>102</v>
      </c>
      <c r="C687" s="19">
        <v>2065436</v>
      </c>
      <c r="D687" s="82" t="s">
        <v>171</v>
      </c>
      <c r="E687" s="95">
        <v>1014399</v>
      </c>
      <c r="F687" s="95">
        <v>5645929</v>
      </c>
      <c r="G687" s="95">
        <v>124333</v>
      </c>
      <c r="H687" s="95">
        <v>0</v>
      </c>
      <c r="I687" s="85">
        <f t="shared" si="145"/>
        <v>6784661</v>
      </c>
      <c r="J687" s="86">
        <f t="shared" si="137"/>
        <v>86.651790167282712</v>
      </c>
      <c r="K687" s="95">
        <v>0</v>
      </c>
      <c r="L687" s="95">
        <v>611016</v>
      </c>
      <c r="M687" s="95">
        <v>434122</v>
      </c>
      <c r="N687" s="95">
        <v>0</v>
      </c>
      <c r="O687" s="95">
        <v>0</v>
      </c>
      <c r="P687" s="87">
        <f t="shared" si="142"/>
        <v>1045138</v>
      </c>
      <c r="Q687" s="86">
        <f t="shared" si="138"/>
        <v>13.34820983271729</v>
      </c>
      <c r="R687" s="88">
        <f t="shared" si="143"/>
        <v>7829799</v>
      </c>
      <c r="S687" s="101">
        <v>54</v>
      </c>
      <c r="T687" s="101">
        <v>12</v>
      </c>
      <c r="U687" s="101">
        <v>44</v>
      </c>
      <c r="V687" s="35">
        <f t="shared" si="136"/>
        <v>110</v>
      </c>
      <c r="W687" s="61">
        <f t="shared" si="144"/>
        <v>100</v>
      </c>
      <c r="X687" s="14" t="s">
        <v>278</v>
      </c>
      <c r="Y687" s="14">
        <v>0</v>
      </c>
      <c r="Z687" s="14">
        <v>0</v>
      </c>
      <c r="AA687" s="14">
        <v>0</v>
      </c>
      <c r="AB687" s="106">
        <f t="shared" si="139"/>
        <v>0</v>
      </c>
      <c r="AC687" s="60">
        <f t="shared" si="140"/>
        <v>0</v>
      </c>
      <c r="AD687" s="7">
        <f t="shared" si="141"/>
        <v>110</v>
      </c>
      <c r="AE687" s="82"/>
      <c r="AF687" s="82"/>
    </row>
    <row r="688" spans="1:32" hidden="1" x14ac:dyDescent="0.2">
      <c r="A688" s="1" t="s">
        <v>39</v>
      </c>
      <c r="B688" t="s">
        <v>103</v>
      </c>
      <c r="C688" s="19">
        <v>3000</v>
      </c>
      <c r="D688" s="82" t="s">
        <v>171</v>
      </c>
      <c r="E688" s="95">
        <v>1014399</v>
      </c>
      <c r="F688" s="95">
        <v>5645929</v>
      </c>
      <c r="G688" s="95">
        <v>124333</v>
      </c>
      <c r="H688" s="95">
        <v>0</v>
      </c>
      <c r="I688" s="85">
        <f t="shared" si="145"/>
        <v>6784661</v>
      </c>
      <c r="J688" s="86">
        <f t="shared" si="137"/>
        <v>86.651790167282712</v>
      </c>
      <c r="K688" s="95">
        <v>0</v>
      </c>
      <c r="L688" s="95">
        <v>611016</v>
      </c>
      <c r="M688" s="95">
        <v>434122</v>
      </c>
      <c r="N688" s="95">
        <v>0</v>
      </c>
      <c r="O688" s="95">
        <v>0</v>
      </c>
      <c r="P688" s="87">
        <f t="shared" si="142"/>
        <v>1045138</v>
      </c>
      <c r="Q688" s="86">
        <f t="shared" si="138"/>
        <v>13.34820983271729</v>
      </c>
      <c r="R688" s="88">
        <f t="shared" si="143"/>
        <v>7829799</v>
      </c>
      <c r="S688" s="101">
        <v>54</v>
      </c>
      <c r="T688" s="101">
        <v>12</v>
      </c>
      <c r="U688" s="101">
        <v>44</v>
      </c>
      <c r="V688" s="35">
        <f t="shared" si="136"/>
        <v>110</v>
      </c>
      <c r="W688" s="61">
        <f t="shared" si="144"/>
        <v>100</v>
      </c>
      <c r="X688" s="14" t="s">
        <v>278</v>
      </c>
      <c r="Y688" s="14">
        <v>0</v>
      </c>
      <c r="Z688" s="14">
        <v>0</v>
      </c>
      <c r="AA688" s="14">
        <v>0</v>
      </c>
      <c r="AB688" s="106">
        <f t="shared" si="139"/>
        <v>0</v>
      </c>
      <c r="AC688" s="60">
        <f t="shared" si="140"/>
        <v>0</v>
      </c>
      <c r="AD688" s="7">
        <f t="shared" si="141"/>
        <v>110</v>
      </c>
      <c r="AE688" s="82"/>
      <c r="AF688" s="82"/>
    </row>
    <row r="689" spans="1:32" hidden="1" x14ac:dyDescent="0.2">
      <c r="A689" s="1" t="s">
        <v>39</v>
      </c>
      <c r="B689" t="s">
        <v>104</v>
      </c>
      <c r="C689" s="19">
        <v>1357604</v>
      </c>
      <c r="D689" s="82" t="s">
        <v>171</v>
      </c>
      <c r="E689" s="95">
        <v>1014399</v>
      </c>
      <c r="F689" s="95">
        <v>5645929</v>
      </c>
      <c r="G689" s="95">
        <v>124333</v>
      </c>
      <c r="H689" s="95">
        <v>0</v>
      </c>
      <c r="I689" s="85">
        <f t="shared" si="145"/>
        <v>6784661</v>
      </c>
      <c r="J689" s="86">
        <f t="shared" si="137"/>
        <v>86.651790167282712</v>
      </c>
      <c r="K689" s="95">
        <v>0</v>
      </c>
      <c r="L689" s="95">
        <v>611016</v>
      </c>
      <c r="M689" s="95">
        <v>434122</v>
      </c>
      <c r="N689" s="95">
        <v>0</v>
      </c>
      <c r="O689" s="95">
        <v>0</v>
      </c>
      <c r="P689" s="87">
        <f t="shared" si="142"/>
        <v>1045138</v>
      </c>
      <c r="Q689" s="86">
        <f t="shared" si="138"/>
        <v>13.34820983271729</v>
      </c>
      <c r="R689" s="88">
        <f t="shared" si="143"/>
        <v>7829799</v>
      </c>
      <c r="S689" s="101">
        <v>54</v>
      </c>
      <c r="T689" s="101">
        <v>12</v>
      </c>
      <c r="U689" s="101">
        <v>44</v>
      </c>
      <c r="V689" s="35">
        <f t="shared" si="136"/>
        <v>110</v>
      </c>
      <c r="W689" s="61">
        <f t="shared" si="144"/>
        <v>100</v>
      </c>
      <c r="X689" s="14" t="s">
        <v>278</v>
      </c>
      <c r="Y689" s="14">
        <v>0</v>
      </c>
      <c r="Z689" s="14">
        <v>0</v>
      </c>
      <c r="AA689" s="14">
        <v>0</v>
      </c>
      <c r="AB689" s="106">
        <f t="shared" si="139"/>
        <v>0</v>
      </c>
      <c r="AC689" s="60">
        <f t="shared" si="140"/>
        <v>0</v>
      </c>
      <c r="AD689" s="7">
        <f t="shared" si="141"/>
        <v>110</v>
      </c>
      <c r="AE689" s="82"/>
      <c r="AF689" s="82"/>
    </row>
    <row r="690" spans="1:32" hidden="1" x14ac:dyDescent="0.2">
      <c r="A690" s="1" t="s">
        <v>39</v>
      </c>
      <c r="B690" t="s">
        <v>106</v>
      </c>
      <c r="C690" s="19">
        <v>1799480</v>
      </c>
      <c r="D690" s="82" t="s">
        <v>171</v>
      </c>
      <c r="E690" s="95">
        <v>1014399</v>
      </c>
      <c r="F690" s="95">
        <v>5645929</v>
      </c>
      <c r="G690" s="95">
        <v>124333</v>
      </c>
      <c r="H690" s="95">
        <v>0</v>
      </c>
      <c r="I690" s="85">
        <f t="shared" si="145"/>
        <v>6784661</v>
      </c>
      <c r="J690" s="86">
        <f t="shared" si="137"/>
        <v>86.651790167282712</v>
      </c>
      <c r="K690" s="95">
        <v>0</v>
      </c>
      <c r="L690" s="95">
        <v>611016</v>
      </c>
      <c r="M690" s="95">
        <v>434122</v>
      </c>
      <c r="N690" s="95">
        <v>0</v>
      </c>
      <c r="O690" s="95">
        <v>0</v>
      </c>
      <c r="P690" s="87">
        <f t="shared" si="142"/>
        <v>1045138</v>
      </c>
      <c r="Q690" s="86">
        <f t="shared" si="138"/>
        <v>13.34820983271729</v>
      </c>
      <c r="R690" s="88">
        <f t="shared" si="143"/>
        <v>7829799</v>
      </c>
      <c r="S690" s="101">
        <v>54</v>
      </c>
      <c r="T690" s="101">
        <v>12</v>
      </c>
      <c r="U690" s="101">
        <v>44</v>
      </c>
      <c r="V690" s="35">
        <f t="shared" si="136"/>
        <v>110</v>
      </c>
      <c r="W690" s="61">
        <f t="shared" si="144"/>
        <v>100</v>
      </c>
      <c r="X690" s="14" t="s">
        <v>278</v>
      </c>
      <c r="Y690" s="14">
        <v>0</v>
      </c>
      <c r="Z690" s="14">
        <v>0</v>
      </c>
      <c r="AA690" s="14">
        <v>0</v>
      </c>
      <c r="AB690" s="106">
        <f t="shared" si="139"/>
        <v>0</v>
      </c>
      <c r="AC690" s="60">
        <f t="shared" si="140"/>
        <v>0</v>
      </c>
      <c r="AD690" s="7">
        <f t="shared" si="141"/>
        <v>110</v>
      </c>
      <c r="AE690" s="82"/>
      <c r="AF690" s="82"/>
    </row>
    <row r="691" spans="1:32" hidden="1" x14ac:dyDescent="0.2">
      <c r="A691" s="1" t="s">
        <v>39</v>
      </c>
      <c r="B691" t="s">
        <v>125</v>
      </c>
      <c r="C691" s="19">
        <v>173657</v>
      </c>
      <c r="D691" s="82" t="s">
        <v>224</v>
      </c>
      <c r="E691" s="95">
        <v>1014399</v>
      </c>
      <c r="F691" s="95">
        <v>5645929</v>
      </c>
      <c r="G691" s="95">
        <v>124333</v>
      </c>
      <c r="H691" s="95">
        <v>0</v>
      </c>
      <c r="I691" s="85">
        <f t="shared" si="145"/>
        <v>6784661</v>
      </c>
      <c r="J691" s="86">
        <f t="shared" si="137"/>
        <v>86.651790167282712</v>
      </c>
      <c r="K691" s="95">
        <v>0</v>
      </c>
      <c r="L691" s="95">
        <v>611016</v>
      </c>
      <c r="M691" s="95">
        <v>434122</v>
      </c>
      <c r="N691" s="95">
        <v>0</v>
      </c>
      <c r="O691" s="95">
        <v>0</v>
      </c>
      <c r="P691" s="87">
        <f t="shared" si="142"/>
        <v>1045138</v>
      </c>
      <c r="Q691" s="86">
        <f t="shared" si="138"/>
        <v>13.34820983271729</v>
      </c>
      <c r="R691" s="88">
        <f t="shared" si="143"/>
        <v>7829799</v>
      </c>
      <c r="S691" s="101">
        <v>54</v>
      </c>
      <c r="T691" s="101">
        <v>12</v>
      </c>
      <c r="U691" s="101">
        <v>44</v>
      </c>
      <c r="V691" s="35">
        <f t="shared" si="136"/>
        <v>110</v>
      </c>
      <c r="W691" s="61">
        <f t="shared" si="144"/>
        <v>100</v>
      </c>
      <c r="X691" s="14" t="s">
        <v>278</v>
      </c>
      <c r="Y691" s="14">
        <v>0</v>
      </c>
      <c r="Z691" s="14">
        <v>0</v>
      </c>
      <c r="AA691" s="14">
        <v>0</v>
      </c>
      <c r="AB691" s="106">
        <f t="shared" si="139"/>
        <v>0</v>
      </c>
      <c r="AC691" s="60">
        <f t="shared" si="140"/>
        <v>0</v>
      </c>
      <c r="AD691" s="7">
        <f t="shared" si="141"/>
        <v>110</v>
      </c>
      <c r="AE691" s="82"/>
      <c r="AF691" s="82"/>
    </row>
    <row r="692" spans="1:32" hidden="1" x14ac:dyDescent="0.2">
      <c r="A692" s="1" t="s">
        <v>41</v>
      </c>
      <c r="B692" t="s">
        <v>148</v>
      </c>
      <c r="C692" s="19">
        <v>1022859</v>
      </c>
      <c r="D692" s="82" t="s">
        <v>221</v>
      </c>
      <c r="E692" s="95">
        <v>6444436</v>
      </c>
      <c r="F692" s="95">
        <v>2246290</v>
      </c>
      <c r="G692" s="95">
        <v>1109937</v>
      </c>
      <c r="H692" s="95">
        <v>0</v>
      </c>
      <c r="I692" s="85">
        <f t="shared" si="145"/>
        <v>9800663</v>
      </c>
      <c r="J692" s="86">
        <f t="shared" si="137"/>
        <v>85.226565584362504</v>
      </c>
      <c r="K692" s="95">
        <v>26129</v>
      </c>
      <c r="L692" s="95">
        <v>64428</v>
      </c>
      <c r="M692" s="95">
        <v>269547</v>
      </c>
      <c r="N692" s="95">
        <v>0</v>
      </c>
      <c r="O692" s="95">
        <f>16561+1322212</f>
        <v>1338773</v>
      </c>
      <c r="P692" s="87">
        <f t="shared" si="142"/>
        <v>1698877</v>
      </c>
      <c r="Q692" s="86">
        <f t="shared" si="138"/>
        <v>14.773434415637496</v>
      </c>
      <c r="R692" s="88">
        <f t="shared" si="143"/>
        <v>11499540</v>
      </c>
      <c r="S692" s="101">
        <v>89</v>
      </c>
      <c r="T692" s="101">
        <v>33</v>
      </c>
      <c r="U692" s="101">
        <v>31</v>
      </c>
      <c r="V692" s="35">
        <f t="shared" si="136"/>
        <v>153</v>
      </c>
      <c r="W692" s="61">
        <f t="shared" si="144"/>
        <v>100</v>
      </c>
      <c r="X692" s="14">
        <v>96</v>
      </c>
      <c r="Y692" s="14" t="s">
        <v>279</v>
      </c>
      <c r="Z692" s="14" t="s">
        <v>280</v>
      </c>
      <c r="AA692" s="14" t="s">
        <v>281</v>
      </c>
      <c r="AB692" s="106">
        <f t="shared" si="139"/>
        <v>0</v>
      </c>
      <c r="AC692" s="60">
        <f t="shared" si="140"/>
        <v>0</v>
      </c>
      <c r="AD692" s="7">
        <f t="shared" si="141"/>
        <v>153</v>
      </c>
      <c r="AE692" s="82"/>
      <c r="AF692" s="82"/>
    </row>
    <row r="693" spans="1:32" hidden="1" x14ac:dyDescent="0.2">
      <c r="A693" s="1" t="s">
        <v>41</v>
      </c>
      <c r="B693" t="s">
        <v>179</v>
      </c>
      <c r="C693" s="19">
        <v>501309</v>
      </c>
      <c r="D693" s="82" t="s">
        <v>221</v>
      </c>
      <c r="E693" s="95">
        <v>6444436</v>
      </c>
      <c r="F693" s="95">
        <v>2246290</v>
      </c>
      <c r="G693" s="95">
        <v>1109937</v>
      </c>
      <c r="H693" s="95">
        <v>0</v>
      </c>
      <c r="I693" s="85">
        <f t="shared" si="145"/>
        <v>9800663</v>
      </c>
      <c r="J693" s="86">
        <f t="shared" si="137"/>
        <v>85.226565584362504</v>
      </c>
      <c r="K693" s="95">
        <v>26129</v>
      </c>
      <c r="L693" s="95">
        <v>64428</v>
      </c>
      <c r="M693" s="95">
        <v>269547</v>
      </c>
      <c r="N693" s="95">
        <v>0</v>
      </c>
      <c r="O693" s="95">
        <f t="shared" ref="O693:O704" si="146">16561+1322212</f>
        <v>1338773</v>
      </c>
      <c r="P693" s="87">
        <f t="shared" si="142"/>
        <v>1698877</v>
      </c>
      <c r="Q693" s="86">
        <f t="shared" si="138"/>
        <v>14.773434415637496</v>
      </c>
      <c r="R693" s="88">
        <f t="shared" si="143"/>
        <v>11499540</v>
      </c>
      <c r="S693" s="101">
        <v>89</v>
      </c>
      <c r="T693" s="101">
        <v>33</v>
      </c>
      <c r="U693" s="101">
        <v>31</v>
      </c>
      <c r="V693" s="35">
        <f t="shared" si="136"/>
        <v>153</v>
      </c>
      <c r="W693" s="61">
        <f t="shared" si="144"/>
        <v>100</v>
      </c>
      <c r="X693" s="14">
        <v>97</v>
      </c>
      <c r="Y693" s="14" t="s">
        <v>279</v>
      </c>
      <c r="Z693" s="14" t="s">
        <v>280</v>
      </c>
      <c r="AA693" s="14" t="s">
        <v>281</v>
      </c>
      <c r="AB693" s="106">
        <f t="shared" si="139"/>
        <v>0</v>
      </c>
      <c r="AC693" s="60">
        <f t="shared" si="140"/>
        <v>0</v>
      </c>
      <c r="AD693" s="7">
        <f t="shared" si="141"/>
        <v>153</v>
      </c>
      <c r="AE693" s="82"/>
      <c r="AF693" s="82"/>
    </row>
    <row r="694" spans="1:32" hidden="1" x14ac:dyDescent="0.2">
      <c r="A694" s="1" t="s">
        <v>41</v>
      </c>
      <c r="B694" t="s">
        <v>93</v>
      </c>
      <c r="C694" s="19">
        <v>424993</v>
      </c>
      <c r="D694" s="82" t="s">
        <v>176</v>
      </c>
      <c r="E694" s="95">
        <v>6444436</v>
      </c>
      <c r="F694" s="95">
        <v>2246290</v>
      </c>
      <c r="G694" s="95">
        <v>1109937</v>
      </c>
      <c r="H694" s="95">
        <v>0</v>
      </c>
      <c r="I694" s="85">
        <f t="shared" si="145"/>
        <v>9800663</v>
      </c>
      <c r="J694" s="86">
        <f t="shared" si="137"/>
        <v>85.226565584362504</v>
      </c>
      <c r="K694" s="95">
        <v>26129</v>
      </c>
      <c r="L694" s="95">
        <v>64428</v>
      </c>
      <c r="M694" s="95">
        <v>269547</v>
      </c>
      <c r="N694" s="95">
        <v>0</v>
      </c>
      <c r="O694" s="95">
        <f t="shared" si="146"/>
        <v>1338773</v>
      </c>
      <c r="P694" s="87">
        <f t="shared" si="142"/>
        <v>1698877</v>
      </c>
      <c r="Q694" s="86">
        <f t="shared" si="138"/>
        <v>14.773434415637496</v>
      </c>
      <c r="R694" s="88">
        <f t="shared" si="143"/>
        <v>11499540</v>
      </c>
      <c r="S694" s="101">
        <v>89</v>
      </c>
      <c r="T694" s="101">
        <v>33</v>
      </c>
      <c r="U694" s="101">
        <v>31</v>
      </c>
      <c r="V694" s="35">
        <f t="shared" si="136"/>
        <v>153</v>
      </c>
      <c r="W694" s="61">
        <f t="shared" si="144"/>
        <v>100</v>
      </c>
      <c r="X694" s="14">
        <v>98</v>
      </c>
      <c r="Y694" s="14" t="s">
        <v>279</v>
      </c>
      <c r="Z694" s="14" t="s">
        <v>280</v>
      </c>
      <c r="AA694" s="14" t="s">
        <v>281</v>
      </c>
      <c r="AB694" s="106">
        <f t="shared" si="139"/>
        <v>0</v>
      </c>
      <c r="AC694" s="60">
        <f t="shared" si="140"/>
        <v>0</v>
      </c>
      <c r="AD694" s="7">
        <f t="shared" si="141"/>
        <v>153</v>
      </c>
      <c r="AE694" s="82"/>
      <c r="AF694" s="82"/>
    </row>
    <row r="695" spans="1:32" hidden="1" x14ac:dyDescent="0.2">
      <c r="A695" s="1" t="s">
        <v>41</v>
      </c>
      <c r="B695" t="s">
        <v>96</v>
      </c>
      <c r="C695" s="19">
        <v>309291</v>
      </c>
      <c r="D695" s="82" t="s">
        <v>176</v>
      </c>
      <c r="E695" s="95">
        <v>6444436</v>
      </c>
      <c r="F695" s="95">
        <v>2246290</v>
      </c>
      <c r="G695" s="95">
        <v>1109937</v>
      </c>
      <c r="H695" s="95">
        <v>0</v>
      </c>
      <c r="I695" s="85">
        <f t="shared" si="145"/>
        <v>9800663</v>
      </c>
      <c r="J695" s="86">
        <f t="shared" si="137"/>
        <v>85.226565584362504</v>
      </c>
      <c r="K695" s="95">
        <v>26129</v>
      </c>
      <c r="L695" s="95">
        <v>64428</v>
      </c>
      <c r="M695" s="95">
        <v>269547</v>
      </c>
      <c r="N695" s="95">
        <v>0</v>
      </c>
      <c r="O695" s="95">
        <f t="shared" si="146"/>
        <v>1338773</v>
      </c>
      <c r="P695" s="87">
        <f t="shared" si="142"/>
        <v>1698877</v>
      </c>
      <c r="Q695" s="86">
        <f t="shared" si="138"/>
        <v>14.773434415637496</v>
      </c>
      <c r="R695" s="88">
        <f t="shared" si="143"/>
        <v>11499540</v>
      </c>
      <c r="S695" s="101">
        <v>89</v>
      </c>
      <c r="T695" s="101">
        <v>33</v>
      </c>
      <c r="U695" s="101">
        <v>31</v>
      </c>
      <c r="V695" s="35">
        <f t="shared" si="136"/>
        <v>153</v>
      </c>
      <c r="W695" s="61">
        <f t="shared" si="144"/>
        <v>100</v>
      </c>
      <c r="X695" s="14">
        <v>99</v>
      </c>
      <c r="Y695" s="14" t="s">
        <v>279</v>
      </c>
      <c r="Z695" s="14" t="s">
        <v>280</v>
      </c>
      <c r="AA695" s="14" t="s">
        <v>281</v>
      </c>
      <c r="AB695" s="106">
        <f t="shared" si="139"/>
        <v>0</v>
      </c>
      <c r="AC695" s="60">
        <f t="shared" si="140"/>
        <v>0</v>
      </c>
      <c r="AD695" s="7">
        <f t="shared" si="141"/>
        <v>153</v>
      </c>
      <c r="AE695" s="82"/>
      <c r="AF695" s="82"/>
    </row>
    <row r="696" spans="1:32" hidden="1" x14ac:dyDescent="0.2">
      <c r="A696" s="1" t="s">
        <v>41</v>
      </c>
      <c r="B696" t="s">
        <v>130</v>
      </c>
      <c r="C696" s="19">
        <v>220000</v>
      </c>
      <c r="D696" s="82" t="s">
        <v>213</v>
      </c>
      <c r="E696" s="95">
        <v>6444436</v>
      </c>
      <c r="F696" s="95">
        <v>2246290</v>
      </c>
      <c r="G696" s="95">
        <v>1109937</v>
      </c>
      <c r="H696" s="95">
        <v>0</v>
      </c>
      <c r="I696" s="85">
        <f t="shared" si="145"/>
        <v>9800663</v>
      </c>
      <c r="J696" s="86">
        <f t="shared" si="137"/>
        <v>85.226565584362504</v>
      </c>
      <c r="K696" s="95">
        <v>26129</v>
      </c>
      <c r="L696" s="95">
        <v>64428</v>
      </c>
      <c r="M696" s="95">
        <v>269547</v>
      </c>
      <c r="N696" s="95">
        <v>0</v>
      </c>
      <c r="O696" s="95">
        <f t="shared" si="146"/>
        <v>1338773</v>
      </c>
      <c r="P696" s="87">
        <f t="shared" si="142"/>
        <v>1698877</v>
      </c>
      <c r="Q696" s="86">
        <f t="shared" si="138"/>
        <v>14.773434415637496</v>
      </c>
      <c r="R696" s="88">
        <f>I696+P696</f>
        <v>11499540</v>
      </c>
      <c r="S696" s="101">
        <v>89</v>
      </c>
      <c r="T696" s="101">
        <v>33</v>
      </c>
      <c r="U696" s="101">
        <v>31</v>
      </c>
      <c r="V696" s="35">
        <f t="shared" si="136"/>
        <v>153</v>
      </c>
      <c r="W696" s="61">
        <f t="shared" si="144"/>
        <v>100</v>
      </c>
      <c r="X696" s="14">
        <v>100</v>
      </c>
      <c r="Y696" s="14" t="s">
        <v>279</v>
      </c>
      <c r="Z696" s="14" t="s">
        <v>280</v>
      </c>
      <c r="AA696" s="14" t="s">
        <v>281</v>
      </c>
      <c r="AB696" s="106">
        <f t="shared" si="139"/>
        <v>0</v>
      </c>
      <c r="AC696" s="60">
        <f t="shared" si="140"/>
        <v>0</v>
      </c>
      <c r="AD696" s="7">
        <f t="shared" si="141"/>
        <v>153</v>
      </c>
      <c r="AE696" s="82"/>
      <c r="AF696" s="82"/>
    </row>
    <row r="697" spans="1:32" ht="16.5" hidden="1" customHeight="1" x14ac:dyDescent="0.2">
      <c r="A697" s="1" t="s">
        <v>41</v>
      </c>
      <c r="B697" t="s">
        <v>99</v>
      </c>
      <c r="C697" s="19">
        <v>196295</v>
      </c>
      <c r="D697" s="82" t="s">
        <v>213</v>
      </c>
      <c r="E697" s="95">
        <v>6444436</v>
      </c>
      <c r="F697" s="95">
        <v>2246290</v>
      </c>
      <c r="G697" s="95">
        <v>1109937</v>
      </c>
      <c r="H697" s="95">
        <v>0</v>
      </c>
      <c r="I697" s="85">
        <f t="shared" si="145"/>
        <v>9800663</v>
      </c>
      <c r="J697" s="86">
        <f t="shared" si="137"/>
        <v>85.226565584362504</v>
      </c>
      <c r="K697" s="95">
        <v>26129</v>
      </c>
      <c r="L697" s="95">
        <v>64428</v>
      </c>
      <c r="M697" s="95">
        <v>269547</v>
      </c>
      <c r="N697" s="95">
        <v>0</v>
      </c>
      <c r="O697" s="95">
        <f t="shared" si="146"/>
        <v>1338773</v>
      </c>
      <c r="P697" s="87">
        <f t="shared" si="142"/>
        <v>1698877</v>
      </c>
      <c r="Q697" s="86">
        <f t="shared" si="138"/>
        <v>14.773434415637496</v>
      </c>
      <c r="R697" s="88">
        <f t="shared" si="143"/>
        <v>11499540</v>
      </c>
      <c r="S697" s="101">
        <v>89</v>
      </c>
      <c r="T697" s="101">
        <v>33</v>
      </c>
      <c r="U697" s="101">
        <v>31</v>
      </c>
      <c r="V697" s="35">
        <f t="shared" si="136"/>
        <v>153</v>
      </c>
      <c r="W697" s="61">
        <f t="shared" si="144"/>
        <v>100</v>
      </c>
      <c r="X697" s="14">
        <v>101</v>
      </c>
      <c r="Y697" s="14" t="s">
        <v>279</v>
      </c>
      <c r="Z697" s="14" t="s">
        <v>280</v>
      </c>
      <c r="AA697" s="14" t="s">
        <v>281</v>
      </c>
      <c r="AB697" s="106">
        <f t="shared" si="139"/>
        <v>0</v>
      </c>
      <c r="AC697" s="60">
        <f t="shared" si="140"/>
        <v>0</v>
      </c>
      <c r="AD697" s="7">
        <f t="shared" si="141"/>
        <v>153</v>
      </c>
      <c r="AE697" s="82"/>
      <c r="AF697" s="82"/>
    </row>
    <row r="698" spans="1:32" hidden="1" x14ac:dyDescent="0.2">
      <c r="A698" s="1" t="s">
        <v>41</v>
      </c>
      <c r="B698" t="s">
        <v>100</v>
      </c>
      <c r="C698" s="19">
        <v>472238</v>
      </c>
      <c r="D698" s="82" t="s">
        <v>213</v>
      </c>
      <c r="E698" s="95">
        <v>6444436</v>
      </c>
      <c r="F698" s="95">
        <v>2246290</v>
      </c>
      <c r="G698" s="95">
        <v>1109937</v>
      </c>
      <c r="H698" s="95">
        <v>0</v>
      </c>
      <c r="I698" s="85">
        <f t="shared" si="145"/>
        <v>9800663</v>
      </c>
      <c r="J698" s="86">
        <f t="shared" si="137"/>
        <v>85.226565584362504</v>
      </c>
      <c r="K698" s="95">
        <v>26129</v>
      </c>
      <c r="L698" s="95">
        <v>64428</v>
      </c>
      <c r="M698" s="95">
        <v>269547</v>
      </c>
      <c r="N698" s="95">
        <v>0</v>
      </c>
      <c r="O698" s="95">
        <f t="shared" si="146"/>
        <v>1338773</v>
      </c>
      <c r="P698" s="87">
        <f t="shared" si="142"/>
        <v>1698877</v>
      </c>
      <c r="Q698" s="86">
        <f t="shared" si="138"/>
        <v>14.773434415637496</v>
      </c>
      <c r="R698" s="88">
        <f t="shared" si="143"/>
        <v>11499540</v>
      </c>
      <c r="S698" s="101">
        <v>89</v>
      </c>
      <c r="T698" s="101">
        <v>33</v>
      </c>
      <c r="U698" s="101">
        <v>31</v>
      </c>
      <c r="V698" s="35">
        <f t="shared" si="136"/>
        <v>153</v>
      </c>
      <c r="W698" s="61">
        <f t="shared" si="144"/>
        <v>100</v>
      </c>
      <c r="X698" s="14">
        <v>102</v>
      </c>
      <c r="Y698" s="14" t="s">
        <v>279</v>
      </c>
      <c r="Z698" s="14" t="s">
        <v>280</v>
      </c>
      <c r="AA698" s="14" t="s">
        <v>281</v>
      </c>
      <c r="AB698" s="106">
        <f t="shared" si="139"/>
        <v>0</v>
      </c>
      <c r="AC698" s="60">
        <f t="shared" si="140"/>
        <v>0</v>
      </c>
      <c r="AD698" s="7">
        <f t="shared" si="141"/>
        <v>153</v>
      </c>
      <c r="AE698" s="82"/>
      <c r="AF698" s="82"/>
    </row>
    <row r="699" spans="1:32" hidden="1" x14ac:dyDescent="0.2">
      <c r="A699" s="1" t="s">
        <v>41</v>
      </c>
      <c r="B699" t="s">
        <v>122</v>
      </c>
      <c r="C699" s="19">
        <v>537139</v>
      </c>
      <c r="D699" s="82" t="s">
        <v>213</v>
      </c>
      <c r="E699" s="95">
        <v>6444436</v>
      </c>
      <c r="F699" s="95">
        <v>2246290</v>
      </c>
      <c r="G699" s="95">
        <v>1109937</v>
      </c>
      <c r="H699" s="95">
        <v>0</v>
      </c>
      <c r="I699" s="85">
        <f t="shared" si="145"/>
        <v>9800663</v>
      </c>
      <c r="J699" s="86">
        <f t="shared" si="137"/>
        <v>85.226565584362504</v>
      </c>
      <c r="K699" s="95">
        <v>26129</v>
      </c>
      <c r="L699" s="95">
        <v>64428</v>
      </c>
      <c r="M699" s="95">
        <v>269547</v>
      </c>
      <c r="N699" s="95">
        <v>0</v>
      </c>
      <c r="O699" s="95">
        <f t="shared" si="146"/>
        <v>1338773</v>
      </c>
      <c r="P699" s="87">
        <f t="shared" si="142"/>
        <v>1698877</v>
      </c>
      <c r="Q699" s="86">
        <f t="shared" si="138"/>
        <v>14.773434415637496</v>
      </c>
      <c r="R699" s="88">
        <f t="shared" si="143"/>
        <v>11499540</v>
      </c>
      <c r="S699" s="101">
        <v>89</v>
      </c>
      <c r="T699" s="101">
        <v>33</v>
      </c>
      <c r="U699" s="101">
        <v>31</v>
      </c>
      <c r="V699" s="35">
        <f t="shared" si="136"/>
        <v>153</v>
      </c>
      <c r="W699" s="61">
        <f t="shared" si="144"/>
        <v>100</v>
      </c>
      <c r="X699" s="14">
        <v>103</v>
      </c>
      <c r="Y699" s="14" t="s">
        <v>279</v>
      </c>
      <c r="Z699" s="14" t="s">
        <v>280</v>
      </c>
      <c r="AA699" s="14" t="s">
        <v>281</v>
      </c>
      <c r="AB699" s="106">
        <f t="shared" si="139"/>
        <v>0</v>
      </c>
      <c r="AC699" s="60">
        <f t="shared" si="140"/>
        <v>0</v>
      </c>
      <c r="AD699" s="7">
        <f t="shared" si="141"/>
        <v>153</v>
      </c>
      <c r="AE699" s="82"/>
      <c r="AF699" s="82"/>
    </row>
    <row r="700" spans="1:32" hidden="1" x14ac:dyDescent="0.2">
      <c r="A700" s="1" t="s">
        <v>41</v>
      </c>
      <c r="B700" t="s">
        <v>103</v>
      </c>
      <c r="C700" s="19">
        <v>250000</v>
      </c>
      <c r="D700" s="82" t="s">
        <v>171</v>
      </c>
      <c r="E700" s="95">
        <v>6444436</v>
      </c>
      <c r="F700" s="95">
        <v>2246290</v>
      </c>
      <c r="G700" s="95">
        <v>1109937</v>
      </c>
      <c r="H700" s="95">
        <v>0</v>
      </c>
      <c r="I700" s="85">
        <f t="shared" si="145"/>
        <v>9800663</v>
      </c>
      <c r="J700" s="86">
        <f t="shared" si="137"/>
        <v>85.226565584362504</v>
      </c>
      <c r="K700" s="95">
        <v>26129</v>
      </c>
      <c r="L700" s="95">
        <v>64428</v>
      </c>
      <c r="M700" s="95">
        <v>269547</v>
      </c>
      <c r="N700" s="95">
        <v>0</v>
      </c>
      <c r="O700" s="95">
        <f t="shared" si="146"/>
        <v>1338773</v>
      </c>
      <c r="P700" s="87">
        <f t="shared" si="142"/>
        <v>1698877</v>
      </c>
      <c r="Q700" s="86">
        <f t="shared" si="138"/>
        <v>14.773434415637496</v>
      </c>
      <c r="R700" s="88">
        <f t="shared" si="143"/>
        <v>11499540</v>
      </c>
      <c r="S700" s="101">
        <v>89</v>
      </c>
      <c r="T700" s="101">
        <v>33</v>
      </c>
      <c r="U700" s="101">
        <v>31</v>
      </c>
      <c r="V700" s="35">
        <f t="shared" si="136"/>
        <v>153</v>
      </c>
      <c r="W700" s="61">
        <f t="shared" si="144"/>
        <v>100</v>
      </c>
      <c r="X700" s="14">
        <v>104</v>
      </c>
      <c r="Y700" s="14" t="s">
        <v>279</v>
      </c>
      <c r="Z700" s="14" t="s">
        <v>280</v>
      </c>
      <c r="AA700" s="14" t="s">
        <v>281</v>
      </c>
      <c r="AB700" s="106">
        <f t="shared" si="139"/>
        <v>0</v>
      </c>
      <c r="AC700" s="60">
        <f t="shared" si="140"/>
        <v>0</v>
      </c>
      <c r="AD700" s="7">
        <f t="shared" si="141"/>
        <v>153</v>
      </c>
      <c r="AE700" s="82"/>
      <c r="AF700" s="82"/>
    </row>
    <row r="701" spans="1:32" hidden="1" x14ac:dyDescent="0.2">
      <c r="A701" s="1" t="s">
        <v>41</v>
      </c>
      <c r="B701" t="s">
        <v>106</v>
      </c>
      <c r="C701" s="19">
        <v>511610</v>
      </c>
      <c r="D701" s="82" t="s">
        <v>171</v>
      </c>
      <c r="E701" s="95">
        <v>6444436</v>
      </c>
      <c r="F701" s="95">
        <v>2246290</v>
      </c>
      <c r="G701" s="95">
        <v>1109937</v>
      </c>
      <c r="H701" s="95">
        <v>0</v>
      </c>
      <c r="I701" s="85">
        <f t="shared" si="145"/>
        <v>9800663</v>
      </c>
      <c r="J701" s="86">
        <f t="shared" si="137"/>
        <v>85.226565584362504</v>
      </c>
      <c r="K701" s="95">
        <v>26129</v>
      </c>
      <c r="L701" s="95">
        <v>64428</v>
      </c>
      <c r="M701" s="95">
        <v>269547</v>
      </c>
      <c r="N701" s="95">
        <v>0</v>
      </c>
      <c r="O701" s="95">
        <f t="shared" si="146"/>
        <v>1338773</v>
      </c>
      <c r="P701" s="87">
        <f t="shared" si="142"/>
        <v>1698877</v>
      </c>
      <c r="Q701" s="86">
        <f t="shared" si="138"/>
        <v>14.773434415637496</v>
      </c>
      <c r="R701" s="88">
        <f t="shared" si="143"/>
        <v>11499540</v>
      </c>
      <c r="S701" s="101">
        <v>89</v>
      </c>
      <c r="T701" s="101">
        <v>33</v>
      </c>
      <c r="U701" s="101">
        <v>31</v>
      </c>
      <c r="V701" s="35">
        <f t="shared" si="136"/>
        <v>153</v>
      </c>
      <c r="W701" s="61">
        <f t="shared" si="144"/>
        <v>100</v>
      </c>
      <c r="X701" s="14">
        <v>105</v>
      </c>
      <c r="Y701" s="14" t="s">
        <v>279</v>
      </c>
      <c r="Z701" s="14" t="s">
        <v>280</v>
      </c>
      <c r="AA701" s="14" t="s">
        <v>281</v>
      </c>
      <c r="AB701" s="106">
        <f t="shared" si="139"/>
        <v>0</v>
      </c>
      <c r="AC701" s="60">
        <f t="shared" si="140"/>
        <v>0</v>
      </c>
      <c r="AD701" s="7">
        <f t="shared" si="141"/>
        <v>153</v>
      </c>
      <c r="AE701" s="82"/>
      <c r="AF701" s="82"/>
    </row>
    <row r="702" spans="1:32" hidden="1" x14ac:dyDescent="0.2">
      <c r="A702" s="1" t="s">
        <v>41</v>
      </c>
      <c r="B702" t="s">
        <v>220</v>
      </c>
      <c r="C702" s="19">
        <v>242893</v>
      </c>
      <c r="D702" s="82" t="s">
        <v>222</v>
      </c>
      <c r="E702" s="95">
        <v>6444436</v>
      </c>
      <c r="F702" s="95">
        <v>2246290</v>
      </c>
      <c r="G702" s="95">
        <v>1109937</v>
      </c>
      <c r="H702" s="95">
        <v>0</v>
      </c>
      <c r="I702" s="85">
        <f t="shared" si="145"/>
        <v>9800663</v>
      </c>
      <c r="J702" s="86">
        <f t="shared" si="137"/>
        <v>85.226565584362504</v>
      </c>
      <c r="K702" s="95">
        <v>26129</v>
      </c>
      <c r="L702" s="95">
        <v>64428</v>
      </c>
      <c r="M702" s="95">
        <v>269547</v>
      </c>
      <c r="N702" s="95">
        <v>0</v>
      </c>
      <c r="O702" s="95">
        <f t="shared" si="146"/>
        <v>1338773</v>
      </c>
      <c r="P702" s="87">
        <f t="shared" si="142"/>
        <v>1698877</v>
      </c>
      <c r="Q702" s="86">
        <f t="shared" si="138"/>
        <v>14.773434415637496</v>
      </c>
      <c r="R702" s="88">
        <f t="shared" si="143"/>
        <v>11499540</v>
      </c>
      <c r="S702" s="101">
        <v>89</v>
      </c>
      <c r="T702" s="101">
        <v>33</v>
      </c>
      <c r="U702" s="101">
        <v>31</v>
      </c>
      <c r="V702" s="35">
        <f t="shared" ref="V702:V765" si="147">SUM(S702:U702)</f>
        <v>153</v>
      </c>
      <c r="W702" s="61">
        <f t="shared" si="144"/>
        <v>100</v>
      </c>
      <c r="X702" s="14">
        <v>106</v>
      </c>
      <c r="Y702" s="14" t="s">
        <v>279</v>
      </c>
      <c r="Z702" s="14" t="s">
        <v>280</v>
      </c>
      <c r="AA702" s="14" t="s">
        <v>281</v>
      </c>
      <c r="AB702" s="106">
        <f t="shared" si="139"/>
        <v>0</v>
      </c>
      <c r="AC702" s="60">
        <f t="shared" si="140"/>
        <v>0</v>
      </c>
      <c r="AD702" s="7">
        <f t="shared" si="141"/>
        <v>153</v>
      </c>
      <c r="AE702" s="82"/>
      <c r="AF702" s="82"/>
    </row>
    <row r="703" spans="1:32" hidden="1" x14ac:dyDescent="0.2">
      <c r="A703" s="1" t="s">
        <v>41</v>
      </c>
      <c r="B703" t="s">
        <v>111</v>
      </c>
      <c r="C703" s="19">
        <v>641975</v>
      </c>
      <c r="D703" s="82" t="s">
        <v>222</v>
      </c>
      <c r="E703" s="95">
        <v>6444436</v>
      </c>
      <c r="F703" s="95">
        <v>2246290</v>
      </c>
      <c r="G703" s="95">
        <v>1109937</v>
      </c>
      <c r="H703" s="95">
        <v>0</v>
      </c>
      <c r="I703" s="85">
        <f t="shared" si="145"/>
        <v>9800663</v>
      </c>
      <c r="J703" s="86">
        <f t="shared" si="137"/>
        <v>85.226565584362504</v>
      </c>
      <c r="K703" s="95">
        <v>26129</v>
      </c>
      <c r="L703" s="95">
        <v>64428</v>
      </c>
      <c r="M703" s="95">
        <v>269547</v>
      </c>
      <c r="N703" s="95">
        <v>0</v>
      </c>
      <c r="O703" s="95">
        <f t="shared" si="146"/>
        <v>1338773</v>
      </c>
      <c r="P703" s="87">
        <f t="shared" si="142"/>
        <v>1698877</v>
      </c>
      <c r="Q703" s="86">
        <f t="shared" si="138"/>
        <v>14.773434415637496</v>
      </c>
      <c r="R703" s="88">
        <f t="shared" si="143"/>
        <v>11499540</v>
      </c>
      <c r="S703" s="101">
        <v>89</v>
      </c>
      <c r="T703" s="101">
        <v>33</v>
      </c>
      <c r="U703" s="101">
        <v>31</v>
      </c>
      <c r="V703" s="35">
        <f t="shared" si="147"/>
        <v>153</v>
      </c>
      <c r="W703" s="61">
        <f t="shared" si="144"/>
        <v>100</v>
      </c>
      <c r="X703" s="14">
        <v>107</v>
      </c>
      <c r="Y703" s="14" t="s">
        <v>279</v>
      </c>
      <c r="Z703" s="14" t="s">
        <v>280</v>
      </c>
      <c r="AA703" s="14" t="s">
        <v>281</v>
      </c>
      <c r="AB703" s="106">
        <f t="shared" si="139"/>
        <v>0</v>
      </c>
      <c r="AC703" s="60">
        <f t="shared" si="140"/>
        <v>0</v>
      </c>
      <c r="AD703" s="7">
        <f t="shared" si="141"/>
        <v>153</v>
      </c>
      <c r="AE703" s="82"/>
      <c r="AF703" s="82"/>
    </row>
    <row r="704" spans="1:32" hidden="1" x14ac:dyDescent="0.2">
      <c r="A704" s="1" t="s">
        <v>41</v>
      </c>
      <c r="B704" t="s">
        <v>113</v>
      </c>
      <c r="C704" s="19">
        <v>979149</v>
      </c>
      <c r="D704" s="82" t="s">
        <v>222</v>
      </c>
      <c r="E704" s="95">
        <v>6444436</v>
      </c>
      <c r="F704" s="95">
        <v>2246290</v>
      </c>
      <c r="G704" s="95">
        <v>1109937</v>
      </c>
      <c r="H704" s="95">
        <v>0</v>
      </c>
      <c r="I704" s="85">
        <f t="shared" si="145"/>
        <v>9800663</v>
      </c>
      <c r="J704" s="86">
        <f t="shared" si="137"/>
        <v>85.226565584362504</v>
      </c>
      <c r="K704" s="95">
        <v>26129</v>
      </c>
      <c r="L704" s="95">
        <v>64428</v>
      </c>
      <c r="M704" s="95">
        <v>269547</v>
      </c>
      <c r="N704" s="95">
        <v>0</v>
      </c>
      <c r="O704" s="95">
        <f t="shared" si="146"/>
        <v>1338773</v>
      </c>
      <c r="P704" s="87">
        <f t="shared" si="142"/>
        <v>1698877</v>
      </c>
      <c r="Q704" s="86">
        <f t="shared" si="138"/>
        <v>14.773434415637496</v>
      </c>
      <c r="R704" s="88">
        <f t="shared" si="143"/>
        <v>11499540</v>
      </c>
      <c r="S704" s="101">
        <v>89</v>
      </c>
      <c r="T704" s="101">
        <v>33</v>
      </c>
      <c r="U704" s="101">
        <v>31</v>
      </c>
      <c r="V704" s="35">
        <f t="shared" si="147"/>
        <v>153</v>
      </c>
      <c r="W704" s="61">
        <f t="shared" si="144"/>
        <v>100</v>
      </c>
      <c r="X704" s="14">
        <v>108</v>
      </c>
      <c r="Y704" s="14" t="s">
        <v>279</v>
      </c>
      <c r="Z704" s="14" t="s">
        <v>280</v>
      </c>
      <c r="AA704" s="14" t="s">
        <v>281</v>
      </c>
      <c r="AB704" s="106">
        <f t="shared" si="139"/>
        <v>0</v>
      </c>
      <c r="AC704" s="60">
        <f t="shared" si="140"/>
        <v>0</v>
      </c>
      <c r="AD704" s="7">
        <f t="shared" si="141"/>
        <v>153</v>
      </c>
      <c r="AE704" s="82"/>
      <c r="AF704" s="82"/>
    </row>
    <row r="705" spans="1:32" s="64" customFormat="1" hidden="1" x14ac:dyDescent="0.2">
      <c r="A705" s="63" t="s">
        <v>42</v>
      </c>
      <c r="B705" s="64" t="s">
        <v>148</v>
      </c>
      <c r="C705" s="65">
        <v>0</v>
      </c>
      <c r="D705" s="76" t="s">
        <v>221</v>
      </c>
      <c r="E705" s="78" t="s">
        <v>131</v>
      </c>
      <c r="F705" s="78" t="s">
        <v>131</v>
      </c>
      <c r="G705" s="78" t="s">
        <v>131</v>
      </c>
      <c r="H705" s="78" t="s">
        <v>131</v>
      </c>
      <c r="I705" s="96" t="s">
        <v>131</v>
      </c>
      <c r="J705" s="96" t="s">
        <v>131</v>
      </c>
      <c r="K705" s="78" t="s">
        <v>131</v>
      </c>
      <c r="L705" s="78" t="s">
        <v>131</v>
      </c>
      <c r="M705" s="78" t="s">
        <v>131</v>
      </c>
      <c r="N705" s="78" t="s">
        <v>131</v>
      </c>
      <c r="O705" s="78" t="s">
        <v>131</v>
      </c>
      <c r="P705" s="97" t="s">
        <v>131</v>
      </c>
      <c r="Q705" s="97" t="s">
        <v>131</v>
      </c>
      <c r="R705" s="97" t="s">
        <v>131</v>
      </c>
      <c r="S705" s="102">
        <v>17</v>
      </c>
      <c r="T705" s="102">
        <v>6</v>
      </c>
      <c r="U705" s="102">
        <v>12</v>
      </c>
      <c r="V705" s="66">
        <f t="shared" si="147"/>
        <v>35</v>
      </c>
      <c r="W705" s="67">
        <f t="shared" si="144"/>
        <v>97.222222222222229</v>
      </c>
      <c r="X705" s="68">
        <v>2</v>
      </c>
      <c r="Y705" s="68" t="s">
        <v>282</v>
      </c>
      <c r="Z705" s="68" t="s">
        <v>283</v>
      </c>
      <c r="AA705" s="68">
        <v>1</v>
      </c>
      <c r="AB705" s="107">
        <f t="shared" si="139"/>
        <v>1</v>
      </c>
      <c r="AC705" s="70">
        <f t="shared" si="140"/>
        <v>2.7777777777777777</v>
      </c>
      <c r="AD705" s="81">
        <f t="shared" si="141"/>
        <v>36</v>
      </c>
      <c r="AE705" s="76"/>
      <c r="AF705" s="76"/>
    </row>
    <row r="706" spans="1:32" s="64" customFormat="1" hidden="1" x14ac:dyDescent="0.2">
      <c r="A706" s="63" t="s">
        <v>42</v>
      </c>
      <c r="B706" s="64" t="s">
        <v>93</v>
      </c>
      <c r="C706" s="65">
        <v>0</v>
      </c>
      <c r="D706" s="76" t="s">
        <v>170</v>
      </c>
      <c r="E706" s="78" t="s">
        <v>131</v>
      </c>
      <c r="F706" s="78" t="s">
        <v>131</v>
      </c>
      <c r="G706" s="78" t="s">
        <v>131</v>
      </c>
      <c r="H706" s="78" t="s">
        <v>131</v>
      </c>
      <c r="I706" s="96" t="s">
        <v>131</v>
      </c>
      <c r="J706" s="96" t="s">
        <v>131</v>
      </c>
      <c r="K706" s="78" t="s">
        <v>131</v>
      </c>
      <c r="L706" s="78" t="s">
        <v>131</v>
      </c>
      <c r="M706" s="78" t="s">
        <v>131</v>
      </c>
      <c r="N706" s="78" t="s">
        <v>131</v>
      </c>
      <c r="O706" s="78" t="s">
        <v>131</v>
      </c>
      <c r="P706" s="97" t="s">
        <v>131</v>
      </c>
      <c r="Q706" s="97" t="s">
        <v>131</v>
      </c>
      <c r="R706" s="97" t="s">
        <v>131</v>
      </c>
      <c r="S706" s="102">
        <v>17</v>
      </c>
      <c r="T706" s="102">
        <v>6</v>
      </c>
      <c r="U706" s="102">
        <v>12</v>
      </c>
      <c r="V706" s="66">
        <f t="shared" si="147"/>
        <v>35</v>
      </c>
      <c r="W706" s="67">
        <f t="shared" si="144"/>
        <v>94.594594594594597</v>
      </c>
      <c r="X706" s="68">
        <v>3</v>
      </c>
      <c r="Y706" s="68" t="s">
        <v>282</v>
      </c>
      <c r="Z706" s="68" t="s">
        <v>283</v>
      </c>
      <c r="AA706" s="68">
        <v>2</v>
      </c>
      <c r="AB706" s="107">
        <f t="shared" si="139"/>
        <v>2</v>
      </c>
      <c r="AC706" s="70">
        <f t="shared" si="140"/>
        <v>5.4054054054054053</v>
      </c>
      <c r="AD706" s="81">
        <f t="shared" si="141"/>
        <v>37</v>
      </c>
      <c r="AE706" s="76"/>
      <c r="AF706" s="76"/>
    </row>
    <row r="707" spans="1:32" s="64" customFormat="1" hidden="1" x14ac:dyDescent="0.2">
      <c r="A707" s="63" t="s">
        <v>42</v>
      </c>
      <c r="B707" s="64" t="s">
        <v>103</v>
      </c>
      <c r="C707" s="65">
        <v>0</v>
      </c>
      <c r="D707" s="76" t="s">
        <v>218</v>
      </c>
      <c r="E707" s="78" t="s">
        <v>131</v>
      </c>
      <c r="F707" s="78" t="s">
        <v>131</v>
      </c>
      <c r="G707" s="78" t="s">
        <v>131</v>
      </c>
      <c r="H707" s="78" t="s">
        <v>131</v>
      </c>
      <c r="I707" s="96" t="s">
        <v>131</v>
      </c>
      <c r="J707" s="96" t="s">
        <v>131</v>
      </c>
      <c r="K707" s="78" t="s">
        <v>131</v>
      </c>
      <c r="L707" s="78" t="s">
        <v>131</v>
      </c>
      <c r="M707" s="78" t="s">
        <v>131</v>
      </c>
      <c r="N707" s="78" t="s">
        <v>131</v>
      </c>
      <c r="O707" s="78" t="s">
        <v>131</v>
      </c>
      <c r="P707" s="97" t="s">
        <v>131</v>
      </c>
      <c r="Q707" s="97" t="s">
        <v>131</v>
      </c>
      <c r="R707" s="97" t="s">
        <v>131</v>
      </c>
      <c r="S707" s="102">
        <v>17</v>
      </c>
      <c r="T707" s="102">
        <v>6</v>
      </c>
      <c r="U707" s="102">
        <v>12</v>
      </c>
      <c r="V707" s="66">
        <f t="shared" si="147"/>
        <v>35</v>
      </c>
      <c r="W707" s="67">
        <f t="shared" si="144"/>
        <v>92.10526315789474</v>
      </c>
      <c r="X707" s="68">
        <v>4</v>
      </c>
      <c r="Y707" s="68" t="s">
        <v>282</v>
      </c>
      <c r="Z707" s="68" t="s">
        <v>283</v>
      </c>
      <c r="AA707" s="68">
        <v>3</v>
      </c>
      <c r="AB707" s="107">
        <f t="shared" si="139"/>
        <v>3</v>
      </c>
      <c r="AC707" s="70">
        <f t="shared" si="140"/>
        <v>7.8947368421052628</v>
      </c>
      <c r="AD707" s="81">
        <f t="shared" si="141"/>
        <v>38</v>
      </c>
      <c r="AE707" s="76"/>
      <c r="AF707" s="76"/>
    </row>
    <row r="708" spans="1:32" s="64" customFormat="1" hidden="1" x14ac:dyDescent="0.2">
      <c r="A708" s="63" t="s">
        <v>42</v>
      </c>
      <c r="B708" s="64" t="s">
        <v>204</v>
      </c>
      <c r="C708" s="65">
        <v>0</v>
      </c>
      <c r="D708" s="76" t="s">
        <v>174</v>
      </c>
      <c r="E708" s="78" t="s">
        <v>131</v>
      </c>
      <c r="F708" s="78" t="s">
        <v>131</v>
      </c>
      <c r="G708" s="78" t="s">
        <v>131</v>
      </c>
      <c r="H708" s="78" t="s">
        <v>131</v>
      </c>
      <c r="I708" s="96" t="s">
        <v>131</v>
      </c>
      <c r="J708" s="96" t="s">
        <v>131</v>
      </c>
      <c r="K708" s="78" t="s">
        <v>131</v>
      </c>
      <c r="L708" s="78" t="s">
        <v>131</v>
      </c>
      <c r="M708" s="78" t="s">
        <v>131</v>
      </c>
      <c r="N708" s="78" t="s">
        <v>131</v>
      </c>
      <c r="O708" s="78" t="s">
        <v>131</v>
      </c>
      <c r="P708" s="97" t="s">
        <v>131</v>
      </c>
      <c r="Q708" s="97" t="s">
        <v>131</v>
      </c>
      <c r="R708" s="97" t="s">
        <v>131</v>
      </c>
      <c r="S708" s="102">
        <v>17</v>
      </c>
      <c r="T708" s="102">
        <v>6</v>
      </c>
      <c r="U708" s="102">
        <v>12</v>
      </c>
      <c r="V708" s="66">
        <f t="shared" si="147"/>
        <v>35</v>
      </c>
      <c r="W708" s="67">
        <f t="shared" si="144"/>
        <v>89.743589743589737</v>
      </c>
      <c r="X708" s="68">
        <v>5</v>
      </c>
      <c r="Y708" s="68" t="s">
        <v>282</v>
      </c>
      <c r="Z708" s="68" t="s">
        <v>283</v>
      </c>
      <c r="AA708" s="68">
        <v>4</v>
      </c>
      <c r="AB708" s="107">
        <f t="shared" ref="AB708:AB771" si="148">SUM(Y708:AA708)</f>
        <v>4</v>
      </c>
      <c r="AC708" s="70">
        <f t="shared" ref="AC708:AC771" si="149">(100*AB708)/AD708</f>
        <v>10.256410256410257</v>
      </c>
      <c r="AD708" s="81">
        <f t="shared" ref="AD708:AD771" si="150">V708+AB708</f>
        <v>39</v>
      </c>
      <c r="AE708" s="76"/>
      <c r="AF708" s="76"/>
    </row>
    <row r="709" spans="1:32" s="64" customFormat="1" hidden="1" x14ac:dyDescent="0.2">
      <c r="A709" s="63" t="s">
        <v>42</v>
      </c>
      <c r="B709" s="64" t="s">
        <v>113</v>
      </c>
      <c r="C709" s="65">
        <v>0</v>
      </c>
      <c r="D709" s="76" t="s">
        <v>115</v>
      </c>
      <c r="E709" s="78" t="s">
        <v>131</v>
      </c>
      <c r="F709" s="78" t="s">
        <v>131</v>
      </c>
      <c r="G709" s="78" t="s">
        <v>131</v>
      </c>
      <c r="H709" s="78" t="s">
        <v>131</v>
      </c>
      <c r="I709" s="96" t="s">
        <v>131</v>
      </c>
      <c r="J709" s="96" t="s">
        <v>131</v>
      </c>
      <c r="K709" s="78" t="s">
        <v>131</v>
      </c>
      <c r="L709" s="78" t="s">
        <v>131</v>
      </c>
      <c r="M709" s="78" t="s">
        <v>131</v>
      </c>
      <c r="N709" s="78" t="s">
        <v>131</v>
      </c>
      <c r="O709" s="78" t="s">
        <v>131</v>
      </c>
      <c r="P709" s="97" t="s">
        <v>131</v>
      </c>
      <c r="Q709" s="97" t="s">
        <v>131</v>
      </c>
      <c r="R709" s="97" t="s">
        <v>131</v>
      </c>
      <c r="S709" s="102">
        <v>17</v>
      </c>
      <c r="T709" s="102">
        <v>6</v>
      </c>
      <c r="U709" s="102">
        <v>12</v>
      </c>
      <c r="V709" s="66">
        <f t="shared" si="147"/>
        <v>35</v>
      </c>
      <c r="W709" s="67">
        <f t="shared" si="144"/>
        <v>87.5</v>
      </c>
      <c r="X709" s="68">
        <v>6</v>
      </c>
      <c r="Y709" s="68" t="s">
        <v>282</v>
      </c>
      <c r="Z709" s="68" t="s">
        <v>283</v>
      </c>
      <c r="AA709" s="68">
        <v>5</v>
      </c>
      <c r="AB709" s="107">
        <f t="shared" si="148"/>
        <v>5</v>
      </c>
      <c r="AC709" s="70">
        <f t="shared" si="149"/>
        <v>12.5</v>
      </c>
      <c r="AD709" s="81">
        <f t="shared" si="150"/>
        <v>40</v>
      </c>
      <c r="AE709" s="76"/>
      <c r="AF709" s="76"/>
    </row>
    <row r="710" spans="1:32" hidden="1" x14ac:dyDescent="0.2">
      <c r="A710" s="1" t="s">
        <v>43</v>
      </c>
      <c r="B710" t="s">
        <v>178</v>
      </c>
      <c r="C710" s="19">
        <v>2018988</v>
      </c>
      <c r="D710" s="82" t="s">
        <v>221</v>
      </c>
      <c r="E710" s="95">
        <v>2965492</v>
      </c>
      <c r="F710" s="95">
        <v>3418384</v>
      </c>
      <c r="G710" s="95">
        <v>2882750</v>
      </c>
      <c r="H710" s="95">
        <v>0</v>
      </c>
      <c r="I710" s="85">
        <f t="shared" ref="I710:I716" si="151">SUM(E710:H710)</f>
        <v>9266626</v>
      </c>
      <c r="J710" s="86">
        <f t="shared" ref="J710:J771" si="152">(100*I710)/R710</f>
        <v>93.774021898084257</v>
      </c>
      <c r="K710" s="95">
        <v>58344</v>
      </c>
      <c r="L710" s="95">
        <v>228953</v>
      </c>
      <c r="M710" s="95">
        <v>323863</v>
      </c>
      <c r="N710" s="95">
        <v>4083</v>
      </c>
      <c r="O710" s="95">
        <v>0</v>
      </c>
      <c r="P710" s="87">
        <f t="shared" ref="P710:P773" si="153">SUM(K710:O710)</f>
        <v>615243</v>
      </c>
      <c r="Q710" s="86">
        <f t="shared" ref="Q710:Q771" si="154">(100*P710)/R710</f>
        <v>6.2259781019157412</v>
      </c>
      <c r="R710" s="88">
        <f t="shared" si="143"/>
        <v>9881869</v>
      </c>
      <c r="S710" s="101">
        <v>18</v>
      </c>
      <c r="T710" s="101">
        <v>10</v>
      </c>
      <c r="U710" s="101">
        <v>22</v>
      </c>
      <c r="V710" s="35">
        <f t="shared" si="147"/>
        <v>50</v>
      </c>
      <c r="W710" s="61">
        <f t="shared" si="144"/>
        <v>64.102564102564102</v>
      </c>
      <c r="X710" s="14">
        <v>23</v>
      </c>
      <c r="Y710" s="14">
        <v>12</v>
      </c>
      <c r="Z710" s="14">
        <v>16</v>
      </c>
      <c r="AA710" s="14" t="s">
        <v>281</v>
      </c>
      <c r="AB710" s="106">
        <f t="shared" si="148"/>
        <v>28</v>
      </c>
      <c r="AC710" s="60">
        <f t="shared" si="149"/>
        <v>35.897435897435898</v>
      </c>
      <c r="AD710" s="7">
        <f t="shared" si="150"/>
        <v>78</v>
      </c>
      <c r="AE710" s="82"/>
      <c r="AF710" s="82"/>
    </row>
    <row r="711" spans="1:32" hidden="1" x14ac:dyDescent="0.2">
      <c r="A711" s="1" t="s">
        <v>43</v>
      </c>
      <c r="B711" t="s">
        <v>145</v>
      </c>
      <c r="C711" s="19">
        <v>84598</v>
      </c>
      <c r="D711" s="82" t="s">
        <v>170</v>
      </c>
      <c r="E711" s="95">
        <v>2965492</v>
      </c>
      <c r="F711" s="95">
        <v>3418384</v>
      </c>
      <c r="G711" s="95">
        <v>2882750</v>
      </c>
      <c r="H711" s="95">
        <v>0</v>
      </c>
      <c r="I711" s="85">
        <f t="shared" si="151"/>
        <v>9266626</v>
      </c>
      <c r="J711" s="86">
        <f t="shared" si="152"/>
        <v>93.774021898084257</v>
      </c>
      <c r="K711" s="95">
        <v>58344</v>
      </c>
      <c r="L711" s="95">
        <v>228953</v>
      </c>
      <c r="M711" s="95">
        <v>323863</v>
      </c>
      <c r="N711" s="95">
        <v>4083</v>
      </c>
      <c r="O711" s="95">
        <v>0</v>
      </c>
      <c r="P711" s="87">
        <f t="shared" si="153"/>
        <v>615243</v>
      </c>
      <c r="Q711" s="86">
        <f t="shared" si="154"/>
        <v>6.2259781019157412</v>
      </c>
      <c r="R711" s="88">
        <f t="shared" si="143"/>
        <v>9881869</v>
      </c>
      <c r="S711" s="101">
        <v>18</v>
      </c>
      <c r="T711" s="101">
        <v>10</v>
      </c>
      <c r="U711" s="101">
        <v>22</v>
      </c>
      <c r="V711" s="35">
        <f t="shared" si="147"/>
        <v>50</v>
      </c>
      <c r="W711" s="61">
        <f t="shared" si="144"/>
        <v>64.102564102564102</v>
      </c>
      <c r="X711" s="14">
        <v>23</v>
      </c>
      <c r="Y711" s="14">
        <v>12</v>
      </c>
      <c r="Z711" s="14">
        <v>16</v>
      </c>
      <c r="AA711" s="14" t="s">
        <v>281</v>
      </c>
      <c r="AB711" s="106">
        <f t="shared" si="148"/>
        <v>28</v>
      </c>
      <c r="AC711" s="60">
        <f t="shared" si="149"/>
        <v>35.897435897435898</v>
      </c>
      <c r="AD711" s="7">
        <f t="shared" si="150"/>
        <v>78</v>
      </c>
      <c r="AE711" s="82"/>
      <c r="AF711" s="82"/>
    </row>
    <row r="712" spans="1:32" hidden="1" x14ac:dyDescent="0.2">
      <c r="A712" s="1" t="s">
        <v>43</v>
      </c>
      <c r="B712" t="s">
        <v>130</v>
      </c>
      <c r="C712" s="19">
        <v>953955</v>
      </c>
      <c r="D712" s="82" t="s">
        <v>98</v>
      </c>
      <c r="E712" s="95">
        <v>2965492</v>
      </c>
      <c r="F712" s="95">
        <v>3418384</v>
      </c>
      <c r="G712" s="95">
        <v>2882750</v>
      </c>
      <c r="H712" s="95">
        <v>0</v>
      </c>
      <c r="I712" s="85">
        <f t="shared" si="151"/>
        <v>9266626</v>
      </c>
      <c r="J712" s="86">
        <f t="shared" si="152"/>
        <v>93.774021898084257</v>
      </c>
      <c r="K712" s="95">
        <v>58344</v>
      </c>
      <c r="L712" s="95">
        <v>228953</v>
      </c>
      <c r="M712" s="95">
        <v>323863</v>
      </c>
      <c r="N712" s="95">
        <v>4083</v>
      </c>
      <c r="O712" s="95">
        <v>0</v>
      </c>
      <c r="P712" s="87">
        <f t="shared" si="153"/>
        <v>615243</v>
      </c>
      <c r="Q712" s="86">
        <f t="shared" si="154"/>
        <v>6.2259781019157412</v>
      </c>
      <c r="R712" s="88">
        <f t="shared" si="143"/>
        <v>9881869</v>
      </c>
      <c r="S712" s="101">
        <v>18</v>
      </c>
      <c r="T712" s="101">
        <v>10</v>
      </c>
      <c r="U712" s="101">
        <v>22</v>
      </c>
      <c r="V712" s="35">
        <f t="shared" si="147"/>
        <v>50</v>
      </c>
      <c r="W712" s="61">
        <f t="shared" si="144"/>
        <v>64.102564102564102</v>
      </c>
      <c r="X712" s="14">
        <v>23</v>
      </c>
      <c r="Y712" s="14">
        <v>12</v>
      </c>
      <c r="Z712" s="14">
        <v>16</v>
      </c>
      <c r="AA712" s="14" t="s">
        <v>281</v>
      </c>
      <c r="AB712" s="106">
        <f t="shared" si="148"/>
        <v>28</v>
      </c>
      <c r="AC712" s="60">
        <f t="shared" si="149"/>
        <v>35.897435897435898</v>
      </c>
      <c r="AD712" s="7">
        <f t="shared" si="150"/>
        <v>78</v>
      </c>
      <c r="AE712" s="82"/>
      <c r="AF712" s="82"/>
    </row>
    <row r="713" spans="1:32" hidden="1" x14ac:dyDescent="0.2">
      <c r="A713" s="1" t="s">
        <v>43</v>
      </c>
      <c r="B713" t="s">
        <v>119</v>
      </c>
      <c r="C713" s="19">
        <v>423823</v>
      </c>
      <c r="D713" s="82" t="s">
        <v>98</v>
      </c>
      <c r="E713" s="95">
        <v>2965492</v>
      </c>
      <c r="F713" s="95">
        <v>3418384</v>
      </c>
      <c r="G713" s="95">
        <v>2882750</v>
      </c>
      <c r="H713" s="95">
        <v>0</v>
      </c>
      <c r="I713" s="85">
        <f t="shared" si="151"/>
        <v>9266626</v>
      </c>
      <c r="J713" s="86">
        <f t="shared" si="152"/>
        <v>93.774021898084257</v>
      </c>
      <c r="K713" s="95">
        <v>58344</v>
      </c>
      <c r="L713" s="95">
        <v>228953</v>
      </c>
      <c r="M713" s="95">
        <v>323863</v>
      </c>
      <c r="N713" s="95">
        <v>4083</v>
      </c>
      <c r="O713" s="95">
        <v>0</v>
      </c>
      <c r="P713" s="87">
        <f t="shared" si="153"/>
        <v>615243</v>
      </c>
      <c r="Q713" s="86">
        <f t="shared" si="154"/>
        <v>6.2259781019157412</v>
      </c>
      <c r="R713" s="88">
        <f t="shared" si="143"/>
        <v>9881869</v>
      </c>
      <c r="S713" s="101">
        <v>18</v>
      </c>
      <c r="T713" s="101">
        <v>10</v>
      </c>
      <c r="U713" s="101">
        <v>22</v>
      </c>
      <c r="V713" s="35">
        <f t="shared" si="147"/>
        <v>50</v>
      </c>
      <c r="W713" s="61">
        <f t="shared" si="144"/>
        <v>64.102564102564102</v>
      </c>
      <c r="X713" s="14">
        <v>23</v>
      </c>
      <c r="Y713" s="14">
        <v>12</v>
      </c>
      <c r="Z713" s="14">
        <v>16</v>
      </c>
      <c r="AA713" s="14" t="s">
        <v>281</v>
      </c>
      <c r="AB713" s="106">
        <f t="shared" si="148"/>
        <v>28</v>
      </c>
      <c r="AC713" s="60">
        <f t="shared" si="149"/>
        <v>35.897435897435898</v>
      </c>
      <c r="AD713" s="7">
        <f t="shared" si="150"/>
        <v>78</v>
      </c>
      <c r="AE713" s="82"/>
      <c r="AF713" s="82"/>
    </row>
    <row r="714" spans="1:32" hidden="1" x14ac:dyDescent="0.2">
      <c r="A714" s="1" t="s">
        <v>43</v>
      </c>
      <c r="B714" t="s">
        <v>99</v>
      </c>
      <c r="C714" s="19">
        <v>2296085</v>
      </c>
      <c r="D714" s="82" t="s">
        <v>98</v>
      </c>
      <c r="E714" s="95">
        <v>2965492</v>
      </c>
      <c r="F714" s="95">
        <v>3418384</v>
      </c>
      <c r="G714" s="95">
        <v>2882750</v>
      </c>
      <c r="H714" s="95">
        <v>0</v>
      </c>
      <c r="I714" s="85">
        <f t="shared" si="151"/>
        <v>9266626</v>
      </c>
      <c r="J714" s="86">
        <f t="shared" si="152"/>
        <v>93.774021898084257</v>
      </c>
      <c r="K714" s="95">
        <v>58344</v>
      </c>
      <c r="L714" s="95">
        <v>228953</v>
      </c>
      <c r="M714" s="95">
        <v>323863</v>
      </c>
      <c r="N714" s="95">
        <v>4083</v>
      </c>
      <c r="O714" s="95">
        <v>0</v>
      </c>
      <c r="P714" s="87">
        <f t="shared" si="153"/>
        <v>615243</v>
      </c>
      <c r="Q714" s="86">
        <f t="shared" si="154"/>
        <v>6.2259781019157412</v>
      </c>
      <c r="R714" s="88">
        <f t="shared" si="143"/>
        <v>9881869</v>
      </c>
      <c r="S714" s="101">
        <v>18</v>
      </c>
      <c r="T714" s="101">
        <v>10</v>
      </c>
      <c r="U714" s="101">
        <v>22</v>
      </c>
      <c r="V714" s="35">
        <f t="shared" si="147"/>
        <v>50</v>
      </c>
      <c r="W714" s="61">
        <f t="shared" si="144"/>
        <v>64.102564102564102</v>
      </c>
      <c r="X714" s="14">
        <v>23</v>
      </c>
      <c r="Y714" s="14">
        <v>12</v>
      </c>
      <c r="Z714" s="14">
        <v>16</v>
      </c>
      <c r="AA714" s="14" t="s">
        <v>281</v>
      </c>
      <c r="AB714" s="106">
        <f t="shared" si="148"/>
        <v>28</v>
      </c>
      <c r="AC714" s="60">
        <f t="shared" si="149"/>
        <v>35.897435897435898</v>
      </c>
      <c r="AD714" s="7">
        <f t="shared" si="150"/>
        <v>78</v>
      </c>
      <c r="AE714" s="82"/>
      <c r="AF714" s="82"/>
    </row>
    <row r="715" spans="1:32" hidden="1" x14ac:dyDescent="0.2">
      <c r="A715" s="1" t="s">
        <v>43</v>
      </c>
      <c r="B715" t="s">
        <v>121</v>
      </c>
      <c r="C715" s="19">
        <v>562163</v>
      </c>
      <c r="D715" s="82" t="s">
        <v>98</v>
      </c>
      <c r="E715" s="95">
        <v>2965492</v>
      </c>
      <c r="F715" s="95">
        <v>3418384</v>
      </c>
      <c r="G715" s="95">
        <v>2882750</v>
      </c>
      <c r="H715" s="95">
        <v>0</v>
      </c>
      <c r="I715" s="85">
        <f t="shared" si="151"/>
        <v>9266626</v>
      </c>
      <c r="J715" s="86">
        <f t="shared" si="152"/>
        <v>93.774021898084257</v>
      </c>
      <c r="K715" s="95">
        <v>58344</v>
      </c>
      <c r="L715" s="95">
        <v>228953</v>
      </c>
      <c r="M715" s="95">
        <v>323863</v>
      </c>
      <c r="N715" s="95">
        <v>4083</v>
      </c>
      <c r="O715" s="95">
        <v>0</v>
      </c>
      <c r="P715" s="87">
        <f t="shared" si="153"/>
        <v>615243</v>
      </c>
      <c r="Q715" s="86">
        <f t="shared" si="154"/>
        <v>6.2259781019157412</v>
      </c>
      <c r="R715" s="88">
        <f t="shared" si="143"/>
        <v>9881869</v>
      </c>
      <c r="S715" s="101">
        <v>18</v>
      </c>
      <c r="T715" s="101">
        <v>10</v>
      </c>
      <c r="U715" s="101">
        <v>22</v>
      </c>
      <c r="V715" s="35">
        <f t="shared" si="147"/>
        <v>50</v>
      </c>
      <c r="W715" s="61">
        <f t="shared" si="144"/>
        <v>64.102564102564102</v>
      </c>
      <c r="X715" s="14">
        <v>23</v>
      </c>
      <c r="Y715" s="14">
        <v>12</v>
      </c>
      <c r="Z715" s="14">
        <v>16</v>
      </c>
      <c r="AA715" s="14" t="s">
        <v>281</v>
      </c>
      <c r="AB715" s="106">
        <f t="shared" si="148"/>
        <v>28</v>
      </c>
      <c r="AC715" s="60">
        <f t="shared" si="149"/>
        <v>35.897435897435898</v>
      </c>
      <c r="AD715" s="7">
        <f t="shared" si="150"/>
        <v>78</v>
      </c>
      <c r="AE715" s="82"/>
      <c r="AF715" s="82"/>
    </row>
    <row r="716" spans="1:32" hidden="1" x14ac:dyDescent="0.2">
      <c r="A716" s="1" t="s">
        <v>43</v>
      </c>
      <c r="B716" t="s">
        <v>153</v>
      </c>
      <c r="C716" s="19">
        <v>347218</v>
      </c>
      <c r="D716" s="82" t="s">
        <v>98</v>
      </c>
      <c r="E716" s="95">
        <v>2965492</v>
      </c>
      <c r="F716" s="95">
        <v>3418384</v>
      </c>
      <c r="G716" s="95">
        <v>2882750</v>
      </c>
      <c r="H716" s="95">
        <v>0</v>
      </c>
      <c r="I716" s="85">
        <f t="shared" si="151"/>
        <v>9266626</v>
      </c>
      <c r="J716" s="86">
        <f t="shared" si="152"/>
        <v>93.774021898084257</v>
      </c>
      <c r="K716" s="95">
        <v>58344</v>
      </c>
      <c r="L716" s="95">
        <v>228953</v>
      </c>
      <c r="M716" s="95">
        <v>323863</v>
      </c>
      <c r="N716" s="95">
        <v>4083</v>
      </c>
      <c r="O716" s="95">
        <v>0</v>
      </c>
      <c r="P716" s="87">
        <f t="shared" si="153"/>
        <v>615243</v>
      </c>
      <c r="Q716" s="86">
        <f t="shared" si="154"/>
        <v>6.2259781019157412</v>
      </c>
      <c r="R716" s="88">
        <f t="shared" si="143"/>
        <v>9881869</v>
      </c>
      <c r="S716" s="101">
        <v>18</v>
      </c>
      <c r="T716" s="101">
        <v>10</v>
      </c>
      <c r="U716" s="101">
        <v>22</v>
      </c>
      <c r="V716" s="35">
        <f t="shared" si="147"/>
        <v>50</v>
      </c>
      <c r="W716" s="61">
        <f t="shared" si="144"/>
        <v>64.102564102564102</v>
      </c>
      <c r="X716" s="14">
        <v>23</v>
      </c>
      <c r="Y716" s="14">
        <v>12</v>
      </c>
      <c r="Z716" s="14">
        <v>16</v>
      </c>
      <c r="AA716" s="14" t="s">
        <v>281</v>
      </c>
      <c r="AB716" s="106">
        <f t="shared" si="148"/>
        <v>28</v>
      </c>
      <c r="AC716" s="60">
        <f t="shared" si="149"/>
        <v>35.897435897435898</v>
      </c>
      <c r="AD716" s="7">
        <f t="shared" si="150"/>
        <v>78</v>
      </c>
      <c r="AE716" s="82"/>
      <c r="AF716" s="82"/>
    </row>
    <row r="717" spans="1:32" hidden="1" x14ac:dyDescent="0.2">
      <c r="A717" s="1" t="s">
        <v>43</v>
      </c>
      <c r="B717" t="s">
        <v>100</v>
      </c>
      <c r="C717" s="19">
        <v>1420772</v>
      </c>
      <c r="D717" s="82" t="s">
        <v>98</v>
      </c>
      <c r="E717" s="95">
        <v>2965492</v>
      </c>
      <c r="F717" s="95">
        <v>3418384</v>
      </c>
      <c r="G717" s="95">
        <v>2882750</v>
      </c>
      <c r="H717" s="95">
        <v>0</v>
      </c>
      <c r="I717" s="85">
        <f>SUM(E717:H717)</f>
        <v>9266626</v>
      </c>
      <c r="J717" s="86">
        <f t="shared" si="152"/>
        <v>93.774021898084257</v>
      </c>
      <c r="K717" s="95">
        <v>58344</v>
      </c>
      <c r="L717" s="95">
        <v>228953</v>
      </c>
      <c r="M717" s="95">
        <v>323863</v>
      </c>
      <c r="N717" s="95">
        <v>4083</v>
      </c>
      <c r="O717" s="95">
        <v>0</v>
      </c>
      <c r="P717" s="87">
        <f t="shared" si="153"/>
        <v>615243</v>
      </c>
      <c r="Q717" s="86">
        <f t="shared" si="154"/>
        <v>6.2259781019157412</v>
      </c>
      <c r="R717" s="88">
        <f t="shared" ref="R717:R780" si="155">I717+P717</f>
        <v>9881869</v>
      </c>
      <c r="S717" s="101">
        <v>18</v>
      </c>
      <c r="T717" s="101">
        <v>10</v>
      </c>
      <c r="U717" s="101">
        <v>22</v>
      </c>
      <c r="V717" s="35">
        <f t="shared" si="147"/>
        <v>50</v>
      </c>
      <c r="W717" s="61">
        <f t="shared" si="144"/>
        <v>64.102564102564102</v>
      </c>
      <c r="X717" s="14">
        <v>23</v>
      </c>
      <c r="Y717" s="14">
        <v>12</v>
      </c>
      <c r="Z717" s="14">
        <v>16</v>
      </c>
      <c r="AA717" s="14" t="s">
        <v>281</v>
      </c>
      <c r="AB717" s="106">
        <f t="shared" si="148"/>
        <v>28</v>
      </c>
      <c r="AC717" s="60">
        <f t="shared" si="149"/>
        <v>35.897435897435898</v>
      </c>
      <c r="AD717" s="7">
        <f t="shared" si="150"/>
        <v>78</v>
      </c>
      <c r="AE717" s="82"/>
      <c r="AF717" s="82"/>
    </row>
    <row r="718" spans="1:32" hidden="1" x14ac:dyDescent="0.2">
      <c r="A718" s="1" t="s">
        <v>43</v>
      </c>
      <c r="B718" t="s">
        <v>163</v>
      </c>
      <c r="C718" s="19">
        <v>416071</v>
      </c>
      <c r="D718" s="82" t="s">
        <v>218</v>
      </c>
      <c r="E718" s="95">
        <v>2965492</v>
      </c>
      <c r="F718" s="95">
        <v>3418384</v>
      </c>
      <c r="G718" s="95">
        <v>2882750</v>
      </c>
      <c r="H718" s="95">
        <v>0</v>
      </c>
      <c r="I718" s="85">
        <f t="shared" ref="I718:I755" si="156">SUM(E718:H718)</f>
        <v>9266626</v>
      </c>
      <c r="J718" s="86">
        <f t="shared" si="152"/>
        <v>93.774021898084257</v>
      </c>
      <c r="K718" s="95">
        <v>58344</v>
      </c>
      <c r="L718" s="95">
        <v>228953</v>
      </c>
      <c r="M718" s="95">
        <v>323863</v>
      </c>
      <c r="N718" s="95">
        <v>4083</v>
      </c>
      <c r="O718" s="95">
        <v>0</v>
      </c>
      <c r="P718" s="87">
        <f t="shared" si="153"/>
        <v>615243</v>
      </c>
      <c r="Q718" s="86">
        <f t="shared" si="154"/>
        <v>6.2259781019157412</v>
      </c>
      <c r="R718" s="88">
        <f t="shared" si="155"/>
        <v>9881869</v>
      </c>
      <c r="S718" s="101">
        <v>18</v>
      </c>
      <c r="T718" s="101">
        <v>10</v>
      </c>
      <c r="U718" s="101">
        <v>22</v>
      </c>
      <c r="V718" s="35">
        <f t="shared" si="147"/>
        <v>50</v>
      </c>
      <c r="W718" s="61">
        <f t="shared" si="144"/>
        <v>64.102564102564102</v>
      </c>
      <c r="X718" s="14">
        <v>23</v>
      </c>
      <c r="Y718" s="14">
        <v>12</v>
      </c>
      <c r="Z718" s="14">
        <v>16</v>
      </c>
      <c r="AA718" s="14" t="s">
        <v>281</v>
      </c>
      <c r="AB718" s="106">
        <f t="shared" si="148"/>
        <v>28</v>
      </c>
      <c r="AC718" s="60">
        <f t="shared" si="149"/>
        <v>35.897435897435898</v>
      </c>
      <c r="AD718" s="7">
        <f t="shared" si="150"/>
        <v>78</v>
      </c>
      <c r="AE718" s="82"/>
      <c r="AF718" s="82"/>
    </row>
    <row r="719" spans="1:32" hidden="1" x14ac:dyDescent="0.2">
      <c r="A719" s="1" t="s">
        <v>43</v>
      </c>
      <c r="B719" t="s">
        <v>103</v>
      </c>
      <c r="C719" s="19">
        <v>213268</v>
      </c>
      <c r="D719" s="82" t="s">
        <v>218</v>
      </c>
      <c r="E719" s="95">
        <v>2965492</v>
      </c>
      <c r="F719" s="95">
        <v>3418384</v>
      </c>
      <c r="G719" s="95">
        <v>2882750</v>
      </c>
      <c r="H719" s="95">
        <v>0</v>
      </c>
      <c r="I719" s="85">
        <f t="shared" si="156"/>
        <v>9266626</v>
      </c>
      <c r="J719" s="86">
        <f t="shared" si="152"/>
        <v>93.774021898084257</v>
      </c>
      <c r="K719" s="95">
        <v>58344</v>
      </c>
      <c r="L719" s="95">
        <v>228953</v>
      </c>
      <c r="M719" s="95">
        <v>323863</v>
      </c>
      <c r="N719" s="95">
        <v>4083</v>
      </c>
      <c r="O719" s="95">
        <v>0</v>
      </c>
      <c r="P719" s="87">
        <f t="shared" si="153"/>
        <v>615243</v>
      </c>
      <c r="Q719" s="86">
        <f t="shared" si="154"/>
        <v>6.2259781019157412</v>
      </c>
      <c r="R719" s="88">
        <f t="shared" si="155"/>
        <v>9881869</v>
      </c>
      <c r="S719" s="101">
        <v>18</v>
      </c>
      <c r="T719" s="101">
        <v>10</v>
      </c>
      <c r="U719" s="101">
        <v>22</v>
      </c>
      <c r="V719" s="35">
        <f t="shared" si="147"/>
        <v>50</v>
      </c>
      <c r="W719" s="61">
        <f t="shared" si="144"/>
        <v>64.102564102564102</v>
      </c>
      <c r="X719" s="14">
        <v>23</v>
      </c>
      <c r="Y719" s="14">
        <v>12</v>
      </c>
      <c r="Z719" s="14">
        <v>16</v>
      </c>
      <c r="AA719" s="14" t="s">
        <v>281</v>
      </c>
      <c r="AB719" s="106">
        <f t="shared" si="148"/>
        <v>28</v>
      </c>
      <c r="AC719" s="60">
        <f t="shared" si="149"/>
        <v>35.897435897435898</v>
      </c>
      <c r="AD719" s="7">
        <f t="shared" si="150"/>
        <v>78</v>
      </c>
      <c r="AE719" s="82"/>
      <c r="AF719" s="82"/>
    </row>
    <row r="720" spans="1:32" hidden="1" x14ac:dyDescent="0.2">
      <c r="A720" s="1" t="s">
        <v>43</v>
      </c>
      <c r="B720" t="s">
        <v>113</v>
      </c>
      <c r="C720" s="19">
        <v>268960</v>
      </c>
      <c r="D720" s="82" t="s">
        <v>222</v>
      </c>
      <c r="E720" s="95">
        <v>2965492</v>
      </c>
      <c r="F720" s="95">
        <v>3418384</v>
      </c>
      <c r="G720" s="95">
        <v>2882750</v>
      </c>
      <c r="H720" s="95">
        <v>0</v>
      </c>
      <c r="I720" s="85">
        <f t="shared" si="156"/>
        <v>9266626</v>
      </c>
      <c r="J720" s="86">
        <f t="shared" si="152"/>
        <v>93.774021898084257</v>
      </c>
      <c r="K720" s="95">
        <v>58344</v>
      </c>
      <c r="L720" s="95">
        <v>228953</v>
      </c>
      <c r="M720" s="95">
        <v>323863</v>
      </c>
      <c r="N720" s="95">
        <v>4083</v>
      </c>
      <c r="O720" s="95">
        <v>0</v>
      </c>
      <c r="P720" s="87">
        <f t="shared" si="153"/>
        <v>615243</v>
      </c>
      <c r="Q720" s="86">
        <f t="shared" si="154"/>
        <v>6.2259781019157412</v>
      </c>
      <c r="R720" s="88">
        <f t="shared" si="155"/>
        <v>9881869</v>
      </c>
      <c r="S720" s="101">
        <v>18</v>
      </c>
      <c r="T720" s="101">
        <v>10</v>
      </c>
      <c r="U720" s="101">
        <v>22</v>
      </c>
      <c r="V720" s="35">
        <f t="shared" si="147"/>
        <v>50</v>
      </c>
      <c r="W720" s="61">
        <f t="shared" si="144"/>
        <v>64.102564102564102</v>
      </c>
      <c r="X720" s="14">
        <v>23</v>
      </c>
      <c r="Y720" s="14">
        <v>12</v>
      </c>
      <c r="Z720" s="14">
        <v>16</v>
      </c>
      <c r="AA720" s="14" t="s">
        <v>281</v>
      </c>
      <c r="AB720" s="106">
        <f t="shared" si="148"/>
        <v>28</v>
      </c>
      <c r="AC720" s="60">
        <f t="shared" si="149"/>
        <v>35.897435897435898</v>
      </c>
      <c r="AD720" s="7">
        <f t="shared" si="150"/>
        <v>78</v>
      </c>
      <c r="AE720" s="82"/>
      <c r="AF720" s="82"/>
    </row>
    <row r="721" spans="1:32" hidden="1" x14ac:dyDescent="0.2">
      <c r="A721" s="1" t="s">
        <v>44</v>
      </c>
      <c r="B721" t="s">
        <v>121</v>
      </c>
      <c r="C721" s="19">
        <v>22410</v>
      </c>
      <c r="D721" s="82" t="s">
        <v>213</v>
      </c>
      <c r="E721" s="95">
        <v>0</v>
      </c>
      <c r="F721" s="95">
        <v>0</v>
      </c>
      <c r="G721" s="95">
        <v>0</v>
      </c>
      <c r="H721" s="95">
        <v>0</v>
      </c>
      <c r="I721" s="85">
        <f t="shared" si="156"/>
        <v>0</v>
      </c>
      <c r="J721" s="86">
        <f t="shared" si="152"/>
        <v>0</v>
      </c>
      <c r="K721" s="95">
        <v>121560</v>
      </c>
      <c r="L721" s="95">
        <v>25813</v>
      </c>
      <c r="M721" s="95">
        <v>0</v>
      </c>
      <c r="N721" s="95">
        <v>0</v>
      </c>
      <c r="O721" s="95">
        <v>0</v>
      </c>
      <c r="P721" s="87">
        <f t="shared" si="153"/>
        <v>147373</v>
      </c>
      <c r="Q721" s="86">
        <f t="shared" si="154"/>
        <v>100</v>
      </c>
      <c r="R721" s="88">
        <f t="shared" si="155"/>
        <v>147373</v>
      </c>
      <c r="S721" s="101">
        <v>2</v>
      </c>
      <c r="T721" s="101">
        <v>0</v>
      </c>
      <c r="U721" s="101">
        <v>0</v>
      </c>
      <c r="V721" s="35">
        <f t="shared" si="147"/>
        <v>2</v>
      </c>
      <c r="W721" s="61">
        <f t="shared" si="144"/>
        <v>16.666666666666668</v>
      </c>
      <c r="X721" s="14">
        <v>0</v>
      </c>
      <c r="Y721" s="14" t="s">
        <v>285</v>
      </c>
      <c r="Z721" s="14" t="s">
        <v>286</v>
      </c>
      <c r="AA721" s="14">
        <v>10</v>
      </c>
      <c r="AB721" s="106">
        <f t="shared" si="148"/>
        <v>10</v>
      </c>
      <c r="AC721" s="60">
        <f t="shared" si="149"/>
        <v>83.333333333333329</v>
      </c>
      <c r="AD721" s="7">
        <f t="shared" si="150"/>
        <v>12</v>
      </c>
      <c r="AE721" s="82"/>
      <c r="AF721" s="82"/>
    </row>
    <row r="722" spans="1:32" hidden="1" x14ac:dyDescent="0.2">
      <c r="A722" s="1" t="s">
        <v>44</v>
      </c>
      <c r="B722" t="s">
        <v>122</v>
      </c>
      <c r="C722" s="19">
        <v>11897</v>
      </c>
      <c r="D722" s="82" t="s">
        <v>213</v>
      </c>
      <c r="E722" s="95">
        <v>0</v>
      </c>
      <c r="F722" s="95">
        <v>0</v>
      </c>
      <c r="G722" s="95">
        <v>0</v>
      </c>
      <c r="H722" s="95">
        <v>0</v>
      </c>
      <c r="I722" s="85">
        <f t="shared" si="156"/>
        <v>0</v>
      </c>
      <c r="J722" s="86">
        <f t="shared" si="152"/>
        <v>0</v>
      </c>
      <c r="K722" s="95">
        <v>121560</v>
      </c>
      <c r="L722" s="95">
        <v>25813</v>
      </c>
      <c r="M722" s="95">
        <v>0</v>
      </c>
      <c r="N722" s="95">
        <v>0</v>
      </c>
      <c r="O722" s="95">
        <v>0</v>
      </c>
      <c r="P722" s="87">
        <f t="shared" si="153"/>
        <v>147373</v>
      </c>
      <c r="Q722" s="86">
        <f t="shared" si="154"/>
        <v>100</v>
      </c>
      <c r="R722" s="88">
        <f t="shared" si="155"/>
        <v>147373</v>
      </c>
      <c r="S722" s="101">
        <v>2</v>
      </c>
      <c r="T722" s="101">
        <v>0</v>
      </c>
      <c r="U722" s="101">
        <v>0</v>
      </c>
      <c r="V722" s="35">
        <f t="shared" si="147"/>
        <v>2</v>
      </c>
      <c r="W722" s="61">
        <f t="shared" si="144"/>
        <v>15.384615384615385</v>
      </c>
      <c r="X722" s="14">
        <v>1</v>
      </c>
      <c r="Y722" s="14" t="s">
        <v>285</v>
      </c>
      <c r="Z722" s="14" t="s">
        <v>286</v>
      </c>
      <c r="AA722" s="14">
        <v>11</v>
      </c>
      <c r="AB722" s="106">
        <f t="shared" si="148"/>
        <v>11</v>
      </c>
      <c r="AC722" s="60">
        <f t="shared" si="149"/>
        <v>84.615384615384613</v>
      </c>
      <c r="AD722" s="7">
        <f t="shared" si="150"/>
        <v>13</v>
      </c>
      <c r="AE722" s="82"/>
      <c r="AF722" s="82"/>
    </row>
    <row r="723" spans="1:32" hidden="1" x14ac:dyDescent="0.2">
      <c r="A723" s="1" t="s">
        <v>44</v>
      </c>
      <c r="B723" t="s">
        <v>102</v>
      </c>
      <c r="C723" s="19">
        <v>3254</v>
      </c>
      <c r="D723" s="82" t="s">
        <v>218</v>
      </c>
      <c r="E723" s="95">
        <v>0</v>
      </c>
      <c r="F723" s="95">
        <v>0</v>
      </c>
      <c r="G723" s="95">
        <v>0</v>
      </c>
      <c r="H723" s="95">
        <v>0</v>
      </c>
      <c r="I723" s="85">
        <f t="shared" si="156"/>
        <v>0</v>
      </c>
      <c r="J723" s="86">
        <f t="shared" si="152"/>
        <v>0</v>
      </c>
      <c r="K723" s="95">
        <v>121560</v>
      </c>
      <c r="L723" s="95">
        <v>25813</v>
      </c>
      <c r="M723" s="95">
        <v>0</v>
      </c>
      <c r="N723" s="95">
        <v>0</v>
      </c>
      <c r="O723" s="95">
        <v>0</v>
      </c>
      <c r="P723" s="87">
        <f t="shared" si="153"/>
        <v>147373</v>
      </c>
      <c r="Q723" s="86">
        <f t="shared" si="154"/>
        <v>100</v>
      </c>
      <c r="R723" s="88">
        <f t="shared" si="155"/>
        <v>147373</v>
      </c>
      <c r="S723" s="101">
        <v>2</v>
      </c>
      <c r="T723" s="101">
        <v>0</v>
      </c>
      <c r="U723" s="101">
        <v>0</v>
      </c>
      <c r="V723" s="35">
        <f t="shared" si="147"/>
        <v>2</v>
      </c>
      <c r="W723" s="61">
        <f t="shared" si="144"/>
        <v>14.285714285714286</v>
      </c>
      <c r="X723" s="14">
        <v>2</v>
      </c>
      <c r="Y723" s="14" t="s">
        <v>285</v>
      </c>
      <c r="Z723" s="14" t="s">
        <v>286</v>
      </c>
      <c r="AA723" s="14">
        <v>12</v>
      </c>
      <c r="AB723" s="106">
        <f t="shared" si="148"/>
        <v>12</v>
      </c>
      <c r="AC723" s="60">
        <f t="shared" si="149"/>
        <v>85.714285714285708</v>
      </c>
      <c r="AD723" s="7">
        <f t="shared" si="150"/>
        <v>14</v>
      </c>
      <c r="AE723" s="82"/>
      <c r="AF723" s="82"/>
    </row>
    <row r="724" spans="1:32" hidden="1" x14ac:dyDescent="0.2">
      <c r="A724" s="1" t="s">
        <v>44</v>
      </c>
      <c r="B724" t="s">
        <v>104</v>
      </c>
      <c r="C724" s="19">
        <v>10230</v>
      </c>
      <c r="D724" s="82" t="s">
        <v>218</v>
      </c>
      <c r="E724" s="95">
        <v>0</v>
      </c>
      <c r="F724" s="95">
        <v>0</v>
      </c>
      <c r="G724" s="95">
        <v>0</v>
      </c>
      <c r="H724" s="95">
        <v>0</v>
      </c>
      <c r="I724" s="85">
        <f t="shared" si="156"/>
        <v>0</v>
      </c>
      <c r="J724" s="86">
        <f t="shared" si="152"/>
        <v>0</v>
      </c>
      <c r="K724" s="95">
        <v>121560</v>
      </c>
      <c r="L724" s="95">
        <v>25813</v>
      </c>
      <c r="M724" s="95">
        <v>0</v>
      </c>
      <c r="N724" s="95">
        <v>0</v>
      </c>
      <c r="O724" s="95">
        <v>0</v>
      </c>
      <c r="P724" s="87">
        <f t="shared" si="153"/>
        <v>147373</v>
      </c>
      <c r="Q724" s="86">
        <f t="shared" si="154"/>
        <v>100</v>
      </c>
      <c r="R724" s="88">
        <f t="shared" si="155"/>
        <v>147373</v>
      </c>
      <c r="S724" s="101">
        <v>2</v>
      </c>
      <c r="T724" s="101">
        <v>0</v>
      </c>
      <c r="U724" s="101">
        <v>0</v>
      </c>
      <c r="V724" s="35">
        <f t="shared" si="147"/>
        <v>2</v>
      </c>
      <c r="W724" s="61">
        <f t="shared" ref="W724:W787" si="157">(100*V724)/AD724</f>
        <v>13.333333333333334</v>
      </c>
      <c r="X724" s="14">
        <v>3</v>
      </c>
      <c r="Y724" s="14" t="s">
        <v>285</v>
      </c>
      <c r="Z724" s="14" t="s">
        <v>286</v>
      </c>
      <c r="AA724" s="14">
        <v>13</v>
      </c>
      <c r="AB724" s="106">
        <f t="shared" si="148"/>
        <v>13</v>
      </c>
      <c r="AC724" s="60">
        <f t="shared" si="149"/>
        <v>86.666666666666671</v>
      </c>
      <c r="AD724" s="7">
        <f t="shared" si="150"/>
        <v>15</v>
      </c>
      <c r="AE724" s="82"/>
      <c r="AF724" s="82"/>
    </row>
    <row r="725" spans="1:32" hidden="1" x14ac:dyDescent="0.2">
      <c r="A725" s="1" t="s">
        <v>46</v>
      </c>
      <c r="B725" s="20" t="s">
        <v>148</v>
      </c>
      <c r="C725" s="22">
        <v>1095032</v>
      </c>
      <c r="D725" s="98" t="s">
        <v>175</v>
      </c>
      <c r="E725" s="95">
        <v>7721000</v>
      </c>
      <c r="F725" s="95">
        <v>8997000</v>
      </c>
      <c r="G725" s="95">
        <v>9731000</v>
      </c>
      <c r="H725" s="95">
        <v>0</v>
      </c>
      <c r="I725" s="85">
        <f t="shared" si="156"/>
        <v>26449000</v>
      </c>
      <c r="J725" s="86">
        <f t="shared" si="152"/>
        <v>34.597825944772197</v>
      </c>
      <c r="K725" s="95">
        <v>24129000</v>
      </c>
      <c r="L725" s="95">
        <v>16015000</v>
      </c>
      <c r="M725" s="95">
        <v>370000</v>
      </c>
      <c r="N725" s="95">
        <v>9484000</v>
      </c>
      <c r="O725" s="95">
        <v>0</v>
      </c>
      <c r="P725" s="87">
        <f t="shared" si="153"/>
        <v>49998000</v>
      </c>
      <c r="Q725" s="86">
        <f t="shared" si="154"/>
        <v>65.402174055227803</v>
      </c>
      <c r="R725" s="88">
        <f t="shared" si="155"/>
        <v>76447000</v>
      </c>
      <c r="S725" s="101">
        <v>428</v>
      </c>
      <c r="T725" s="101">
        <v>55</v>
      </c>
      <c r="U725" s="101">
        <v>77</v>
      </c>
      <c r="V725" s="35">
        <f t="shared" si="147"/>
        <v>560</v>
      </c>
      <c r="W725" s="61">
        <f t="shared" si="157"/>
        <v>100</v>
      </c>
      <c r="X725" s="14">
        <v>247</v>
      </c>
      <c r="Y725" s="14" t="s">
        <v>287</v>
      </c>
      <c r="Z725" s="14" t="s">
        <v>288</v>
      </c>
      <c r="AA725" s="14" t="s">
        <v>281</v>
      </c>
      <c r="AB725" s="106">
        <f t="shared" si="148"/>
        <v>0</v>
      </c>
      <c r="AC725" s="60">
        <f t="shared" si="149"/>
        <v>0</v>
      </c>
      <c r="AD725" s="7">
        <f t="shared" si="150"/>
        <v>560</v>
      </c>
      <c r="AE725" s="82"/>
      <c r="AF725" s="82"/>
    </row>
    <row r="726" spans="1:32" hidden="1" x14ac:dyDescent="0.2">
      <c r="A726" s="1" t="s">
        <v>46</v>
      </c>
      <c r="B726" s="20" t="s">
        <v>90</v>
      </c>
      <c r="C726" s="22">
        <v>1168570</v>
      </c>
      <c r="D726" s="98" t="s">
        <v>176</v>
      </c>
      <c r="E726" s="95">
        <v>7721000</v>
      </c>
      <c r="F726" s="95">
        <v>8997000</v>
      </c>
      <c r="G726" s="95">
        <v>9731000</v>
      </c>
      <c r="H726" s="95">
        <v>0</v>
      </c>
      <c r="I726" s="85">
        <f t="shared" si="156"/>
        <v>26449000</v>
      </c>
      <c r="J726" s="86">
        <f t="shared" si="152"/>
        <v>34.597825944772197</v>
      </c>
      <c r="K726" s="95">
        <v>24129000</v>
      </c>
      <c r="L726" s="95">
        <v>16015000</v>
      </c>
      <c r="M726" s="95">
        <v>370000</v>
      </c>
      <c r="N726" s="95">
        <v>9484000</v>
      </c>
      <c r="O726" s="95">
        <v>0</v>
      </c>
      <c r="P726" s="87">
        <f t="shared" si="153"/>
        <v>49998000</v>
      </c>
      <c r="Q726" s="86">
        <f t="shared" si="154"/>
        <v>65.402174055227803</v>
      </c>
      <c r="R726" s="88">
        <f t="shared" si="155"/>
        <v>76447000</v>
      </c>
      <c r="S726" s="101">
        <v>428</v>
      </c>
      <c r="T726" s="101">
        <v>55</v>
      </c>
      <c r="U726" s="101">
        <v>77</v>
      </c>
      <c r="V726" s="35">
        <f t="shared" si="147"/>
        <v>560</v>
      </c>
      <c r="W726" s="61">
        <f t="shared" si="157"/>
        <v>100</v>
      </c>
      <c r="X726" s="14">
        <v>248</v>
      </c>
      <c r="Y726" s="14" t="s">
        <v>287</v>
      </c>
      <c r="Z726" s="14" t="s">
        <v>288</v>
      </c>
      <c r="AA726" s="14" t="s">
        <v>281</v>
      </c>
      <c r="AB726" s="106">
        <f t="shared" si="148"/>
        <v>0</v>
      </c>
      <c r="AC726" s="60">
        <f t="shared" si="149"/>
        <v>0</v>
      </c>
      <c r="AD726" s="7">
        <f t="shared" si="150"/>
        <v>560</v>
      </c>
      <c r="AE726" s="82"/>
      <c r="AF726" s="82"/>
    </row>
    <row r="727" spans="1:32" hidden="1" x14ac:dyDescent="0.2">
      <c r="A727" s="1" t="s">
        <v>46</v>
      </c>
      <c r="B727" s="20" t="s">
        <v>142</v>
      </c>
      <c r="C727" s="22">
        <v>1984572</v>
      </c>
      <c r="D727" s="98" t="s">
        <v>176</v>
      </c>
      <c r="E727" s="95">
        <v>7721000</v>
      </c>
      <c r="F727" s="95">
        <v>8997000</v>
      </c>
      <c r="G727" s="95">
        <v>9731000</v>
      </c>
      <c r="H727" s="95">
        <v>0</v>
      </c>
      <c r="I727" s="85">
        <f t="shared" si="156"/>
        <v>26449000</v>
      </c>
      <c r="J727" s="86">
        <f t="shared" si="152"/>
        <v>34.597825944772197</v>
      </c>
      <c r="K727" s="95">
        <v>24129000</v>
      </c>
      <c r="L727" s="95">
        <v>16015000</v>
      </c>
      <c r="M727" s="95">
        <v>370000</v>
      </c>
      <c r="N727" s="95">
        <v>9484000</v>
      </c>
      <c r="O727" s="95">
        <v>0</v>
      </c>
      <c r="P727" s="87">
        <f t="shared" si="153"/>
        <v>49998000</v>
      </c>
      <c r="Q727" s="86">
        <f t="shared" si="154"/>
        <v>65.402174055227803</v>
      </c>
      <c r="R727" s="88">
        <f t="shared" si="155"/>
        <v>76447000</v>
      </c>
      <c r="S727" s="101">
        <v>428</v>
      </c>
      <c r="T727" s="101">
        <v>55</v>
      </c>
      <c r="U727" s="101">
        <v>77</v>
      </c>
      <c r="V727" s="35">
        <f t="shared" si="147"/>
        <v>560</v>
      </c>
      <c r="W727" s="61">
        <f t="shared" si="157"/>
        <v>100</v>
      </c>
      <c r="X727" s="14">
        <v>249</v>
      </c>
      <c r="Y727" s="14" t="s">
        <v>287</v>
      </c>
      <c r="Z727" s="14" t="s">
        <v>288</v>
      </c>
      <c r="AA727" s="14" t="s">
        <v>281</v>
      </c>
      <c r="AB727" s="106">
        <f t="shared" si="148"/>
        <v>0</v>
      </c>
      <c r="AC727" s="60">
        <f t="shared" si="149"/>
        <v>0</v>
      </c>
      <c r="AD727" s="7">
        <f t="shared" si="150"/>
        <v>560</v>
      </c>
      <c r="AE727" s="82"/>
      <c r="AF727" s="82"/>
    </row>
    <row r="728" spans="1:32" hidden="1" x14ac:dyDescent="0.2">
      <c r="A728" s="1" t="s">
        <v>46</v>
      </c>
      <c r="B728" s="20" t="s">
        <v>132</v>
      </c>
      <c r="C728" s="22">
        <v>462020</v>
      </c>
      <c r="D728" s="98" t="s">
        <v>176</v>
      </c>
      <c r="E728" s="95">
        <v>7721000</v>
      </c>
      <c r="F728" s="95">
        <v>8997000</v>
      </c>
      <c r="G728" s="95">
        <v>9731000</v>
      </c>
      <c r="H728" s="95">
        <v>0</v>
      </c>
      <c r="I728" s="85">
        <f t="shared" si="156"/>
        <v>26449000</v>
      </c>
      <c r="J728" s="86">
        <f t="shared" si="152"/>
        <v>34.597825944772197</v>
      </c>
      <c r="K728" s="95">
        <v>24129000</v>
      </c>
      <c r="L728" s="95">
        <v>16015000</v>
      </c>
      <c r="M728" s="95">
        <v>370000</v>
      </c>
      <c r="N728" s="95">
        <v>9484000</v>
      </c>
      <c r="O728" s="95">
        <v>0</v>
      </c>
      <c r="P728" s="87">
        <f t="shared" si="153"/>
        <v>49998000</v>
      </c>
      <c r="Q728" s="86">
        <f t="shared" si="154"/>
        <v>65.402174055227803</v>
      </c>
      <c r="R728" s="88">
        <f t="shared" si="155"/>
        <v>76447000</v>
      </c>
      <c r="S728" s="101">
        <v>428</v>
      </c>
      <c r="T728" s="101">
        <v>55</v>
      </c>
      <c r="U728" s="101">
        <v>77</v>
      </c>
      <c r="V728" s="35">
        <f t="shared" si="147"/>
        <v>560</v>
      </c>
      <c r="W728" s="61">
        <f t="shared" si="157"/>
        <v>100</v>
      </c>
      <c r="X728" s="14">
        <v>250</v>
      </c>
      <c r="Y728" s="14" t="s">
        <v>287</v>
      </c>
      <c r="Z728" s="14" t="s">
        <v>288</v>
      </c>
      <c r="AA728" s="14" t="s">
        <v>281</v>
      </c>
      <c r="AB728" s="106">
        <f t="shared" si="148"/>
        <v>0</v>
      </c>
      <c r="AC728" s="60">
        <f t="shared" si="149"/>
        <v>0</v>
      </c>
      <c r="AD728" s="7">
        <f t="shared" si="150"/>
        <v>560</v>
      </c>
      <c r="AE728" s="82"/>
      <c r="AF728" s="82"/>
    </row>
    <row r="729" spans="1:32" hidden="1" x14ac:dyDescent="0.2">
      <c r="A729" s="1" t="s">
        <v>46</v>
      </c>
      <c r="B729" s="20" t="s">
        <v>117</v>
      </c>
      <c r="C729" s="22">
        <v>0</v>
      </c>
      <c r="D729" s="98" t="s">
        <v>176</v>
      </c>
      <c r="E729" s="95">
        <v>7721000</v>
      </c>
      <c r="F729" s="95">
        <v>8997000</v>
      </c>
      <c r="G729" s="95">
        <v>9731000</v>
      </c>
      <c r="H729" s="95">
        <v>0</v>
      </c>
      <c r="I729" s="85">
        <f t="shared" si="156"/>
        <v>26449000</v>
      </c>
      <c r="J729" s="86">
        <f t="shared" si="152"/>
        <v>34.597825944772197</v>
      </c>
      <c r="K729" s="95">
        <v>24129000</v>
      </c>
      <c r="L729" s="95">
        <v>16015000</v>
      </c>
      <c r="M729" s="95">
        <v>370000</v>
      </c>
      <c r="N729" s="95">
        <v>9484000</v>
      </c>
      <c r="O729" s="95">
        <v>0</v>
      </c>
      <c r="P729" s="87">
        <f t="shared" si="153"/>
        <v>49998000</v>
      </c>
      <c r="Q729" s="86">
        <f t="shared" si="154"/>
        <v>65.402174055227803</v>
      </c>
      <c r="R729" s="88">
        <f t="shared" si="155"/>
        <v>76447000</v>
      </c>
      <c r="S729" s="101">
        <v>428</v>
      </c>
      <c r="T729" s="101">
        <v>55</v>
      </c>
      <c r="U729" s="101">
        <v>77</v>
      </c>
      <c r="V729" s="35">
        <f t="shared" si="147"/>
        <v>560</v>
      </c>
      <c r="W729" s="61">
        <f t="shared" si="157"/>
        <v>100</v>
      </c>
      <c r="X729" s="14">
        <v>251</v>
      </c>
      <c r="Y729" s="14" t="s">
        <v>287</v>
      </c>
      <c r="Z729" s="14" t="s">
        <v>288</v>
      </c>
      <c r="AA729" s="14" t="s">
        <v>281</v>
      </c>
      <c r="AB729" s="106">
        <f t="shared" si="148"/>
        <v>0</v>
      </c>
      <c r="AC729" s="60">
        <f t="shared" si="149"/>
        <v>0</v>
      </c>
      <c r="AD729" s="7">
        <f t="shared" si="150"/>
        <v>560</v>
      </c>
      <c r="AE729" s="82"/>
      <c r="AF729" s="82"/>
    </row>
    <row r="730" spans="1:32" hidden="1" x14ac:dyDescent="0.2">
      <c r="A730" s="1" t="s">
        <v>46</v>
      </c>
      <c r="B730" s="20" t="s">
        <v>133</v>
      </c>
      <c r="C730" s="22">
        <v>5054916</v>
      </c>
      <c r="D730" s="98" t="s">
        <v>176</v>
      </c>
      <c r="E730" s="95">
        <v>7721000</v>
      </c>
      <c r="F730" s="95">
        <v>8997000</v>
      </c>
      <c r="G730" s="95">
        <v>9731000</v>
      </c>
      <c r="H730" s="95">
        <v>0</v>
      </c>
      <c r="I730" s="85">
        <f t="shared" si="156"/>
        <v>26449000</v>
      </c>
      <c r="J730" s="86">
        <f t="shared" si="152"/>
        <v>34.597825944772197</v>
      </c>
      <c r="K730" s="95">
        <v>24129000</v>
      </c>
      <c r="L730" s="95">
        <v>16015000</v>
      </c>
      <c r="M730" s="95">
        <v>370000</v>
      </c>
      <c r="N730" s="95">
        <v>9484000</v>
      </c>
      <c r="O730" s="95">
        <v>0</v>
      </c>
      <c r="P730" s="87">
        <f t="shared" si="153"/>
        <v>49998000</v>
      </c>
      <c r="Q730" s="86">
        <f t="shared" si="154"/>
        <v>65.402174055227803</v>
      </c>
      <c r="R730" s="88">
        <f t="shared" si="155"/>
        <v>76447000</v>
      </c>
      <c r="S730" s="101">
        <v>428</v>
      </c>
      <c r="T730" s="101">
        <v>55</v>
      </c>
      <c r="U730" s="101">
        <v>77</v>
      </c>
      <c r="V730" s="35">
        <f t="shared" si="147"/>
        <v>560</v>
      </c>
      <c r="W730" s="61">
        <f t="shared" si="157"/>
        <v>100</v>
      </c>
      <c r="X730" s="14">
        <v>252</v>
      </c>
      <c r="Y730" s="14" t="s">
        <v>287</v>
      </c>
      <c r="Z730" s="14" t="s">
        <v>288</v>
      </c>
      <c r="AA730" s="14" t="s">
        <v>281</v>
      </c>
      <c r="AB730" s="106">
        <f t="shared" si="148"/>
        <v>0</v>
      </c>
      <c r="AC730" s="60">
        <f t="shared" si="149"/>
        <v>0</v>
      </c>
      <c r="AD730" s="7">
        <f t="shared" si="150"/>
        <v>560</v>
      </c>
      <c r="AE730" s="82"/>
      <c r="AF730" s="82"/>
    </row>
    <row r="731" spans="1:32" hidden="1" x14ac:dyDescent="0.2">
      <c r="A731" s="1" t="s">
        <v>46</v>
      </c>
      <c r="B731" s="20" t="s">
        <v>143</v>
      </c>
      <c r="C731" s="22">
        <v>0</v>
      </c>
      <c r="D731" s="98" t="s">
        <v>176</v>
      </c>
      <c r="E731" s="95">
        <v>7721000</v>
      </c>
      <c r="F731" s="95">
        <v>8997000</v>
      </c>
      <c r="G731" s="95">
        <v>9731000</v>
      </c>
      <c r="H731" s="95">
        <v>0</v>
      </c>
      <c r="I731" s="85">
        <f t="shared" si="156"/>
        <v>26449000</v>
      </c>
      <c r="J731" s="86">
        <f t="shared" si="152"/>
        <v>34.597825944772197</v>
      </c>
      <c r="K731" s="95">
        <v>24129000</v>
      </c>
      <c r="L731" s="95">
        <v>16015000</v>
      </c>
      <c r="M731" s="95">
        <v>370000</v>
      </c>
      <c r="N731" s="95">
        <v>9484000</v>
      </c>
      <c r="O731" s="95">
        <v>0</v>
      </c>
      <c r="P731" s="87">
        <f t="shared" si="153"/>
        <v>49998000</v>
      </c>
      <c r="Q731" s="86">
        <f t="shared" si="154"/>
        <v>65.402174055227803</v>
      </c>
      <c r="R731" s="88">
        <f t="shared" si="155"/>
        <v>76447000</v>
      </c>
      <c r="S731" s="101">
        <v>428</v>
      </c>
      <c r="T731" s="101">
        <v>55</v>
      </c>
      <c r="U731" s="101">
        <v>77</v>
      </c>
      <c r="V731" s="35">
        <f t="shared" si="147"/>
        <v>560</v>
      </c>
      <c r="W731" s="61">
        <f t="shared" si="157"/>
        <v>100</v>
      </c>
      <c r="X731" s="14">
        <v>253</v>
      </c>
      <c r="Y731" s="14" t="s">
        <v>287</v>
      </c>
      <c r="Z731" s="14" t="s">
        <v>288</v>
      </c>
      <c r="AA731" s="14" t="s">
        <v>281</v>
      </c>
      <c r="AB731" s="106">
        <f t="shared" si="148"/>
        <v>0</v>
      </c>
      <c r="AC731" s="60">
        <f t="shared" si="149"/>
        <v>0</v>
      </c>
      <c r="AD731" s="7">
        <f t="shared" si="150"/>
        <v>560</v>
      </c>
      <c r="AE731" s="82"/>
      <c r="AF731" s="82"/>
    </row>
    <row r="732" spans="1:32" hidden="1" x14ac:dyDescent="0.2">
      <c r="A732" s="1" t="s">
        <v>46</v>
      </c>
      <c r="B732" s="20" t="s">
        <v>137</v>
      </c>
      <c r="C732" s="22">
        <v>2355746</v>
      </c>
      <c r="D732" s="98" t="s">
        <v>176</v>
      </c>
      <c r="E732" s="95">
        <v>7721000</v>
      </c>
      <c r="F732" s="95">
        <v>8997000</v>
      </c>
      <c r="G732" s="95">
        <v>9731000</v>
      </c>
      <c r="H732" s="95">
        <v>0</v>
      </c>
      <c r="I732" s="85">
        <f t="shared" si="156"/>
        <v>26449000</v>
      </c>
      <c r="J732" s="86">
        <f t="shared" si="152"/>
        <v>34.597825944772197</v>
      </c>
      <c r="K732" s="95">
        <v>24129000</v>
      </c>
      <c r="L732" s="95">
        <v>16015000</v>
      </c>
      <c r="M732" s="95">
        <v>370000</v>
      </c>
      <c r="N732" s="95">
        <v>9484000</v>
      </c>
      <c r="O732" s="95">
        <v>0</v>
      </c>
      <c r="P732" s="87">
        <f t="shared" si="153"/>
        <v>49998000</v>
      </c>
      <c r="Q732" s="86">
        <f t="shared" si="154"/>
        <v>65.402174055227803</v>
      </c>
      <c r="R732" s="88">
        <f t="shared" si="155"/>
        <v>76447000</v>
      </c>
      <c r="S732" s="101">
        <v>428</v>
      </c>
      <c r="T732" s="101">
        <v>55</v>
      </c>
      <c r="U732" s="101">
        <v>77</v>
      </c>
      <c r="V732" s="35">
        <f t="shared" si="147"/>
        <v>560</v>
      </c>
      <c r="W732" s="61">
        <f t="shared" si="157"/>
        <v>100</v>
      </c>
      <c r="X732" s="14">
        <v>254</v>
      </c>
      <c r="Y732" s="14" t="s">
        <v>287</v>
      </c>
      <c r="Z732" s="14" t="s">
        <v>288</v>
      </c>
      <c r="AA732" s="14" t="s">
        <v>281</v>
      </c>
      <c r="AB732" s="106">
        <f t="shared" si="148"/>
        <v>0</v>
      </c>
      <c r="AC732" s="60">
        <f t="shared" si="149"/>
        <v>0</v>
      </c>
      <c r="AD732" s="7">
        <f t="shared" si="150"/>
        <v>560</v>
      </c>
      <c r="AE732" s="82"/>
      <c r="AF732" s="82"/>
    </row>
    <row r="733" spans="1:32" hidden="1" x14ac:dyDescent="0.2">
      <c r="A733" s="1" t="s">
        <v>46</v>
      </c>
      <c r="B733" s="20" t="s">
        <v>144</v>
      </c>
      <c r="C733" s="22">
        <v>0</v>
      </c>
      <c r="D733" s="98" t="s">
        <v>176</v>
      </c>
      <c r="E733" s="95">
        <v>7721000</v>
      </c>
      <c r="F733" s="95">
        <v>8997000</v>
      </c>
      <c r="G733" s="95">
        <v>9731000</v>
      </c>
      <c r="H733" s="95">
        <v>0</v>
      </c>
      <c r="I733" s="85">
        <f t="shared" si="156"/>
        <v>26449000</v>
      </c>
      <c r="J733" s="86">
        <f t="shared" si="152"/>
        <v>34.597825944772197</v>
      </c>
      <c r="K733" s="95">
        <v>24129000</v>
      </c>
      <c r="L733" s="95">
        <v>16015000</v>
      </c>
      <c r="M733" s="95">
        <v>370000</v>
      </c>
      <c r="N733" s="95">
        <v>9484000</v>
      </c>
      <c r="O733" s="95">
        <v>0</v>
      </c>
      <c r="P733" s="87">
        <f t="shared" si="153"/>
        <v>49998000</v>
      </c>
      <c r="Q733" s="86">
        <f t="shared" si="154"/>
        <v>65.402174055227803</v>
      </c>
      <c r="R733" s="88">
        <f t="shared" si="155"/>
        <v>76447000</v>
      </c>
      <c r="S733" s="101">
        <v>428</v>
      </c>
      <c r="T733" s="101">
        <v>55</v>
      </c>
      <c r="U733" s="101">
        <v>77</v>
      </c>
      <c r="V733" s="35">
        <f t="shared" si="147"/>
        <v>560</v>
      </c>
      <c r="W733" s="61">
        <f t="shared" si="157"/>
        <v>100</v>
      </c>
      <c r="X733" s="14">
        <v>255</v>
      </c>
      <c r="Y733" s="14" t="s">
        <v>287</v>
      </c>
      <c r="Z733" s="14" t="s">
        <v>288</v>
      </c>
      <c r="AA733" s="14" t="s">
        <v>281</v>
      </c>
      <c r="AB733" s="106">
        <f t="shared" si="148"/>
        <v>0</v>
      </c>
      <c r="AC733" s="60">
        <f t="shared" si="149"/>
        <v>0</v>
      </c>
      <c r="AD733" s="7">
        <f t="shared" si="150"/>
        <v>560</v>
      </c>
      <c r="AE733" s="82"/>
      <c r="AF733" s="82"/>
    </row>
    <row r="734" spans="1:32" hidden="1" x14ac:dyDescent="0.2">
      <c r="A734" s="1" t="s">
        <v>46</v>
      </c>
      <c r="B734" s="20" t="s">
        <v>118</v>
      </c>
      <c r="C734" s="22">
        <v>0</v>
      </c>
      <c r="D734" s="98" t="s">
        <v>176</v>
      </c>
      <c r="E734" s="95">
        <v>7721000</v>
      </c>
      <c r="F734" s="95">
        <v>8997000</v>
      </c>
      <c r="G734" s="95">
        <v>9731000</v>
      </c>
      <c r="H734" s="95">
        <v>0</v>
      </c>
      <c r="I734" s="85">
        <f t="shared" si="156"/>
        <v>26449000</v>
      </c>
      <c r="J734" s="86">
        <f t="shared" si="152"/>
        <v>34.597825944772197</v>
      </c>
      <c r="K734" s="95">
        <v>24129000</v>
      </c>
      <c r="L734" s="95">
        <v>16015000</v>
      </c>
      <c r="M734" s="95">
        <v>370000</v>
      </c>
      <c r="N734" s="95">
        <v>9484000</v>
      </c>
      <c r="O734" s="95">
        <v>0</v>
      </c>
      <c r="P734" s="87">
        <f t="shared" si="153"/>
        <v>49998000</v>
      </c>
      <c r="Q734" s="86">
        <f t="shared" si="154"/>
        <v>65.402174055227803</v>
      </c>
      <c r="R734" s="88">
        <f t="shared" si="155"/>
        <v>76447000</v>
      </c>
      <c r="S734" s="101">
        <v>428</v>
      </c>
      <c r="T734" s="101">
        <v>55</v>
      </c>
      <c r="U734" s="101">
        <v>77</v>
      </c>
      <c r="V734" s="35">
        <f t="shared" si="147"/>
        <v>560</v>
      </c>
      <c r="W734" s="61">
        <f t="shared" si="157"/>
        <v>100</v>
      </c>
      <c r="X734" s="14">
        <v>256</v>
      </c>
      <c r="Y734" s="14" t="s">
        <v>287</v>
      </c>
      <c r="Z734" s="14" t="s">
        <v>288</v>
      </c>
      <c r="AA734" s="14" t="s">
        <v>281</v>
      </c>
      <c r="AB734" s="106">
        <f t="shared" si="148"/>
        <v>0</v>
      </c>
      <c r="AC734" s="60">
        <f t="shared" si="149"/>
        <v>0</v>
      </c>
      <c r="AD734" s="7">
        <f t="shared" si="150"/>
        <v>560</v>
      </c>
      <c r="AE734" s="82"/>
      <c r="AF734" s="82"/>
    </row>
    <row r="735" spans="1:32" hidden="1" x14ac:dyDescent="0.2">
      <c r="A735" s="1" t="s">
        <v>46</v>
      </c>
      <c r="B735" s="20" t="s">
        <v>232</v>
      </c>
      <c r="C735" s="22">
        <v>0</v>
      </c>
      <c r="D735" s="98" t="s">
        <v>176</v>
      </c>
      <c r="E735" s="95">
        <v>7721000</v>
      </c>
      <c r="F735" s="95">
        <v>8997000</v>
      </c>
      <c r="G735" s="95">
        <v>9731000</v>
      </c>
      <c r="H735" s="95">
        <v>0</v>
      </c>
      <c r="I735" s="85">
        <f t="shared" si="156"/>
        <v>26449000</v>
      </c>
      <c r="J735" s="86">
        <f t="shared" si="152"/>
        <v>34.597825944772197</v>
      </c>
      <c r="K735" s="95">
        <v>24129000</v>
      </c>
      <c r="L735" s="95">
        <v>16015000</v>
      </c>
      <c r="M735" s="95">
        <v>370000</v>
      </c>
      <c r="N735" s="95">
        <v>9484000</v>
      </c>
      <c r="O735" s="95">
        <v>0</v>
      </c>
      <c r="P735" s="87">
        <f t="shared" si="153"/>
        <v>49998000</v>
      </c>
      <c r="Q735" s="86">
        <f t="shared" si="154"/>
        <v>65.402174055227803</v>
      </c>
      <c r="R735" s="88">
        <f t="shared" si="155"/>
        <v>76447000</v>
      </c>
      <c r="S735" s="101">
        <v>428</v>
      </c>
      <c r="T735" s="101">
        <v>55</v>
      </c>
      <c r="U735" s="101">
        <v>77</v>
      </c>
      <c r="V735" s="35">
        <f t="shared" si="147"/>
        <v>560</v>
      </c>
      <c r="W735" s="61">
        <f t="shared" si="157"/>
        <v>100</v>
      </c>
      <c r="X735" s="14">
        <v>257</v>
      </c>
      <c r="Y735" s="14" t="s">
        <v>287</v>
      </c>
      <c r="Z735" s="14" t="s">
        <v>288</v>
      </c>
      <c r="AA735" s="14" t="s">
        <v>281</v>
      </c>
      <c r="AB735" s="106">
        <f t="shared" si="148"/>
        <v>0</v>
      </c>
      <c r="AC735" s="60">
        <f t="shared" si="149"/>
        <v>0</v>
      </c>
      <c r="AD735" s="7">
        <f t="shared" si="150"/>
        <v>560</v>
      </c>
      <c r="AE735" s="82"/>
      <c r="AF735" s="82"/>
    </row>
    <row r="736" spans="1:32" hidden="1" x14ac:dyDescent="0.2">
      <c r="A736" s="1" t="s">
        <v>46</v>
      </c>
      <c r="B736" s="20" t="s">
        <v>95</v>
      </c>
      <c r="C736" s="22">
        <v>838712</v>
      </c>
      <c r="D736" s="98" t="s">
        <v>176</v>
      </c>
      <c r="E736" s="95">
        <v>7721000</v>
      </c>
      <c r="F736" s="95">
        <v>8997000</v>
      </c>
      <c r="G736" s="95">
        <v>9731000</v>
      </c>
      <c r="H736" s="95">
        <v>0</v>
      </c>
      <c r="I736" s="85">
        <f t="shared" si="156"/>
        <v>26449000</v>
      </c>
      <c r="J736" s="86">
        <f t="shared" si="152"/>
        <v>34.597825944772197</v>
      </c>
      <c r="K736" s="95">
        <v>24129000</v>
      </c>
      <c r="L736" s="95">
        <v>16015000</v>
      </c>
      <c r="M736" s="95">
        <v>370000</v>
      </c>
      <c r="N736" s="95">
        <v>9484000</v>
      </c>
      <c r="O736" s="95">
        <v>0</v>
      </c>
      <c r="P736" s="87">
        <f t="shared" si="153"/>
        <v>49998000</v>
      </c>
      <c r="Q736" s="86">
        <f t="shared" si="154"/>
        <v>65.402174055227803</v>
      </c>
      <c r="R736" s="88">
        <f t="shared" si="155"/>
        <v>76447000</v>
      </c>
      <c r="S736" s="101">
        <v>428</v>
      </c>
      <c r="T736" s="101">
        <v>55</v>
      </c>
      <c r="U736" s="101">
        <v>77</v>
      </c>
      <c r="V736" s="35">
        <f t="shared" si="147"/>
        <v>560</v>
      </c>
      <c r="W736" s="61">
        <f t="shared" si="157"/>
        <v>100</v>
      </c>
      <c r="X736" s="14">
        <v>258</v>
      </c>
      <c r="Y736" s="14" t="s">
        <v>287</v>
      </c>
      <c r="Z736" s="14" t="s">
        <v>288</v>
      </c>
      <c r="AA736" s="14" t="s">
        <v>281</v>
      </c>
      <c r="AB736" s="106">
        <f t="shared" si="148"/>
        <v>0</v>
      </c>
      <c r="AC736" s="60">
        <f t="shared" si="149"/>
        <v>0</v>
      </c>
      <c r="AD736" s="7">
        <f t="shared" si="150"/>
        <v>560</v>
      </c>
      <c r="AE736" s="82"/>
      <c r="AF736" s="82"/>
    </row>
    <row r="737" spans="1:32" hidden="1" x14ac:dyDescent="0.2">
      <c r="A737" s="1" t="s">
        <v>46</v>
      </c>
      <c r="B737" s="20" t="s">
        <v>145</v>
      </c>
      <c r="C737" s="22">
        <v>3117079</v>
      </c>
      <c r="D737" s="98" t="s">
        <v>176</v>
      </c>
      <c r="E737" s="95">
        <v>7721000</v>
      </c>
      <c r="F737" s="95">
        <v>8997000</v>
      </c>
      <c r="G737" s="95">
        <v>9731000</v>
      </c>
      <c r="H737" s="95">
        <v>0</v>
      </c>
      <c r="I737" s="85">
        <f t="shared" si="156"/>
        <v>26449000</v>
      </c>
      <c r="J737" s="86">
        <f t="shared" si="152"/>
        <v>34.597825944772197</v>
      </c>
      <c r="K737" s="95">
        <v>24129000</v>
      </c>
      <c r="L737" s="95">
        <v>16015000</v>
      </c>
      <c r="M737" s="95">
        <v>370000</v>
      </c>
      <c r="N737" s="95">
        <v>9484000</v>
      </c>
      <c r="O737" s="95">
        <v>0</v>
      </c>
      <c r="P737" s="87">
        <f t="shared" si="153"/>
        <v>49998000</v>
      </c>
      <c r="Q737" s="86">
        <f t="shared" si="154"/>
        <v>65.402174055227803</v>
      </c>
      <c r="R737" s="88">
        <f t="shared" si="155"/>
        <v>76447000</v>
      </c>
      <c r="S737" s="101">
        <v>428</v>
      </c>
      <c r="T737" s="101">
        <v>55</v>
      </c>
      <c r="U737" s="101">
        <v>77</v>
      </c>
      <c r="V737" s="35">
        <f t="shared" si="147"/>
        <v>560</v>
      </c>
      <c r="W737" s="61">
        <f t="shared" si="157"/>
        <v>100</v>
      </c>
      <c r="X737" s="14">
        <v>259</v>
      </c>
      <c r="Y737" s="14" t="s">
        <v>287</v>
      </c>
      <c r="Z737" s="14" t="s">
        <v>288</v>
      </c>
      <c r="AA737" s="14" t="s">
        <v>281</v>
      </c>
      <c r="AB737" s="106">
        <f t="shared" si="148"/>
        <v>0</v>
      </c>
      <c r="AC737" s="60">
        <f t="shared" si="149"/>
        <v>0</v>
      </c>
      <c r="AD737" s="7">
        <f t="shared" si="150"/>
        <v>560</v>
      </c>
      <c r="AE737" s="82"/>
      <c r="AF737" s="82"/>
    </row>
    <row r="738" spans="1:32" hidden="1" x14ac:dyDescent="0.2">
      <c r="A738" s="1" t="s">
        <v>46</v>
      </c>
      <c r="B738" s="20" t="s">
        <v>226</v>
      </c>
      <c r="C738" s="22">
        <v>0</v>
      </c>
      <c r="D738" s="98" t="s">
        <v>176</v>
      </c>
      <c r="E738" s="95">
        <v>7721000</v>
      </c>
      <c r="F738" s="95">
        <v>8997000</v>
      </c>
      <c r="G738" s="95">
        <v>9731000</v>
      </c>
      <c r="H738" s="95">
        <v>0</v>
      </c>
      <c r="I738" s="85">
        <f t="shared" si="156"/>
        <v>26449000</v>
      </c>
      <c r="J738" s="86">
        <f t="shared" si="152"/>
        <v>34.597825944772197</v>
      </c>
      <c r="K738" s="95">
        <v>24129000</v>
      </c>
      <c r="L738" s="95">
        <v>16015000</v>
      </c>
      <c r="M738" s="95">
        <v>370000</v>
      </c>
      <c r="N738" s="95">
        <v>9484000</v>
      </c>
      <c r="O738" s="95">
        <v>0</v>
      </c>
      <c r="P738" s="87">
        <f t="shared" si="153"/>
        <v>49998000</v>
      </c>
      <c r="Q738" s="86">
        <f t="shared" si="154"/>
        <v>65.402174055227803</v>
      </c>
      <c r="R738" s="88">
        <f t="shared" si="155"/>
        <v>76447000</v>
      </c>
      <c r="S738" s="101">
        <v>428</v>
      </c>
      <c r="T738" s="101">
        <v>55</v>
      </c>
      <c r="U738" s="101">
        <v>77</v>
      </c>
      <c r="V738" s="35">
        <f t="shared" si="147"/>
        <v>560</v>
      </c>
      <c r="W738" s="61">
        <f t="shared" si="157"/>
        <v>100</v>
      </c>
      <c r="X738" s="14">
        <v>260</v>
      </c>
      <c r="Y738" s="14" t="s">
        <v>287</v>
      </c>
      <c r="Z738" s="14" t="s">
        <v>288</v>
      </c>
      <c r="AA738" s="14" t="s">
        <v>281</v>
      </c>
      <c r="AB738" s="106">
        <f t="shared" si="148"/>
        <v>0</v>
      </c>
      <c r="AC738" s="60">
        <f t="shared" si="149"/>
        <v>0</v>
      </c>
      <c r="AD738" s="7">
        <f t="shared" si="150"/>
        <v>560</v>
      </c>
      <c r="AE738" s="82"/>
      <c r="AF738" s="82"/>
    </row>
    <row r="739" spans="1:32" hidden="1" x14ac:dyDescent="0.2">
      <c r="A739" s="1" t="s">
        <v>46</v>
      </c>
      <c r="B739" s="20" t="s">
        <v>138</v>
      </c>
      <c r="C739" s="22">
        <v>0</v>
      </c>
      <c r="D739" s="98" t="s">
        <v>176</v>
      </c>
      <c r="E739" s="95">
        <v>7721000</v>
      </c>
      <c r="F739" s="95">
        <v>8997000</v>
      </c>
      <c r="G739" s="95">
        <v>9731000</v>
      </c>
      <c r="H739" s="95">
        <v>0</v>
      </c>
      <c r="I739" s="85">
        <f t="shared" si="156"/>
        <v>26449000</v>
      </c>
      <c r="J739" s="86">
        <f t="shared" si="152"/>
        <v>34.597825944772197</v>
      </c>
      <c r="K739" s="95">
        <v>24129000</v>
      </c>
      <c r="L739" s="95">
        <v>16015000</v>
      </c>
      <c r="M739" s="95">
        <v>370000</v>
      </c>
      <c r="N739" s="95">
        <v>9484000</v>
      </c>
      <c r="O739" s="95">
        <v>0</v>
      </c>
      <c r="P739" s="87">
        <f t="shared" si="153"/>
        <v>49998000</v>
      </c>
      <c r="Q739" s="86">
        <f t="shared" si="154"/>
        <v>65.402174055227803</v>
      </c>
      <c r="R739" s="88">
        <f t="shared" si="155"/>
        <v>76447000</v>
      </c>
      <c r="S739" s="101">
        <v>428</v>
      </c>
      <c r="T739" s="101">
        <v>55</v>
      </c>
      <c r="U739" s="101">
        <v>77</v>
      </c>
      <c r="V739" s="35">
        <f t="shared" si="147"/>
        <v>560</v>
      </c>
      <c r="W739" s="61">
        <f t="shared" si="157"/>
        <v>100</v>
      </c>
      <c r="X739" s="14">
        <v>261</v>
      </c>
      <c r="Y739" s="14" t="s">
        <v>287</v>
      </c>
      <c r="Z739" s="14" t="s">
        <v>288</v>
      </c>
      <c r="AA739" s="14" t="s">
        <v>281</v>
      </c>
      <c r="AB739" s="106">
        <f t="shared" si="148"/>
        <v>0</v>
      </c>
      <c r="AC739" s="60">
        <f t="shared" si="149"/>
        <v>0</v>
      </c>
      <c r="AD739" s="7">
        <f t="shared" si="150"/>
        <v>560</v>
      </c>
      <c r="AE739" s="82"/>
      <c r="AF739" s="82"/>
    </row>
    <row r="740" spans="1:32" x14ac:dyDescent="0.2">
      <c r="A740" s="1" t="s">
        <v>46</v>
      </c>
      <c r="B740" s="20" t="s">
        <v>139</v>
      </c>
      <c r="C740" s="22">
        <v>2288862</v>
      </c>
      <c r="D740" s="98" t="s">
        <v>176</v>
      </c>
      <c r="E740" s="95">
        <v>7721000</v>
      </c>
      <c r="F740" s="95">
        <v>8997000</v>
      </c>
      <c r="G740" s="95">
        <v>9731000</v>
      </c>
      <c r="H740" s="95">
        <v>0</v>
      </c>
      <c r="I740" s="85">
        <f t="shared" si="156"/>
        <v>26449000</v>
      </c>
      <c r="J740" s="86">
        <f t="shared" si="152"/>
        <v>34.597825944772197</v>
      </c>
      <c r="K740" s="95">
        <v>24129000</v>
      </c>
      <c r="L740" s="95">
        <v>16015000</v>
      </c>
      <c r="M740" s="95">
        <v>370000</v>
      </c>
      <c r="N740" s="95">
        <v>9484000</v>
      </c>
      <c r="O740" s="95">
        <v>0</v>
      </c>
      <c r="P740" s="87">
        <f t="shared" si="153"/>
        <v>49998000</v>
      </c>
      <c r="Q740" s="86">
        <f t="shared" si="154"/>
        <v>65.402174055227803</v>
      </c>
      <c r="R740" s="88">
        <f t="shared" si="155"/>
        <v>76447000</v>
      </c>
      <c r="S740" s="101">
        <v>428</v>
      </c>
      <c r="T740" s="101">
        <v>55</v>
      </c>
      <c r="U740" s="101">
        <v>77</v>
      </c>
      <c r="V740" s="35">
        <f t="shared" si="147"/>
        <v>560</v>
      </c>
      <c r="W740" s="61">
        <f t="shared" si="157"/>
        <v>100</v>
      </c>
      <c r="X740" s="14">
        <v>262</v>
      </c>
      <c r="Y740" s="14" t="s">
        <v>287</v>
      </c>
      <c r="Z740" s="14" t="s">
        <v>288</v>
      </c>
      <c r="AA740" s="14" t="s">
        <v>281</v>
      </c>
      <c r="AB740" s="106">
        <f t="shared" si="148"/>
        <v>0</v>
      </c>
      <c r="AC740" s="60">
        <f t="shared" si="149"/>
        <v>0</v>
      </c>
      <c r="AD740" s="7">
        <f t="shared" si="150"/>
        <v>560</v>
      </c>
      <c r="AE740" s="82"/>
      <c r="AF740" s="82"/>
    </row>
    <row r="741" spans="1:32" x14ac:dyDescent="0.2">
      <c r="A741" s="1" t="s">
        <v>46</v>
      </c>
      <c r="B741" s="20" t="s">
        <v>140</v>
      </c>
      <c r="C741" s="21">
        <v>119013</v>
      </c>
      <c r="D741" s="98" t="s">
        <v>176</v>
      </c>
      <c r="E741" s="95">
        <v>7721000</v>
      </c>
      <c r="F741" s="95">
        <v>8997000</v>
      </c>
      <c r="G741" s="95">
        <v>9731000</v>
      </c>
      <c r="H741" s="95">
        <v>0</v>
      </c>
      <c r="I741" s="85">
        <f t="shared" si="156"/>
        <v>26449000</v>
      </c>
      <c r="J741" s="86">
        <f t="shared" si="152"/>
        <v>34.597825944772197</v>
      </c>
      <c r="K741" s="95">
        <v>24129000</v>
      </c>
      <c r="L741" s="95">
        <v>16015000</v>
      </c>
      <c r="M741" s="95">
        <v>370000</v>
      </c>
      <c r="N741" s="95">
        <v>9484000</v>
      </c>
      <c r="O741" s="95">
        <v>0</v>
      </c>
      <c r="P741" s="87">
        <f t="shared" si="153"/>
        <v>49998000</v>
      </c>
      <c r="Q741" s="86">
        <f t="shared" si="154"/>
        <v>65.402174055227803</v>
      </c>
      <c r="R741" s="88">
        <f t="shared" si="155"/>
        <v>76447000</v>
      </c>
      <c r="S741" s="101">
        <v>428</v>
      </c>
      <c r="T741" s="101">
        <v>55</v>
      </c>
      <c r="U741" s="101">
        <v>77</v>
      </c>
      <c r="V741" s="35">
        <f t="shared" si="147"/>
        <v>560</v>
      </c>
      <c r="W741" s="61">
        <f t="shared" si="157"/>
        <v>100</v>
      </c>
      <c r="X741" s="14">
        <v>263</v>
      </c>
      <c r="Y741" s="14" t="s">
        <v>287</v>
      </c>
      <c r="Z741" s="14" t="s">
        <v>288</v>
      </c>
      <c r="AA741" s="14" t="s">
        <v>281</v>
      </c>
      <c r="AB741" s="106">
        <f t="shared" si="148"/>
        <v>0</v>
      </c>
      <c r="AC741" s="60">
        <f t="shared" si="149"/>
        <v>0</v>
      </c>
      <c r="AD741" s="7">
        <f t="shared" si="150"/>
        <v>560</v>
      </c>
      <c r="AE741" s="82"/>
      <c r="AF741" s="82"/>
    </row>
    <row r="742" spans="1:32" hidden="1" x14ac:dyDescent="0.2">
      <c r="A742" s="1" t="s">
        <v>46</v>
      </c>
      <c r="B742" s="20" t="s">
        <v>141</v>
      </c>
      <c r="C742" s="22">
        <v>0</v>
      </c>
      <c r="D742" s="98" t="s">
        <v>176</v>
      </c>
      <c r="E742" s="95">
        <v>7721000</v>
      </c>
      <c r="F742" s="95">
        <v>8997000</v>
      </c>
      <c r="G742" s="95">
        <v>9731000</v>
      </c>
      <c r="H742" s="95">
        <v>0</v>
      </c>
      <c r="I742" s="85">
        <f t="shared" si="156"/>
        <v>26449000</v>
      </c>
      <c r="J742" s="86">
        <f t="shared" si="152"/>
        <v>34.597825944772197</v>
      </c>
      <c r="K742" s="95">
        <v>24129000</v>
      </c>
      <c r="L742" s="95">
        <v>16015000</v>
      </c>
      <c r="M742" s="95">
        <v>370000</v>
      </c>
      <c r="N742" s="95">
        <v>9484000</v>
      </c>
      <c r="O742" s="95">
        <v>0</v>
      </c>
      <c r="P742" s="87">
        <f t="shared" si="153"/>
        <v>49998000</v>
      </c>
      <c r="Q742" s="86">
        <f t="shared" si="154"/>
        <v>65.402174055227803</v>
      </c>
      <c r="R742" s="88">
        <f t="shared" si="155"/>
        <v>76447000</v>
      </c>
      <c r="S742" s="101">
        <v>428</v>
      </c>
      <c r="T742" s="101">
        <v>55</v>
      </c>
      <c r="U742" s="101">
        <v>77</v>
      </c>
      <c r="V742" s="35">
        <f t="shared" si="147"/>
        <v>560</v>
      </c>
      <c r="W742" s="61">
        <f t="shared" si="157"/>
        <v>100</v>
      </c>
      <c r="X742" s="14">
        <v>264</v>
      </c>
      <c r="Y742" s="14" t="s">
        <v>287</v>
      </c>
      <c r="Z742" s="14" t="s">
        <v>288</v>
      </c>
      <c r="AA742" s="14" t="s">
        <v>281</v>
      </c>
      <c r="AB742" s="106">
        <f t="shared" si="148"/>
        <v>0</v>
      </c>
      <c r="AC742" s="60">
        <f t="shared" si="149"/>
        <v>0</v>
      </c>
      <c r="AD742" s="7">
        <f t="shared" si="150"/>
        <v>560</v>
      </c>
      <c r="AE742" s="82"/>
      <c r="AF742" s="82"/>
    </row>
    <row r="743" spans="1:32" hidden="1" x14ac:dyDescent="0.2">
      <c r="A743" s="1" t="s">
        <v>46</v>
      </c>
      <c r="B743" s="20" t="s">
        <v>161</v>
      </c>
      <c r="C743" s="22">
        <v>0</v>
      </c>
      <c r="D743" s="98" t="s">
        <v>98</v>
      </c>
      <c r="E743" s="95">
        <v>7721000</v>
      </c>
      <c r="F743" s="95">
        <v>8997000</v>
      </c>
      <c r="G743" s="95">
        <v>9731000</v>
      </c>
      <c r="H743" s="95">
        <v>0</v>
      </c>
      <c r="I743" s="85">
        <f t="shared" si="156"/>
        <v>26449000</v>
      </c>
      <c r="J743" s="86">
        <f t="shared" si="152"/>
        <v>34.597825944772197</v>
      </c>
      <c r="K743" s="95">
        <v>24129000</v>
      </c>
      <c r="L743" s="95">
        <v>16015000</v>
      </c>
      <c r="M743" s="95">
        <v>370000</v>
      </c>
      <c r="N743" s="95">
        <v>9484000</v>
      </c>
      <c r="O743" s="95">
        <v>0</v>
      </c>
      <c r="P743" s="87">
        <f t="shared" si="153"/>
        <v>49998000</v>
      </c>
      <c r="Q743" s="86">
        <f t="shared" si="154"/>
        <v>65.402174055227803</v>
      </c>
      <c r="R743" s="88">
        <f t="shared" si="155"/>
        <v>76447000</v>
      </c>
      <c r="S743" s="101">
        <v>428</v>
      </c>
      <c r="T743" s="101">
        <v>55</v>
      </c>
      <c r="U743" s="101">
        <v>77</v>
      </c>
      <c r="V743" s="35">
        <f t="shared" si="147"/>
        <v>560</v>
      </c>
      <c r="W743" s="61">
        <f t="shared" si="157"/>
        <v>100</v>
      </c>
      <c r="X743" s="14">
        <v>265</v>
      </c>
      <c r="Y743" s="14" t="s">
        <v>287</v>
      </c>
      <c r="Z743" s="14" t="s">
        <v>288</v>
      </c>
      <c r="AA743" s="14" t="s">
        <v>281</v>
      </c>
      <c r="AB743" s="106">
        <f t="shared" si="148"/>
        <v>0</v>
      </c>
      <c r="AC743" s="60">
        <f t="shared" si="149"/>
        <v>0</v>
      </c>
      <c r="AD743" s="7">
        <f t="shared" si="150"/>
        <v>560</v>
      </c>
      <c r="AE743" s="82"/>
      <c r="AF743" s="82"/>
    </row>
    <row r="744" spans="1:32" hidden="1" x14ac:dyDescent="0.2">
      <c r="A744" s="1" t="s">
        <v>46</v>
      </c>
      <c r="B744" s="20" t="s">
        <v>130</v>
      </c>
      <c r="C744" s="21">
        <v>331121</v>
      </c>
      <c r="D744" s="98" t="s">
        <v>98</v>
      </c>
      <c r="E744" s="95">
        <v>7721000</v>
      </c>
      <c r="F744" s="95">
        <v>8997000</v>
      </c>
      <c r="G744" s="95">
        <v>9731000</v>
      </c>
      <c r="H744" s="95">
        <v>0</v>
      </c>
      <c r="I744" s="85">
        <f t="shared" si="156"/>
        <v>26449000</v>
      </c>
      <c r="J744" s="86">
        <f t="shared" si="152"/>
        <v>34.597825944772197</v>
      </c>
      <c r="K744" s="95">
        <v>24129000</v>
      </c>
      <c r="L744" s="95">
        <v>16015000</v>
      </c>
      <c r="M744" s="95">
        <v>370000</v>
      </c>
      <c r="N744" s="95">
        <v>9484000</v>
      </c>
      <c r="O744" s="95">
        <v>0</v>
      </c>
      <c r="P744" s="87">
        <f t="shared" si="153"/>
        <v>49998000</v>
      </c>
      <c r="Q744" s="86">
        <f t="shared" si="154"/>
        <v>65.402174055227803</v>
      </c>
      <c r="R744" s="88">
        <f t="shared" si="155"/>
        <v>76447000</v>
      </c>
      <c r="S744" s="101">
        <v>428</v>
      </c>
      <c r="T744" s="101">
        <v>55</v>
      </c>
      <c r="U744" s="101">
        <v>77</v>
      </c>
      <c r="V744" s="35">
        <f t="shared" si="147"/>
        <v>560</v>
      </c>
      <c r="W744" s="61">
        <f t="shared" si="157"/>
        <v>100</v>
      </c>
      <c r="X744" s="14">
        <v>266</v>
      </c>
      <c r="Y744" s="14" t="s">
        <v>287</v>
      </c>
      <c r="Z744" s="14" t="s">
        <v>288</v>
      </c>
      <c r="AA744" s="14" t="s">
        <v>281</v>
      </c>
      <c r="AB744" s="106">
        <f t="shared" si="148"/>
        <v>0</v>
      </c>
      <c r="AC744" s="60">
        <f t="shared" si="149"/>
        <v>0</v>
      </c>
      <c r="AD744" s="7">
        <f t="shared" si="150"/>
        <v>560</v>
      </c>
      <c r="AE744" s="82"/>
      <c r="AF744" s="82"/>
    </row>
    <row r="745" spans="1:32" hidden="1" x14ac:dyDescent="0.2">
      <c r="A745" s="1" t="s">
        <v>46</v>
      </c>
      <c r="B745" s="20" t="s">
        <v>99</v>
      </c>
      <c r="C745" s="21">
        <v>1737424</v>
      </c>
      <c r="D745" s="98" t="s">
        <v>98</v>
      </c>
      <c r="E745" s="95">
        <v>7721000</v>
      </c>
      <c r="F745" s="95">
        <v>8997000</v>
      </c>
      <c r="G745" s="95">
        <v>9731000</v>
      </c>
      <c r="H745" s="95">
        <v>0</v>
      </c>
      <c r="I745" s="85">
        <f t="shared" si="156"/>
        <v>26449000</v>
      </c>
      <c r="J745" s="86">
        <f t="shared" si="152"/>
        <v>34.597825944772197</v>
      </c>
      <c r="K745" s="95">
        <v>24129000</v>
      </c>
      <c r="L745" s="95">
        <v>16015000</v>
      </c>
      <c r="M745" s="95">
        <v>370000</v>
      </c>
      <c r="N745" s="95">
        <v>9484000</v>
      </c>
      <c r="O745" s="95">
        <v>0</v>
      </c>
      <c r="P745" s="87">
        <f t="shared" si="153"/>
        <v>49998000</v>
      </c>
      <c r="Q745" s="86">
        <f t="shared" si="154"/>
        <v>65.402174055227803</v>
      </c>
      <c r="R745" s="88">
        <f t="shared" si="155"/>
        <v>76447000</v>
      </c>
      <c r="S745" s="101">
        <v>428</v>
      </c>
      <c r="T745" s="101">
        <v>55</v>
      </c>
      <c r="U745" s="101">
        <v>77</v>
      </c>
      <c r="V745" s="35">
        <f t="shared" si="147"/>
        <v>560</v>
      </c>
      <c r="W745" s="61">
        <f t="shared" si="157"/>
        <v>100</v>
      </c>
      <c r="X745" s="14">
        <v>267</v>
      </c>
      <c r="Y745" s="14" t="s">
        <v>287</v>
      </c>
      <c r="Z745" s="14" t="s">
        <v>288</v>
      </c>
      <c r="AA745" s="14" t="s">
        <v>281</v>
      </c>
      <c r="AB745" s="106">
        <f t="shared" si="148"/>
        <v>0</v>
      </c>
      <c r="AC745" s="60">
        <f t="shared" si="149"/>
        <v>0</v>
      </c>
      <c r="AD745" s="7">
        <f t="shared" si="150"/>
        <v>560</v>
      </c>
      <c r="AE745" s="82"/>
      <c r="AF745" s="82"/>
    </row>
    <row r="746" spans="1:32" hidden="1" x14ac:dyDescent="0.2">
      <c r="A746" s="1" t="s">
        <v>46</v>
      </c>
      <c r="B746" s="20" t="s">
        <v>120</v>
      </c>
      <c r="C746" s="21">
        <v>1928226</v>
      </c>
      <c r="D746" s="98" t="s">
        <v>98</v>
      </c>
      <c r="E746" s="95">
        <v>7721000</v>
      </c>
      <c r="F746" s="95">
        <v>8997000</v>
      </c>
      <c r="G746" s="95">
        <v>9731000</v>
      </c>
      <c r="H746" s="95">
        <v>0</v>
      </c>
      <c r="I746" s="85">
        <f t="shared" si="156"/>
        <v>26449000</v>
      </c>
      <c r="J746" s="86">
        <f t="shared" si="152"/>
        <v>34.597825944772197</v>
      </c>
      <c r="K746" s="95">
        <v>24129000</v>
      </c>
      <c r="L746" s="95">
        <v>16015000</v>
      </c>
      <c r="M746" s="95">
        <v>370000</v>
      </c>
      <c r="N746" s="95">
        <v>9484000</v>
      </c>
      <c r="O746" s="95">
        <v>0</v>
      </c>
      <c r="P746" s="87">
        <f t="shared" si="153"/>
        <v>49998000</v>
      </c>
      <c r="Q746" s="86">
        <f t="shared" si="154"/>
        <v>65.402174055227803</v>
      </c>
      <c r="R746" s="88">
        <f t="shared" si="155"/>
        <v>76447000</v>
      </c>
      <c r="S746" s="101">
        <v>428</v>
      </c>
      <c r="T746" s="101">
        <v>55</v>
      </c>
      <c r="U746" s="101">
        <v>77</v>
      </c>
      <c r="V746" s="35">
        <f t="shared" si="147"/>
        <v>560</v>
      </c>
      <c r="W746" s="61">
        <f t="shared" si="157"/>
        <v>100</v>
      </c>
      <c r="X746" s="14">
        <v>268</v>
      </c>
      <c r="Y746" s="14" t="s">
        <v>287</v>
      </c>
      <c r="Z746" s="14" t="s">
        <v>288</v>
      </c>
      <c r="AA746" s="14" t="s">
        <v>281</v>
      </c>
      <c r="AB746" s="106">
        <f t="shared" si="148"/>
        <v>0</v>
      </c>
      <c r="AC746" s="60">
        <f t="shared" si="149"/>
        <v>0</v>
      </c>
      <c r="AD746" s="7">
        <f t="shared" si="150"/>
        <v>560</v>
      </c>
      <c r="AE746" s="82"/>
      <c r="AF746" s="82"/>
    </row>
    <row r="747" spans="1:32" hidden="1" x14ac:dyDescent="0.2">
      <c r="A747" s="1" t="s">
        <v>46</v>
      </c>
      <c r="B747" s="20" t="s">
        <v>121</v>
      </c>
      <c r="C747" s="21">
        <v>112491</v>
      </c>
      <c r="D747" s="98" t="s">
        <v>98</v>
      </c>
      <c r="E747" s="95">
        <v>7721000</v>
      </c>
      <c r="F747" s="95">
        <v>8997000</v>
      </c>
      <c r="G747" s="95">
        <v>9731000</v>
      </c>
      <c r="H747" s="95">
        <v>0</v>
      </c>
      <c r="I747" s="85">
        <f t="shared" si="156"/>
        <v>26449000</v>
      </c>
      <c r="J747" s="86">
        <f t="shared" si="152"/>
        <v>34.597825944772197</v>
      </c>
      <c r="K747" s="95">
        <v>24129000</v>
      </c>
      <c r="L747" s="95">
        <v>16015000</v>
      </c>
      <c r="M747" s="95">
        <v>370000</v>
      </c>
      <c r="N747" s="95">
        <v>9484000</v>
      </c>
      <c r="O747" s="95">
        <v>0</v>
      </c>
      <c r="P747" s="87">
        <f t="shared" si="153"/>
        <v>49998000</v>
      </c>
      <c r="Q747" s="86">
        <f t="shared" si="154"/>
        <v>65.402174055227803</v>
      </c>
      <c r="R747" s="88">
        <f t="shared" si="155"/>
        <v>76447000</v>
      </c>
      <c r="S747" s="101">
        <v>428</v>
      </c>
      <c r="T747" s="101">
        <v>55</v>
      </c>
      <c r="U747" s="101">
        <v>77</v>
      </c>
      <c r="V747" s="35">
        <f t="shared" si="147"/>
        <v>560</v>
      </c>
      <c r="W747" s="61">
        <f t="shared" si="157"/>
        <v>100</v>
      </c>
      <c r="X747" s="14">
        <v>269</v>
      </c>
      <c r="Y747" s="14" t="s">
        <v>287</v>
      </c>
      <c r="Z747" s="14" t="s">
        <v>288</v>
      </c>
      <c r="AA747" s="14" t="s">
        <v>281</v>
      </c>
      <c r="AB747" s="106">
        <f t="shared" si="148"/>
        <v>0</v>
      </c>
      <c r="AC747" s="60">
        <f t="shared" si="149"/>
        <v>0</v>
      </c>
      <c r="AD747" s="7">
        <f t="shared" si="150"/>
        <v>560</v>
      </c>
      <c r="AE747" s="82"/>
      <c r="AF747" s="82"/>
    </row>
    <row r="748" spans="1:32" hidden="1" x14ac:dyDescent="0.2">
      <c r="A748" s="1" t="s">
        <v>46</v>
      </c>
      <c r="B748" s="20" t="s">
        <v>153</v>
      </c>
      <c r="C748" s="21">
        <v>4800</v>
      </c>
      <c r="D748" s="98" t="s">
        <v>98</v>
      </c>
      <c r="E748" s="95">
        <v>7721000</v>
      </c>
      <c r="F748" s="95">
        <v>8997000</v>
      </c>
      <c r="G748" s="95">
        <v>9731000</v>
      </c>
      <c r="H748" s="95">
        <v>0</v>
      </c>
      <c r="I748" s="85">
        <f t="shared" si="156"/>
        <v>26449000</v>
      </c>
      <c r="J748" s="86">
        <f t="shared" si="152"/>
        <v>34.597825944772197</v>
      </c>
      <c r="K748" s="95">
        <v>24129000</v>
      </c>
      <c r="L748" s="95">
        <v>16015000</v>
      </c>
      <c r="M748" s="95">
        <v>370000</v>
      </c>
      <c r="N748" s="95">
        <v>9484000</v>
      </c>
      <c r="O748" s="95">
        <v>0</v>
      </c>
      <c r="P748" s="87">
        <f t="shared" si="153"/>
        <v>49998000</v>
      </c>
      <c r="Q748" s="86">
        <f t="shared" si="154"/>
        <v>65.402174055227803</v>
      </c>
      <c r="R748" s="88">
        <f t="shared" si="155"/>
        <v>76447000</v>
      </c>
      <c r="S748" s="101">
        <v>428</v>
      </c>
      <c r="T748" s="101">
        <v>55</v>
      </c>
      <c r="U748" s="101">
        <v>77</v>
      </c>
      <c r="V748" s="35">
        <f t="shared" si="147"/>
        <v>560</v>
      </c>
      <c r="W748" s="61">
        <f t="shared" si="157"/>
        <v>100</v>
      </c>
      <c r="X748" s="14">
        <v>270</v>
      </c>
      <c r="Y748" s="14" t="s">
        <v>287</v>
      </c>
      <c r="Z748" s="14" t="s">
        <v>288</v>
      </c>
      <c r="AA748" s="14" t="s">
        <v>281</v>
      </c>
      <c r="AB748" s="106">
        <f t="shared" si="148"/>
        <v>0</v>
      </c>
      <c r="AC748" s="60">
        <f t="shared" si="149"/>
        <v>0</v>
      </c>
      <c r="AD748" s="7">
        <f t="shared" si="150"/>
        <v>560</v>
      </c>
      <c r="AE748" s="82"/>
      <c r="AF748" s="82"/>
    </row>
    <row r="749" spans="1:32" hidden="1" x14ac:dyDescent="0.2">
      <c r="A749" s="1" t="s">
        <v>46</v>
      </c>
      <c r="B749" s="20" t="s">
        <v>100</v>
      </c>
      <c r="C749" s="21">
        <v>2879151</v>
      </c>
      <c r="D749" s="98" t="s">
        <v>98</v>
      </c>
      <c r="E749" s="95">
        <v>7721000</v>
      </c>
      <c r="F749" s="95">
        <v>8997000</v>
      </c>
      <c r="G749" s="95">
        <v>9731000</v>
      </c>
      <c r="H749" s="95">
        <v>0</v>
      </c>
      <c r="I749" s="85">
        <f t="shared" si="156"/>
        <v>26449000</v>
      </c>
      <c r="J749" s="86">
        <f t="shared" si="152"/>
        <v>34.597825944772197</v>
      </c>
      <c r="K749" s="95">
        <v>24129000</v>
      </c>
      <c r="L749" s="95">
        <v>16015000</v>
      </c>
      <c r="M749" s="95">
        <v>370000</v>
      </c>
      <c r="N749" s="95">
        <v>9484000</v>
      </c>
      <c r="O749" s="95">
        <v>0</v>
      </c>
      <c r="P749" s="87">
        <f t="shared" si="153"/>
        <v>49998000</v>
      </c>
      <c r="Q749" s="86">
        <f t="shared" si="154"/>
        <v>65.402174055227803</v>
      </c>
      <c r="R749" s="88">
        <f t="shared" si="155"/>
        <v>76447000</v>
      </c>
      <c r="S749" s="101">
        <v>428</v>
      </c>
      <c r="T749" s="101">
        <v>55</v>
      </c>
      <c r="U749" s="101">
        <v>77</v>
      </c>
      <c r="V749" s="35">
        <f t="shared" si="147"/>
        <v>560</v>
      </c>
      <c r="W749" s="61">
        <f t="shared" si="157"/>
        <v>100</v>
      </c>
      <c r="X749" s="14">
        <v>271</v>
      </c>
      <c r="Y749" s="14" t="s">
        <v>287</v>
      </c>
      <c r="Z749" s="14" t="s">
        <v>288</v>
      </c>
      <c r="AA749" s="14" t="s">
        <v>281</v>
      </c>
      <c r="AB749" s="106">
        <f t="shared" si="148"/>
        <v>0</v>
      </c>
      <c r="AC749" s="60">
        <f t="shared" si="149"/>
        <v>0</v>
      </c>
      <c r="AD749" s="7">
        <f t="shared" si="150"/>
        <v>560</v>
      </c>
      <c r="AE749" s="82"/>
      <c r="AF749" s="82"/>
    </row>
    <row r="750" spans="1:32" hidden="1" x14ac:dyDescent="0.2">
      <c r="A750" s="1" t="s">
        <v>46</v>
      </c>
      <c r="B750" s="20" t="s">
        <v>122</v>
      </c>
      <c r="C750" s="21">
        <v>3018806</v>
      </c>
      <c r="D750" s="98" t="s">
        <v>98</v>
      </c>
      <c r="E750" s="95">
        <v>7721000</v>
      </c>
      <c r="F750" s="95">
        <v>8997000</v>
      </c>
      <c r="G750" s="95">
        <v>9731000</v>
      </c>
      <c r="H750" s="95">
        <v>0</v>
      </c>
      <c r="I750" s="85">
        <f t="shared" si="156"/>
        <v>26449000</v>
      </c>
      <c r="J750" s="86">
        <f t="shared" si="152"/>
        <v>34.597825944772197</v>
      </c>
      <c r="K750" s="95">
        <v>24129000</v>
      </c>
      <c r="L750" s="95">
        <v>16015000</v>
      </c>
      <c r="M750" s="95">
        <v>370000</v>
      </c>
      <c r="N750" s="95">
        <v>9484000</v>
      </c>
      <c r="O750" s="95">
        <v>0</v>
      </c>
      <c r="P750" s="87">
        <f t="shared" si="153"/>
        <v>49998000</v>
      </c>
      <c r="Q750" s="86">
        <f t="shared" si="154"/>
        <v>65.402174055227803</v>
      </c>
      <c r="R750" s="88">
        <f t="shared" si="155"/>
        <v>76447000</v>
      </c>
      <c r="S750" s="101">
        <v>428</v>
      </c>
      <c r="T750" s="101">
        <v>55</v>
      </c>
      <c r="U750" s="101">
        <v>77</v>
      </c>
      <c r="V750" s="35">
        <f t="shared" si="147"/>
        <v>560</v>
      </c>
      <c r="W750" s="61">
        <f t="shared" si="157"/>
        <v>100</v>
      </c>
      <c r="X750" s="14">
        <v>272</v>
      </c>
      <c r="Y750" s="14" t="s">
        <v>287</v>
      </c>
      <c r="Z750" s="14" t="s">
        <v>288</v>
      </c>
      <c r="AA750" s="14" t="s">
        <v>281</v>
      </c>
      <c r="AB750" s="106">
        <f t="shared" si="148"/>
        <v>0</v>
      </c>
      <c r="AC750" s="60">
        <f t="shared" si="149"/>
        <v>0</v>
      </c>
      <c r="AD750" s="7">
        <f t="shared" si="150"/>
        <v>560</v>
      </c>
      <c r="AE750" s="82"/>
      <c r="AF750" s="82"/>
    </row>
    <row r="751" spans="1:32" hidden="1" x14ac:dyDescent="0.2">
      <c r="A751" s="1" t="s">
        <v>46</v>
      </c>
      <c r="B751" s="20" t="s">
        <v>102</v>
      </c>
      <c r="C751" s="21">
        <v>1363245</v>
      </c>
      <c r="D751" s="98" t="s">
        <v>218</v>
      </c>
      <c r="E751" s="95">
        <v>7721000</v>
      </c>
      <c r="F751" s="95">
        <v>8997000</v>
      </c>
      <c r="G751" s="95">
        <v>9731000</v>
      </c>
      <c r="H751" s="95">
        <v>0</v>
      </c>
      <c r="I751" s="85">
        <f t="shared" si="156"/>
        <v>26449000</v>
      </c>
      <c r="J751" s="86">
        <f t="shared" si="152"/>
        <v>34.597825944772197</v>
      </c>
      <c r="K751" s="95">
        <v>24129000</v>
      </c>
      <c r="L751" s="95">
        <v>16015000</v>
      </c>
      <c r="M751" s="95">
        <v>370000</v>
      </c>
      <c r="N751" s="95">
        <v>9484000</v>
      </c>
      <c r="O751" s="95">
        <v>0</v>
      </c>
      <c r="P751" s="87">
        <f t="shared" si="153"/>
        <v>49998000</v>
      </c>
      <c r="Q751" s="86">
        <f t="shared" si="154"/>
        <v>65.402174055227803</v>
      </c>
      <c r="R751" s="88">
        <f t="shared" si="155"/>
        <v>76447000</v>
      </c>
      <c r="S751" s="101">
        <v>428</v>
      </c>
      <c r="T751" s="101">
        <v>55</v>
      </c>
      <c r="U751" s="101">
        <v>77</v>
      </c>
      <c r="V751" s="35">
        <f t="shared" si="147"/>
        <v>560</v>
      </c>
      <c r="W751" s="61">
        <f t="shared" si="157"/>
        <v>100</v>
      </c>
      <c r="X751" s="14">
        <v>273</v>
      </c>
      <c r="Y751" s="14" t="s">
        <v>287</v>
      </c>
      <c r="Z751" s="14" t="s">
        <v>288</v>
      </c>
      <c r="AA751" s="14" t="s">
        <v>281</v>
      </c>
      <c r="AB751" s="106">
        <f t="shared" si="148"/>
        <v>0</v>
      </c>
      <c r="AC751" s="60">
        <f t="shared" si="149"/>
        <v>0</v>
      </c>
      <c r="AD751" s="7">
        <f t="shared" si="150"/>
        <v>560</v>
      </c>
      <c r="AE751" s="82"/>
      <c r="AF751" s="82"/>
    </row>
    <row r="752" spans="1:32" hidden="1" x14ac:dyDescent="0.2">
      <c r="A752" s="1" t="s">
        <v>46</v>
      </c>
      <c r="B752" s="20" t="s">
        <v>163</v>
      </c>
      <c r="C752" s="21">
        <v>262138</v>
      </c>
      <c r="D752" s="98" t="s">
        <v>218</v>
      </c>
      <c r="E752" s="95">
        <v>7721000</v>
      </c>
      <c r="F752" s="95">
        <v>8997000</v>
      </c>
      <c r="G752" s="95">
        <v>9731000</v>
      </c>
      <c r="H752" s="95">
        <v>0</v>
      </c>
      <c r="I752" s="85">
        <f t="shared" si="156"/>
        <v>26449000</v>
      </c>
      <c r="J752" s="86">
        <f t="shared" si="152"/>
        <v>34.597825944772197</v>
      </c>
      <c r="K752" s="95">
        <v>24129000</v>
      </c>
      <c r="L752" s="95">
        <v>16015000</v>
      </c>
      <c r="M752" s="95">
        <v>370000</v>
      </c>
      <c r="N752" s="95">
        <v>9484000</v>
      </c>
      <c r="O752" s="95">
        <v>0</v>
      </c>
      <c r="P752" s="87">
        <f t="shared" si="153"/>
        <v>49998000</v>
      </c>
      <c r="Q752" s="86">
        <f t="shared" si="154"/>
        <v>65.402174055227803</v>
      </c>
      <c r="R752" s="88">
        <f t="shared" si="155"/>
        <v>76447000</v>
      </c>
      <c r="S752" s="101">
        <v>428</v>
      </c>
      <c r="T752" s="101">
        <v>55</v>
      </c>
      <c r="U752" s="101">
        <v>77</v>
      </c>
      <c r="V752" s="35">
        <f t="shared" si="147"/>
        <v>560</v>
      </c>
      <c r="W752" s="61">
        <f t="shared" si="157"/>
        <v>100</v>
      </c>
      <c r="X752" s="14">
        <v>274</v>
      </c>
      <c r="Y752" s="14" t="s">
        <v>287</v>
      </c>
      <c r="Z752" s="14" t="s">
        <v>288</v>
      </c>
      <c r="AA752" s="14" t="s">
        <v>281</v>
      </c>
      <c r="AB752" s="106">
        <f t="shared" si="148"/>
        <v>0</v>
      </c>
      <c r="AC752" s="60">
        <f t="shared" si="149"/>
        <v>0</v>
      </c>
      <c r="AD752" s="7">
        <f t="shared" si="150"/>
        <v>560</v>
      </c>
      <c r="AE752" s="82"/>
      <c r="AF752" s="82"/>
    </row>
    <row r="753" spans="1:32" hidden="1" x14ac:dyDescent="0.2">
      <c r="A753" s="1" t="s">
        <v>46</v>
      </c>
      <c r="B753" s="20" t="s">
        <v>147</v>
      </c>
      <c r="C753" s="22">
        <v>0</v>
      </c>
      <c r="D753" s="98" t="s">
        <v>218</v>
      </c>
      <c r="E753" s="95">
        <v>7721000</v>
      </c>
      <c r="F753" s="95">
        <v>8997000</v>
      </c>
      <c r="G753" s="95">
        <v>9731000</v>
      </c>
      <c r="H753" s="95">
        <v>0</v>
      </c>
      <c r="I753" s="85">
        <f t="shared" si="156"/>
        <v>26449000</v>
      </c>
      <c r="J753" s="86">
        <f t="shared" si="152"/>
        <v>34.597825944772197</v>
      </c>
      <c r="K753" s="95">
        <v>24129000</v>
      </c>
      <c r="L753" s="95">
        <v>16015000</v>
      </c>
      <c r="M753" s="95">
        <v>370000</v>
      </c>
      <c r="N753" s="95">
        <v>9484000</v>
      </c>
      <c r="O753" s="95">
        <v>0</v>
      </c>
      <c r="P753" s="87">
        <f t="shared" si="153"/>
        <v>49998000</v>
      </c>
      <c r="Q753" s="86">
        <f t="shared" si="154"/>
        <v>65.402174055227803</v>
      </c>
      <c r="R753" s="88">
        <f t="shared" si="155"/>
        <v>76447000</v>
      </c>
      <c r="S753" s="101">
        <v>428</v>
      </c>
      <c r="T753" s="101">
        <v>55</v>
      </c>
      <c r="U753" s="101">
        <v>77</v>
      </c>
      <c r="V753" s="35">
        <f t="shared" si="147"/>
        <v>560</v>
      </c>
      <c r="W753" s="61">
        <f t="shared" si="157"/>
        <v>100</v>
      </c>
      <c r="X753" s="14">
        <v>275</v>
      </c>
      <c r="Y753" s="14" t="s">
        <v>287</v>
      </c>
      <c r="Z753" s="14" t="s">
        <v>288</v>
      </c>
      <c r="AA753" s="14" t="s">
        <v>281</v>
      </c>
      <c r="AB753" s="106">
        <f t="shared" si="148"/>
        <v>0</v>
      </c>
      <c r="AC753" s="60">
        <f t="shared" si="149"/>
        <v>0</v>
      </c>
      <c r="AD753" s="7">
        <f t="shared" si="150"/>
        <v>560</v>
      </c>
      <c r="AE753" s="82"/>
      <c r="AF753" s="82"/>
    </row>
    <row r="754" spans="1:32" hidden="1" x14ac:dyDescent="0.2">
      <c r="A754" s="1" t="s">
        <v>46</v>
      </c>
      <c r="B754" s="20" t="s">
        <v>103</v>
      </c>
      <c r="C754" s="21">
        <v>3543361</v>
      </c>
      <c r="D754" s="98" t="s">
        <v>218</v>
      </c>
      <c r="E754" s="95">
        <v>7721000</v>
      </c>
      <c r="F754" s="95">
        <v>8997000</v>
      </c>
      <c r="G754" s="95">
        <v>9731000</v>
      </c>
      <c r="H754" s="95">
        <v>0</v>
      </c>
      <c r="I754" s="85">
        <f t="shared" si="156"/>
        <v>26449000</v>
      </c>
      <c r="J754" s="86">
        <f t="shared" si="152"/>
        <v>34.597825944772197</v>
      </c>
      <c r="K754" s="95">
        <v>24129000</v>
      </c>
      <c r="L754" s="95">
        <v>16015000</v>
      </c>
      <c r="M754" s="95">
        <v>370000</v>
      </c>
      <c r="N754" s="95">
        <v>9484000</v>
      </c>
      <c r="O754" s="95">
        <v>0</v>
      </c>
      <c r="P754" s="87">
        <f t="shared" si="153"/>
        <v>49998000</v>
      </c>
      <c r="Q754" s="86">
        <f t="shared" si="154"/>
        <v>65.402174055227803</v>
      </c>
      <c r="R754" s="88">
        <f t="shared" si="155"/>
        <v>76447000</v>
      </c>
      <c r="S754" s="101">
        <v>428</v>
      </c>
      <c r="T754" s="101">
        <v>55</v>
      </c>
      <c r="U754" s="101">
        <v>77</v>
      </c>
      <c r="V754" s="35">
        <f t="shared" si="147"/>
        <v>560</v>
      </c>
      <c r="W754" s="61">
        <f t="shared" si="157"/>
        <v>100</v>
      </c>
      <c r="X754" s="14">
        <v>276</v>
      </c>
      <c r="Y754" s="14" t="s">
        <v>287</v>
      </c>
      <c r="Z754" s="14" t="s">
        <v>288</v>
      </c>
      <c r="AA754" s="14" t="s">
        <v>281</v>
      </c>
      <c r="AB754" s="106">
        <f t="shared" si="148"/>
        <v>0</v>
      </c>
      <c r="AC754" s="60">
        <f t="shared" si="149"/>
        <v>0</v>
      </c>
      <c r="AD754" s="7">
        <f t="shared" si="150"/>
        <v>560</v>
      </c>
      <c r="AE754" s="82"/>
      <c r="AF754" s="82"/>
    </row>
    <row r="755" spans="1:32" hidden="1" x14ac:dyDescent="0.2">
      <c r="A755" s="1" t="s">
        <v>46</v>
      </c>
      <c r="B755" s="20" t="s">
        <v>104</v>
      </c>
      <c r="C755" s="21">
        <v>1220308</v>
      </c>
      <c r="D755" s="98" t="s">
        <v>218</v>
      </c>
      <c r="E755" s="95">
        <v>7721000</v>
      </c>
      <c r="F755" s="95">
        <v>8997000</v>
      </c>
      <c r="G755" s="95">
        <v>9731000</v>
      </c>
      <c r="H755" s="95">
        <v>0</v>
      </c>
      <c r="I755" s="85">
        <f t="shared" si="156"/>
        <v>26449000</v>
      </c>
      <c r="J755" s="86">
        <f t="shared" si="152"/>
        <v>34.597825944772197</v>
      </c>
      <c r="K755" s="95">
        <v>24129000</v>
      </c>
      <c r="L755" s="95">
        <v>16015000</v>
      </c>
      <c r="M755" s="95">
        <v>370000</v>
      </c>
      <c r="N755" s="95">
        <v>9484000</v>
      </c>
      <c r="O755" s="95">
        <v>0</v>
      </c>
      <c r="P755" s="87">
        <f t="shared" si="153"/>
        <v>49998000</v>
      </c>
      <c r="Q755" s="86">
        <f t="shared" si="154"/>
        <v>65.402174055227803</v>
      </c>
      <c r="R755" s="88">
        <f t="shared" si="155"/>
        <v>76447000</v>
      </c>
      <c r="S755" s="101">
        <v>428</v>
      </c>
      <c r="T755" s="101">
        <v>55</v>
      </c>
      <c r="U755" s="101">
        <v>77</v>
      </c>
      <c r="V755" s="35">
        <f t="shared" si="147"/>
        <v>560</v>
      </c>
      <c r="W755" s="61">
        <f t="shared" si="157"/>
        <v>100</v>
      </c>
      <c r="X755" s="14">
        <v>277</v>
      </c>
      <c r="Y755" s="14" t="s">
        <v>287</v>
      </c>
      <c r="Z755" s="14" t="s">
        <v>288</v>
      </c>
      <c r="AA755" s="14" t="s">
        <v>281</v>
      </c>
      <c r="AB755" s="106">
        <f t="shared" si="148"/>
        <v>0</v>
      </c>
      <c r="AC755" s="60">
        <f t="shared" si="149"/>
        <v>0</v>
      </c>
      <c r="AD755" s="7">
        <f t="shared" si="150"/>
        <v>560</v>
      </c>
      <c r="AE755" s="82"/>
      <c r="AF755" s="82"/>
    </row>
    <row r="756" spans="1:32" hidden="1" x14ac:dyDescent="0.2">
      <c r="A756" s="1" t="s">
        <v>46</v>
      </c>
      <c r="B756" s="20" t="s">
        <v>105</v>
      </c>
      <c r="C756" s="21">
        <v>1278127</v>
      </c>
      <c r="D756" s="98" t="s">
        <v>218</v>
      </c>
      <c r="E756" s="95">
        <v>7721000</v>
      </c>
      <c r="F756" s="95">
        <v>8997000</v>
      </c>
      <c r="G756" s="95">
        <v>9731000</v>
      </c>
      <c r="H756" s="95">
        <v>0</v>
      </c>
      <c r="I756" s="85">
        <f>SUM(E756:H756)</f>
        <v>26449000</v>
      </c>
      <c r="J756" s="86">
        <f t="shared" si="152"/>
        <v>34.597825944772197</v>
      </c>
      <c r="K756" s="95">
        <v>24129000</v>
      </c>
      <c r="L756" s="95">
        <v>16015000</v>
      </c>
      <c r="M756" s="95">
        <v>370000</v>
      </c>
      <c r="N756" s="95">
        <v>9484000</v>
      </c>
      <c r="O756" s="95">
        <v>0</v>
      </c>
      <c r="P756" s="87">
        <f t="shared" si="153"/>
        <v>49998000</v>
      </c>
      <c r="Q756" s="86">
        <f t="shared" si="154"/>
        <v>65.402174055227803</v>
      </c>
      <c r="R756" s="88">
        <f t="shared" si="155"/>
        <v>76447000</v>
      </c>
      <c r="S756" s="101">
        <v>428</v>
      </c>
      <c r="T756" s="101">
        <v>55</v>
      </c>
      <c r="U756" s="101">
        <v>77</v>
      </c>
      <c r="V756" s="35">
        <f t="shared" si="147"/>
        <v>560</v>
      </c>
      <c r="W756" s="61">
        <f t="shared" si="157"/>
        <v>100</v>
      </c>
      <c r="X756" s="14">
        <v>278</v>
      </c>
      <c r="Y756" s="14" t="s">
        <v>287</v>
      </c>
      <c r="Z756" s="14" t="s">
        <v>288</v>
      </c>
      <c r="AA756" s="14" t="s">
        <v>281</v>
      </c>
      <c r="AB756" s="106">
        <f t="shared" si="148"/>
        <v>0</v>
      </c>
      <c r="AC756" s="60">
        <f t="shared" si="149"/>
        <v>0</v>
      </c>
      <c r="AD756" s="7">
        <f t="shared" si="150"/>
        <v>560</v>
      </c>
      <c r="AE756" s="82"/>
      <c r="AF756" s="82"/>
    </row>
    <row r="757" spans="1:32" hidden="1" x14ac:dyDescent="0.2">
      <c r="A757" s="1" t="s">
        <v>46</v>
      </c>
      <c r="B757" s="20" t="s">
        <v>106</v>
      </c>
      <c r="C757" s="21">
        <v>1583891</v>
      </c>
      <c r="D757" s="98" t="s">
        <v>218</v>
      </c>
      <c r="E757" s="95">
        <v>7721000</v>
      </c>
      <c r="F757" s="95">
        <v>8997000</v>
      </c>
      <c r="G757" s="95">
        <v>9731000</v>
      </c>
      <c r="H757" s="95">
        <v>0</v>
      </c>
      <c r="I757" s="85">
        <f t="shared" ref="I757:I782" si="158">SUM(E757:H757)</f>
        <v>26449000</v>
      </c>
      <c r="J757" s="86">
        <f t="shared" si="152"/>
        <v>34.597825944772197</v>
      </c>
      <c r="K757" s="95">
        <v>24129000</v>
      </c>
      <c r="L757" s="95">
        <v>16015000</v>
      </c>
      <c r="M757" s="95">
        <v>370000</v>
      </c>
      <c r="N757" s="95">
        <v>9484000</v>
      </c>
      <c r="O757" s="95">
        <v>0</v>
      </c>
      <c r="P757" s="87">
        <f t="shared" si="153"/>
        <v>49998000</v>
      </c>
      <c r="Q757" s="86">
        <f t="shared" si="154"/>
        <v>65.402174055227803</v>
      </c>
      <c r="R757" s="88">
        <f t="shared" si="155"/>
        <v>76447000</v>
      </c>
      <c r="S757" s="101">
        <v>428</v>
      </c>
      <c r="T757" s="101">
        <v>55</v>
      </c>
      <c r="U757" s="101">
        <v>77</v>
      </c>
      <c r="V757" s="35">
        <f t="shared" si="147"/>
        <v>560</v>
      </c>
      <c r="W757" s="61">
        <f t="shared" si="157"/>
        <v>100</v>
      </c>
      <c r="X757" s="14">
        <v>279</v>
      </c>
      <c r="Y757" s="14" t="s">
        <v>287</v>
      </c>
      <c r="Z757" s="14" t="s">
        <v>288</v>
      </c>
      <c r="AA757" s="14" t="s">
        <v>281</v>
      </c>
      <c r="AB757" s="106">
        <f t="shared" si="148"/>
        <v>0</v>
      </c>
      <c r="AC757" s="60">
        <f t="shared" si="149"/>
        <v>0</v>
      </c>
      <c r="AD757" s="7">
        <f t="shared" si="150"/>
        <v>560</v>
      </c>
      <c r="AE757" s="82"/>
      <c r="AF757" s="82"/>
    </row>
    <row r="758" spans="1:32" hidden="1" x14ac:dyDescent="0.2">
      <c r="A758" s="1" t="s">
        <v>46</v>
      </c>
      <c r="B758" s="20" t="s">
        <v>154</v>
      </c>
      <c r="C758" s="22">
        <v>0</v>
      </c>
      <c r="D758" s="98" t="s">
        <v>224</v>
      </c>
      <c r="E758" s="95">
        <v>7721000</v>
      </c>
      <c r="F758" s="95">
        <v>8997000</v>
      </c>
      <c r="G758" s="95">
        <v>9731000</v>
      </c>
      <c r="H758" s="95">
        <v>0</v>
      </c>
      <c r="I758" s="85">
        <f t="shared" si="158"/>
        <v>26449000</v>
      </c>
      <c r="J758" s="86">
        <f t="shared" si="152"/>
        <v>34.597825944772197</v>
      </c>
      <c r="K758" s="95">
        <v>24129000</v>
      </c>
      <c r="L758" s="95">
        <v>16015000</v>
      </c>
      <c r="M758" s="95">
        <v>370000</v>
      </c>
      <c r="N758" s="95">
        <v>9484000</v>
      </c>
      <c r="O758" s="95">
        <v>0</v>
      </c>
      <c r="P758" s="87">
        <f t="shared" si="153"/>
        <v>49998000</v>
      </c>
      <c r="Q758" s="86">
        <f t="shared" si="154"/>
        <v>65.402174055227803</v>
      </c>
      <c r="R758" s="88">
        <f t="shared" si="155"/>
        <v>76447000</v>
      </c>
      <c r="S758" s="101">
        <v>428</v>
      </c>
      <c r="T758" s="101">
        <v>55</v>
      </c>
      <c r="U758" s="101">
        <v>77</v>
      </c>
      <c r="V758" s="35">
        <f t="shared" si="147"/>
        <v>560</v>
      </c>
      <c r="W758" s="61">
        <f t="shared" si="157"/>
        <v>100</v>
      </c>
      <c r="X758" s="14">
        <v>280</v>
      </c>
      <c r="Y758" s="14" t="s">
        <v>287</v>
      </c>
      <c r="Z758" s="14" t="s">
        <v>288</v>
      </c>
      <c r="AA758" s="14" t="s">
        <v>281</v>
      </c>
      <c r="AB758" s="106">
        <f t="shared" si="148"/>
        <v>0</v>
      </c>
      <c r="AC758" s="60">
        <f t="shared" si="149"/>
        <v>0</v>
      </c>
      <c r="AD758" s="7">
        <f t="shared" si="150"/>
        <v>560</v>
      </c>
      <c r="AE758" s="82"/>
      <c r="AF758" s="82"/>
    </row>
    <row r="759" spans="1:32" hidden="1" x14ac:dyDescent="0.2">
      <c r="A759" s="1" t="s">
        <v>46</v>
      </c>
      <c r="B759" s="20" t="s">
        <v>166</v>
      </c>
      <c r="C759" s="21">
        <v>346093</v>
      </c>
      <c r="D759" s="98" t="s">
        <v>224</v>
      </c>
      <c r="E759" s="95">
        <v>7721000</v>
      </c>
      <c r="F759" s="95">
        <v>8997000</v>
      </c>
      <c r="G759" s="95">
        <v>9731000</v>
      </c>
      <c r="H759" s="95">
        <v>0</v>
      </c>
      <c r="I759" s="85">
        <f t="shared" si="158"/>
        <v>26449000</v>
      </c>
      <c r="J759" s="86">
        <f t="shared" si="152"/>
        <v>34.597825944772197</v>
      </c>
      <c r="K759" s="95">
        <v>24129000</v>
      </c>
      <c r="L759" s="95">
        <v>16015000</v>
      </c>
      <c r="M759" s="95">
        <v>370000</v>
      </c>
      <c r="N759" s="95">
        <v>9484000</v>
      </c>
      <c r="O759" s="95">
        <v>0</v>
      </c>
      <c r="P759" s="87">
        <f t="shared" si="153"/>
        <v>49998000</v>
      </c>
      <c r="Q759" s="86">
        <f t="shared" si="154"/>
        <v>65.402174055227803</v>
      </c>
      <c r="R759" s="88">
        <f t="shared" si="155"/>
        <v>76447000</v>
      </c>
      <c r="S759" s="101">
        <v>428</v>
      </c>
      <c r="T759" s="101">
        <v>55</v>
      </c>
      <c r="U759" s="101">
        <v>77</v>
      </c>
      <c r="V759" s="35">
        <f t="shared" si="147"/>
        <v>560</v>
      </c>
      <c r="W759" s="61">
        <f t="shared" si="157"/>
        <v>100</v>
      </c>
      <c r="X759" s="14">
        <v>281</v>
      </c>
      <c r="Y759" s="14" t="s">
        <v>287</v>
      </c>
      <c r="Z759" s="14" t="s">
        <v>288</v>
      </c>
      <c r="AA759" s="14" t="s">
        <v>281</v>
      </c>
      <c r="AB759" s="106">
        <f t="shared" si="148"/>
        <v>0</v>
      </c>
      <c r="AC759" s="60">
        <f t="shared" si="149"/>
        <v>0</v>
      </c>
      <c r="AD759" s="7">
        <f t="shared" si="150"/>
        <v>560</v>
      </c>
      <c r="AE759" s="82"/>
      <c r="AF759" s="82"/>
    </row>
    <row r="760" spans="1:32" hidden="1" x14ac:dyDescent="0.2">
      <c r="A760" s="1" t="s">
        <v>46</v>
      </c>
      <c r="B760" s="20" t="s">
        <v>109</v>
      </c>
      <c r="C760" s="22">
        <v>0</v>
      </c>
      <c r="D760" s="98" t="s">
        <v>224</v>
      </c>
      <c r="E760" s="95">
        <v>7721000</v>
      </c>
      <c r="F760" s="95">
        <v>8997000</v>
      </c>
      <c r="G760" s="95">
        <v>9731000</v>
      </c>
      <c r="H760" s="95">
        <v>0</v>
      </c>
      <c r="I760" s="85">
        <f t="shared" si="158"/>
        <v>26449000</v>
      </c>
      <c r="J760" s="86">
        <f t="shared" si="152"/>
        <v>34.597825944772197</v>
      </c>
      <c r="K760" s="95">
        <v>24129000</v>
      </c>
      <c r="L760" s="95">
        <v>16015000</v>
      </c>
      <c r="M760" s="95">
        <v>370000</v>
      </c>
      <c r="N760" s="95">
        <v>9484000</v>
      </c>
      <c r="O760" s="95">
        <v>0</v>
      </c>
      <c r="P760" s="87">
        <f t="shared" si="153"/>
        <v>49998000</v>
      </c>
      <c r="Q760" s="86">
        <f t="shared" si="154"/>
        <v>65.402174055227803</v>
      </c>
      <c r="R760" s="88">
        <f t="shared" si="155"/>
        <v>76447000</v>
      </c>
      <c r="S760" s="101">
        <v>428</v>
      </c>
      <c r="T760" s="101">
        <v>55</v>
      </c>
      <c r="U760" s="101">
        <v>77</v>
      </c>
      <c r="V760" s="35">
        <f t="shared" si="147"/>
        <v>560</v>
      </c>
      <c r="W760" s="61">
        <f t="shared" si="157"/>
        <v>100</v>
      </c>
      <c r="X760" s="14">
        <v>282</v>
      </c>
      <c r="Y760" s="14" t="s">
        <v>287</v>
      </c>
      <c r="Z760" s="14" t="s">
        <v>288</v>
      </c>
      <c r="AA760" s="14" t="s">
        <v>281</v>
      </c>
      <c r="AB760" s="106">
        <f t="shared" si="148"/>
        <v>0</v>
      </c>
      <c r="AC760" s="60">
        <f t="shared" si="149"/>
        <v>0</v>
      </c>
      <c r="AD760" s="7">
        <f t="shared" si="150"/>
        <v>560</v>
      </c>
      <c r="AE760" s="82"/>
      <c r="AF760" s="82"/>
    </row>
    <row r="761" spans="1:32" hidden="1" x14ac:dyDescent="0.2">
      <c r="A761" s="1" t="s">
        <v>46</v>
      </c>
      <c r="B761" s="20" t="s">
        <v>125</v>
      </c>
      <c r="C761" s="21">
        <v>972537</v>
      </c>
      <c r="D761" s="98" t="s">
        <v>224</v>
      </c>
      <c r="E761" s="95">
        <v>7721000</v>
      </c>
      <c r="F761" s="95">
        <v>8997000</v>
      </c>
      <c r="G761" s="95">
        <v>9731000</v>
      </c>
      <c r="H761" s="95">
        <v>0</v>
      </c>
      <c r="I761" s="85">
        <f t="shared" si="158"/>
        <v>26449000</v>
      </c>
      <c r="J761" s="86">
        <f t="shared" si="152"/>
        <v>34.597825944772197</v>
      </c>
      <c r="K761" s="95">
        <v>24129000</v>
      </c>
      <c r="L761" s="95">
        <v>16015000</v>
      </c>
      <c r="M761" s="95">
        <v>370000</v>
      </c>
      <c r="N761" s="95">
        <v>9484000</v>
      </c>
      <c r="O761" s="95">
        <v>0</v>
      </c>
      <c r="P761" s="87">
        <f t="shared" si="153"/>
        <v>49998000</v>
      </c>
      <c r="Q761" s="86">
        <f t="shared" si="154"/>
        <v>65.402174055227803</v>
      </c>
      <c r="R761" s="88">
        <f t="shared" si="155"/>
        <v>76447000</v>
      </c>
      <c r="S761" s="101">
        <v>428</v>
      </c>
      <c r="T761" s="101">
        <v>55</v>
      </c>
      <c r="U761" s="101">
        <v>77</v>
      </c>
      <c r="V761" s="35">
        <f t="shared" si="147"/>
        <v>560</v>
      </c>
      <c r="W761" s="61">
        <f t="shared" si="157"/>
        <v>100</v>
      </c>
      <c r="X761" s="14">
        <v>283</v>
      </c>
      <c r="Y761" s="14" t="s">
        <v>287</v>
      </c>
      <c r="Z761" s="14" t="s">
        <v>288</v>
      </c>
      <c r="AA761" s="14" t="s">
        <v>281</v>
      </c>
      <c r="AB761" s="106">
        <f t="shared" si="148"/>
        <v>0</v>
      </c>
      <c r="AC761" s="60">
        <f t="shared" si="149"/>
        <v>0</v>
      </c>
      <c r="AD761" s="7">
        <f t="shared" si="150"/>
        <v>560</v>
      </c>
      <c r="AE761" s="82"/>
      <c r="AF761" s="82"/>
    </row>
    <row r="762" spans="1:32" hidden="1" x14ac:dyDescent="0.2">
      <c r="A762" s="1" t="s">
        <v>46</v>
      </c>
      <c r="B762" s="20" t="s">
        <v>167</v>
      </c>
      <c r="C762" s="22">
        <v>0</v>
      </c>
      <c r="D762" s="98" t="s">
        <v>224</v>
      </c>
      <c r="E762" s="95">
        <v>7721000</v>
      </c>
      <c r="F762" s="95">
        <v>8997000</v>
      </c>
      <c r="G762" s="95">
        <v>9731000</v>
      </c>
      <c r="H762" s="95">
        <v>0</v>
      </c>
      <c r="I762" s="85">
        <f t="shared" si="158"/>
        <v>26449000</v>
      </c>
      <c r="J762" s="86">
        <f t="shared" si="152"/>
        <v>34.597825944772197</v>
      </c>
      <c r="K762" s="95">
        <v>24129000</v>
      </c>
      <c r="L762" s="95">
        <v>16015000</v>
      </c>
      <c r="M762" s="95">
        <v>370000</v>
      </c>
      <c r="N762" s="95">
        <v>9484000</v>
      </c>
      <c r="O762" s="95">
        <v>0</v>
      </c>
      <c r="P762" s="87">
        <f t="shared" si="153"/>
        <v>49998000</v>
      </c>
      <c r="Q762" s="86">
        <f t="shared" si="154"/>
        <v>65.402174055227803</v>
      </c>
      <c r="R762" s="88">
        <f t="shared" si="155"/>
        <v>76447000</v>
      </c>
      <c r="S762" s="101">
        <v>428</v>
      </c>
      <c r="T762" s="101">
        <v>55</v>
      </c>
      <c r="U762" s="101">
        <v>77</v>
      </c>
      <c r="V762" s="35">
        <f t="shared" si="147"/>
        <v>560</v>
      </c>
      <c r="W762" s="61">
        <f t="shared" si="157"/>
        <v>100</v>
      </c>
      <c r="X762" s="14">
        <v>284</v>
      </c>
      <c r="Y762" s="14" t="s">
        <v>287</v>
      </c>
      <c r="Z762" s="14" t="s">
        <v>288</v>
      </c>
      <c r="AA762" s="14" t="s">
        <v>281</v>
      </c>
      <c r="AB762" s="106">
        <f t="shared" si="148"/>
        <v>0</v>
      </c>
      <c r="AC762" s="60">
        <f t="shared" si="149"/>
        <v>0</v>
      </c>
      <c r="AD762" s="7">
        <f t="shared" si="150"/>
        <v>560</v>
      </c>
      <c r="AE762" s="82"/>
      <c r="AF762" s="82"/>
    </row>
    <row r="763" spans="1:32" hidden="1" x14ac:dyDescent="0.2">
      <c r="A763" s="1" t="s">
        <v>46</v>
      </c>
      <c r="B763" s="20" t="s">
        <v>233</v>
      </c>
      <c r="C763" s="22">
        <v>0</v>
      </c>
      <c r="D763" s="98" t="s">
        <v>224</v>
      </c>
      <c r="E763" s="95">
        <v>7721000</v>
      </c>
      <c r="F763" s="95">
        <v>8997000</v>
      </c>
      <c r="G763" s="95">
        <v>9731000</v>
      </c>
      <c r="H763" s="95">
        <v>0</v>
      </c>
      <c r="I763" s="85">
        <f t="shared" si="158"/>
        <v>26449000</v>
      </c>
      <c r="J763" s="86">
        <f t="shared" si="152"/>
        <v>34.597825944772197</v>
      </c>
      <c r="K763" s="95">
        <v>24129000</v>
      </c>
      <c r="L763" s="95">
        <v>16015000</v>
      </c>
      <c r="M763" s="95">
        <v>370000</v>
      </c>
      <c r="N763" s="95">
        <v>9484000</v>
      </c>
      <c r="O763" s="95">
        <v>0</v>
      </c>
      <c r="P763" s="87">
        <f t="shared" si="153"/>
        <v>49998000</v>
      </c>
      <c r="Q763" s="86">
        <f t="shared" si="154"/>
        <v>65.402174055227803</v>
      </c>
      <c r="R763" s="88">
        <f t="shared" si="155"/>
        <v>76447000</v>
      </c>
      <c r="S763" s="101">
        <v>428</v>
      </c>
      <c r="T763" s="101">
        <v>55</v>
      </c>
      <c r="U763" s="101">
        <v>77</v>
      </c>
      <c r="V763" s="35">
        <f t="shared" si="147"/>
        <v>560</v>
      </c>
      <c r="W763" s="61">
        <f t="shared" si="157"/>
        <v>100</v>
      </c>
      <c r="X763" s="14">
        <v>285</v>
      </c>
      <c r="Y763" s="14" t="s">
        <v>287</v>
      </c>
      <c r="Z763" s="14" t="s">
        <v>288</v>
      </c>
      <c r="AA763" s="14" t="s">
        <v>281</v>
      </c>
      <c r="AB763" s="106">
        <f t="shared" si="148"/>
        <v>0</v>
      </c>
      <c r="AC763" s="60">
        <f t="shared" si="149"/>
        <v>0</v>
      </c>
      <c r="AD763" s="7">
        <f t="shared" si="150"/>
        <v>560</v>
      </c>
      <c r="AE763" s="82"/>
      <c r="AF763" s="82"/>
    </row>
    <row r="764" spans="1:32" hidden="1" x14ac:dyDescent="0.2">
      <c r="A764" s="1" t="s">
        <v>46</v>
      </c>
      <c r="B764" s="20" t="s">
        <v>126</v>
      </c>
      <c r="C764" s="21">
        <v>145037</v>
      </c>
      <c r="D764" s="98" t="s">
        <v>224</v>
      </c>
      <c r="E764" s="95">
        <v>7721000</v>
      </c>
      <c r="F764" s="95">
        <v>8997000</v>
      </c>
      <c r="G764" s="95">
        <v>9731000</v>
      </c>
      <c r="H764" s="95">
        <v>0</v>
      </c>
      <c r="I764" s="85">
        <f t="shared" si="158"/>
        <v>26449000</v>
      </c>
      <c r="J764" s="86">
        <f t="shared" si="152"/>
        <v>34.597825944772197</v>
      </c>
      <c r="K764" s="95">
        <v>24129000</v>
      </c>
      <c r="L764" s="95">
        <v>16015000</v>
      </c>
      <c r="M764" s="95">
        <v>370000</v>
      </c>
      <c r="N764" s="95">
        <v>9484000</v>
      </c>
      <c r="O764" s="95">
        <v>0</v>
      </c>
      <c r="P764" s="87">
        <f t="shared" si="153"/>
        <v>49998000</v>
      </c>
      <c r="Q764" s="86">
        <f t="shared" si="154"/>
        <v>65.402174055227803</v>
      </c>
      <c r="R764" s="88">
        <f t="shared" si="155"/>
        <v>76447000</v>
      </c>
      <c r="S764" s="101">
        <v>428</v>
      </c>
      <c r="T764" s="101">
        <v>55</v>
      </c>
      <c r="U764" s="101">
        <v>77</v>
      </c>
      <c r="V764" s="35">
        <f t="shared" si="147"/>
        <v>560</v>
      </c>
      <c r="W764" s="61">
        <f t="shared" si="157"/>
        <v>100</v>
      </c>
      <c r="X764" s="14">
        <v>286</v>
      </c>
      <c r="Y764" s="14" t="s">
        <v>287</v>
      </c>
      <c r="Z764" s="14" t="s">
        <v>288</v>
      </c>
      <c r="AA764" s="14" t="s">
        <v>281</v>
      </c>
      <c r="AB764" s="106">
        <f t="shared" si="148"/>
        <v>0</v>
      </c>
      <c r="AC764" s="60">
        <f t="shared" si="149"/>
        <v>0</v>
      </c>
      <c r="AD764" s="7">
        <f t="shared" si="150"/>
        <v>560</v>
      </c>
      <c r="AE764" s="82"/>
      <c r="AF764" s="82"/>
    </row>
    <row r="765" spans="1:32" hidden="1" x14ac:dyDescent="0.2">
      <c r="A765" s="1" t="s">
        <v>46</v>
      </c>
      <c r="B765" s="20" t="s">
        <v>155</v>
      </c>
      <c r="C765" s="22">
        <v>0</v>
      </c>
      <c r="D765" s="98" t="s">
        <v>224</v>
      </c>
      <c r="E765" s="95">
        <v>7721000</v>
      </c>
      <c r="F765" s="95">
        <v>8997000</v>
      </c>
      <c r="G765" s="95">
        <v>9731000</v>
      </c>
      <c r="H765" s="95">
        <v>0</v>
      </c>
      <c r="I765" s="85">
        <f t="shared" si="158"/>
        <v>26449000</v>
      </c>
      <c r="J765" s="86">
        <f t="shared" si="152"/>
        <v>34.597825944772197</v>
      </c>
      <c r="K765" s="95">
        <v>24129000</v>
      </c>
      <c r="L765" s="95">
        <v>16015000</v>
      </c>
      <c r="M765" s="95">
        <v>370000</v>
      </c>
      <c r="N765" s="95">
        <v>9484000</v>
      </c>
      <c r="O765" s="95">
        <v>0</v>
      </c>
      <c r="P765" s="87">
        <f t="shared" si="153"/>
        <v>49998000</v>
      </c>
      <c r="Q765" s="86">
        <f t="shared" si="154"/>
        <v>65.402174055227803</v>
      </c>
      <c r="R765" s="88">
        <f t="shared" si="155"/>
        <v>76447000</v>
      </c>
      <c r="S765" s="101">
        <v>428</v>
      </c>
      <c r="T765" s="101">
        <v>55</v>
      </c>
      <c r="U765" s="101">
        <v>77</v>
      </c>
      <c r="V765" s="35">
        <f t="shared" si="147"/>
        <v>560</v>
      </c>
      <c r="W765" s="61">
        <f t="shared" si="157"/>
        <v>100</v>
      </c>
      <c r="X765" s="14">
        <v>287</v>
      </c>
      <c r="Y765" s="14" t="s">
        <v>287</v>
      </c>
      <c r="Z765" s="14" t="s">
        <v>288</v>
      </c>
      <c r="AA765" s="14" t="s">
        <v>281</v>
      </c>
      <c r="AB765" s="106">
        <f t="shared" si="148"/>
        <v>0</v>
      </c>
      <c r="AC765" s="60">
        <f t="shared" si="149"/>
        <v>0</v>
      </c>
      <c r="AD765" s="7">
        <f t="shared" si="150"/>
        <v>560</v>
      </c>
      <c r="AE765" s="82"/>
      <c r="AF765" s="82"/>
    </row>
    <row r="766" spans="1:32" hidden="1" x14ac:dyDescent="0.2">
      <c r="A766" s="1" t="s">
        <v>46</v>
      </c>
      <c r="B766" s="20" t="s">
        <v>156</v>
      </c>
      <c r="C766" s="22">
        <v>0</v>
      </c>
      <c r="D766" s="98" t="s">
        <v>224</v>
      </c>
      <c r="E766" s="95">
        <v>7721000</v>
      </c>
      <c r="F766" s="95">
        <v>8997000</v>
      </c>
      <c r="G766" s="95">
        <v>9731000</v>
      </c>
      <c r="H766" s="95">
        <v>0</v>
      </c>
      <c r="I766" s="85">
        <f t="shared" si="158"/>
        <v>26449000</v>
      </c>
      <c r="J766" s="86">
        <f t="shared" si="152"/>
        <v>34.597825944772197</v>
      </c>
      <c r="K766" s="95">
        <v>24129000</v>
      </c>
      <c r="L766" s="95">
        <v>16015000</v>
      </c>
      <c r="M766" s="95">
        <v>370000</v>
      </c>
      <c r="N766" s="95">
        <v>9484000</v>
      </c>
      <c r="O766" s="95">
        <v>0</v>
      </c>
      <c r="P766" s="87">
        <f t="shared" si="153"/>
        <v>49998000</v>
      </c>
      <c r="Q766" s="86">
        <f t="shared" si="154"/>
        <v>65.402174055227803</v>
      </c>
      <c r="R766" s="88">
        <f t="shared" si="155"/>
        <v>76447000</v>
      </c>
      <c r="S766" s="101">
        <v>428</v>
      </c>
      <c r="T766" s="101">
        <v>55</v>
      </c>
      <c r="U766" s="101">
        <v>77</v>
      </c>
      <c r="V766" s="35">
        <f t="shared" ref="V766:V829" si="159">SUM(S766:U766)</f>
        <v>560</v>
      </c>
      <c r="W766" s="61">
        <f t="shared" si="157"/>
        <v>100</v>
      </c>
      <c r="X766" s="14">
        <v>288</v>
      </c>
      <c r="Y766" s="14" t="s">
        <v>287</v>
      </c>
      <c r="Z766" s="14" t="s">
        <v>288</v>
      </c>
      <c r="AA766" s="14" t="s">
        <v>281</v>
      </c>
      <c r="AB766" s="106">
        <f t="shared" si="148"/>
        <v>0</v>
      </c>
      <c r="AC766" s="60">
        <f t="shared" si="149"/>
        <v>0</v>
      </c>
      <c r="AD766" s="7">
        <f t="shared" si="150"/>
        <v>560</v>
      </c>
      <c r="AE766" s="82"/>
      <c r="AF766" s="82"/>
    </row>
    <row r="767" spans="1:32" hidden="1" x14ac:dyDescent="0.2">
      <c r="A767" s="1" t="s">
        <v>46</v>
      </c>
      <c r="B767" s="20" t="s">
        <v>168</v>
      </c>
      <c r="C767" s="22">
        <v>0</v>
      </c>
      <c r="D767" s="98" t="s">
        <v>224</v>
      </c>
      <c r="E767" s="95">
        <v>7721000</v>
      </c>
      <c r="F767" s="95">
        <v>8997000</v>
      </c>
      <c r="G767" s="95">
        <v>9731000</v>
      </c>
      <c r="H767" s="95">
        <v>0</v>
      </c>
      <c r="I767" s="85">
        <f t="shared" si="158"/>
        <v>26449000</v>
      </c>
      <c r="J767" s="86">
        <f t="shared" si="152"/>
        <v>34.597825944772197</v>
      </c>
      <c r="K767" s="95">
        <v>24129000</v>
      </c>
      <c r="L767" s="95">
        <v>16015000</v>
      </c>
      <c r="M767" s="95">
        <v>370000</v>
      </c>
      <c r="N767" s="95">
        <v>9484000</v>
      </c>
      <c r="O767" s="95">
        <v>0</v>
      </c>
      <c r="P767" s="87">
        <f t="shared" si="153"/>
        <v>49998000</v>
      </c>
      <c r="Q767" s="86">
        <f t="shared" si="154"/>
        <v>65.402174055227803</v>
      </c>
      <c r="R767" s="88">
        <f t="shared" si="155"/>
        <v>76447000</v>
      </c>
      <c r="S767" s="101">
        <v>428</v>
      </c>
      <c r="T767" s="101">
        <v>55</v>
      </c>
      <c r="U767" s="101">
        <v>77</v>
      </c>
      <c r="V767" s="35">
        <f t="shared" si="159"/>
        <v>560</v>
      </c>
      <c r="W767" s="61">
        <f t="shared" si="157"/>
        <v>100</v>
      </c>
      <c r="X767" s="14">
        <v>289</v>
      </c>
      <c r="Y767" s="14" t="s">
        <v>287</v>
      </c>
      <c r="Z767" s="14" t="s">
        <v>288</v>
      </c>
      <c r="AA767" s="14" t="s">
        <v>281</v>
      </c>
      <c r="AB767" s="106">
        <f t="shared" si="148"/>
        <v>0</v>
      </c>
      <c r="AC767" s="60">
        <f t="shared" si="149"/>
        <v>0</v>
      </c>
      <c r="AD767" s="7">
        <f t="shared" si="150"/>
        <v>560</v>
      </c>
      <c r="AE767" s="82"/>
      <c r="AF767" s="82"/>
    </row>
    <row r="768" spans="1:32" x14ac:dyDescent="0.2">
      <c r="A768" s="1" t="s">
        <v>46</v>
      </c>
      <c r="B768" s="20" t="s">
        <v>229</v>
      </c>
      <c r="C768" s="22">
        <v>0</v>
      </c>
      <c r="D768" s="98" t="s">
        <v>224</v>
      </c>
      <c r="E768" s="95">
        <v>7721000</v>
      </c>
      <c r="F768" s="95">
        <v>8997000</v>
      </c>
      <c r="G768" s="95">
        <v>9731000</v>
      </c>
      <c r="H768" s="95">
        <v>0</v>
      </c>
      <c r="I768" s="85">
        <f t="shared" si="158"/>
        <v>26449000</v>
      </c>
      <c r="J768" s="86">
        <f t="shared" si="152"/>
        <v>34.597825944772197</v>
      </c>
      <c r="K768" s="95">
        <v>24129000</v>
      </c>
      <c r="L768" s="95">
        <v>16015000</v>
      </c>
      <c r="M768" s="95">
        <v>370000</v>
      </c>
      <c r="N768" s="95">
        <v>9484000</v>
      </c>
      <c r="O768" s="95">
        <v>0</v>
      </c>
      <c r="P768" s="87">
        <f t="shared" si="153"/>
        <v>49998000</v>
      </c>
      <c r="Q768" s="86">
        <f t="shared" si="154"/>
        <v>65.402174055227803</v>
      </c>
      <c r="R768" s="88">
        <f t="shared" si="155"/>
        <v>76447000</v>
      </c>
      <c r="S768" s="101">
        <v>428</v>
      </c>
      <c r="T768" s="101">
        <v>55</v>
      </c>
      <c r="U768" s="101">
        <v>77</v>
      </c>
      <c r="V768" s="35">
        <f t="shared" si="159"/>
        <v>560</v>
      </c>
      <c r="W768" s="61">
        <f t="shared" si="157"/>
        <v>100</v>
      </c>
      <c r="X768" s="14">
        <v>290</v>
      </c>
      <c r="Y768" s="14" t="s">
        <v>287</v>
      </c>
      <c r="Z768" s="14" t="s">
        <v>288</v>
      </c>
      <c r="AA768" s="14" t="s">
        <v>281</v>
      </c>
      <c r="AB768" s="106">
        <f t="shared" si="148"/>
        <v>0</v>
      </c>
      <c r="AC768" s="60">
        <f t="shared" si="149"/>
        <v>0</v>
      </c>
      <c r="AD768" s="7">
        <f t="shared" si="150"/>
        <v>560</v>
      </c>
      <c r="AE768" s="82"/>
      <c r="AF768" s="82"/>
    </row>
    <row r="769" spans="1:32" hidden="1" x14ac:dyDescent="0.2">
      <c r="A769" s="1" t="s">
        <v>46</v>
      </c>
      <c r="B769" s="20" t="s">
        <v>157</v>
      </c>
      <c r="C769" s="22">
        <v>0</v>
      </c>
      <c r="D769" s="98" t="s">
        <v>224</v>
      </c>
      <c r="E769" s="95">
        <v>7721000</v>
      </c>
      <c r="F769" s="95">
        <v>8997000</v>
      </c>
      <c r="G769" s="95">
        <v>9731000</v>
      </c>
      <c r="H769" s="95">
        <v>0</v>
      </c>
      <c r="I769" s="85">
        <f t="shared" si="158"/>
        <v>26449000</v>
      </c>
      <c r="J769" s="86">
        <f t="shared" si="152"/>
        <v>34.597825944772197</v>
      </c>
      <c r="K769" s="95">
        <v>24129000</v>
      </c>
      <c r="L769" s="95">
        <v>16015000</v>
      </c>
      <c r="M769" s="95">
        <v>370000</v>
      </c>
      <c r="N769" s="95">
        <v>9484000</v>
      </c>
      <c r="O769" s="95">
        <v>0</v>
      </c>
      <c r="P769" s="87">
        <f t="shared" si="153"/>
        <v>49998000</v>
      </c>
      <c r="Q769" s="86">
        <f t="shared" si="154"/>
        <v>65.402174055227803</v>
      </c>
      <c r="R769" s="88">
        <f t="shared" si="155"/>
        <v>76447000</v>
      </c>
      <c r="S769" s="101">
        <v>428</v>
      </c>
      <c r="T769" s="101">
        <v>55</v>
      </c>
      <c r="U769" s="101">
        <v>77</v>
      </c>
      <c r="V769" s="35">
        <f t="shared" si="159"/>
        <v>560</v>
      </c>
      <c r="W769" s="61">
        <f t="shared" si="157"/>
        <v>100</v>
      </c>
      <c r="X769" s="14">
        <v>291</v>
      </c>
      <c r="Y769" s="14" t="s">
        <v>287</v>
      </c>
      <c r="Z769" s="14" t="s">
        <v>288</v>
      </c>
      <c r="AA769" s="14" t="s">
        <v>281</v>
      </c>
      <c r="AB769" s="106">
        <f t="shared" si="148"/>
        <v>0</v>
      </c>
      <c r="AC769" s="60">
        <f t="shared" si="149"/>
        <v>0</v>
      </c>
      <c r="AD769" s="7">
        <f t="shared" si="150"/>
        <v>560</v>
      </c>
      <c r="AE769" s="82"/>
      <c r="AF769" s="82"/>
    </row>
    <row r="770" spans="1:32" hidden="1" x14ac:dyDescent="0.2">
      <c r="A770" s="1" t="s">
        <v>46</v>
      </c>
      <c r="B770" s="20" t="s">
        <v>113</v>
      </c>
      <c r="C770" s="22">
        <v>0</v>
      </c>
      <c r="D770" s="98" t="s">
        <v>115</v>
      </c>
      <c r="E770" s="95">
        <v>7721000</v>
      </c>
      <c r="F770" s="95">
        <v>8997000</v>
      </c>
      <c r="G770" s="95">
        <v>9731000</v>
      </c>
      <c r="H770" s="95">
        <v>0</v>
      </c>
      <c r="I770" s="85">
        <f t="shared" si="158"/>
        <v>26449000</v>
      </c>
      <c r="J770" s="86">
        <f t="shared" si="152"/>
        <v>34.597825944772197</v>
      </c>
      <c r="K770" s="95">
        <v>24129000</v>
      </c>
      <c r="L770" s="95">
        <v>16015000</v>
      </c>
      <c r="M770" s="95">
        <v>370000</v>
      </c>
      <c r="N770" s="95">
        <v>9484000</v>
      </c>
      <c r="O770" s="95">
        <v>0</v>
      </c>
      <c r="P770" s="87">
        <f t="shared" si="153"/>
        <v>49998000</v>
      </c>
      <c r="Q770" s="86">
        <f t="shared" si="154"/>
        <v>65.402174055227803</v>
      </c>
      <c r="R770" s="88">
        <f t="shared" si="155"/>
        <v>76447000</v>
      </c>
      <c r="S770" s="101">
        <v>428</v>
      </c>
      <c r="T770" s="101">
        <v>55</v>
      </c>
      <c r="U770" s="101">
        <v>77</v>
      </c>
      <c r="V770" s="35">
        <f t="shared" si="159"/>
        <v>560</v>
      </c>
      <c r="W770" s="61">
        <f t="shared" si="157"/>
        <v>100</v>
      </c>
      <c r="X770" s="14">
        <v>292</v>
      </c>
      <c r="Y770" s="14" t="s">
        <v>287</v>
      </c>
      <c r="Z770" s="14" t="s">
        <v>288</v>
      </c>
      <c r="AA770" s="14" t="s">
        <v>281</v>
      </c>
      <c r="AB770" s="106">
        <f t="shared" si="148"/>
        <v>0</v>
      </c>
      <c r="AC770" s="60">
        <f t="shared" si="149"/>
        <v>0</v>
      </c>
      <c r="AD770" s="7">
        <f t="shared" si="150"/>
        <v>560</v>
      </c>
      <c r="AE770" s="82"/>
      <c r="AF770" s="82"/>
    </row>
    <row r="771" spans="1:32" hidden="1" x14ac:dyDescent="0.2">
      <c r="A771" s="1" t="s">
        <v>47</v>
      </c>
      <c r="B771" s="20" t="s">
        <v>129</v>
      </c>
      <c r="C771" s="21">
        <v>285065</v>
      </c>
      <c r="D771" s="98" t="s">
        <v>170</v>
      </c>
      <c r="E771" s="95">
        <v>388340</v>
      </c>
      <c r="F771" s="95">
        <v>3162957</v>
      </c>
      <c r="G771" s="95">
        <v>0</v>
      </c>
      <c r="H771" s="95">
        <v>0</v>
      </c>
      <c r="I771" s="85">
        <f t="shared" si="158"/>
        <v>3551297</v>
      </c>
      <c r="J771" s="86">
        <f t="shared" si="152"/>
        <v>99.181396008722544</v>
      </c>
      <c r="K771" s="95">
        <v>0</v>
      </c>
      <c r="L771" s="95">
        <v>10570</v>
      </c>
      <c r="M771" s="95">
        <v>6000</v>
      </c>
      <c r="N771" s="95">
        <v>1038</v>
      </c>
      <c r="O771" s="95">
        <v>11703</v>
      </c>
      <c r="P771" s="87">
        <f t="shared" si="153"/>
        <v>29311</v>
      </c>
      <c r="Q771" s="86">
        <f t="shared" si="154"/>
        <v>0.81860399127745898</v>
      </c>
      <c r="R771" s="88">
        <f t="shared" si="155"/>
        <v>3580608</v>
      </c>
      <c r="S771" s="101">
        <v>9</v>
      </c>
      <c r="T771" s="101">
        <v>6</v>
      </c>
      <c r="U771" s="101">
        <v>4</v>
      </c>
      <c r="V771" s="35">
        <f t="shared" si="159"/>
        <v>19</v>
      </c>
      <c r="W771" s="61">
        <f t="shared" si="157"/>
        <v>100</v>
      </c>
      <c r="X771" s="14">
        <v>0</v>
      </c>
      <c r="Y771" s="14">
        <v>0</v>
      </c>
      <c r="Z771" s="14">
        <v>0</v>
      </c>
      <c r="AA771" s="14">
        <v>0</v>
      </c>
      <c r="AB771" s="106">
        <f t="shared" si="148"/>
        <v>0</v>
      </c>
      <c r="AC771" s="60">
        <f t="shared" si="149"/>
        <v>0</v>
      </c>
      <c r="AD771" s="7">
        <f t="shared" si="150"/>
        <v>19</v>
      </c>
      <c r="AE771" s="82"/>
      <c r="AF771" s="82"/>
    </row>
    <row r="772" spans="1:32" hidden="1" x14ac:dyDescent="0.2">
      <c r="A772" s="1" t="s">
        <v>47</v>
      </c>
      <c r="B772" s="20" t="s">
        <v>119</v>
      </c>
      <c r="C772" s="21">
        <v>483936</v>
      </c>
      <c r="D772" s="98" t="s">
        <v>213</v>
      </c>
      <c r="E772" s="95">
        <v>388340</v>
      </c>
      <c r="F772" s="95">
        <v>3162957</v>
      </c>
      <c r="G772" s="95">
        <v>0</v>
      </c>
      <c r="H772" s="95">
        <v>0</v>
      </c>
      <c r="I772" s="85">
        <f t="shared" si="158"/>
        <v>3551297</v>
      </c>
      <c r="J772" s="86">
        <f t="shared" ref="J772:J835" si="160">(100*I772)/R772</f>
        <v>99.181396008722544</v>
      </c>
      <c r="K772" s="95">
        <v>0</v>
      </c>
      <c r="L772" s="95">
        <v>10570</v>
      </c>
      <c r="M772" s="95">
        <v>6000</v>
      </c>
      <c r="N772" s="95">
        <v>1038</v>
      </c>
      <c r="O772" s="95">
        <v>11703</v>
      </c>
      <c r="P772" s="87">
        <f t="shared" si="153"/>
        <v>29311</v>
      </c>
      <c r="Q772" s="86">
        <f t="shared" ref="Q772:Q835" si="161">(100*P772)/R772</f>
        <v>0.81860399127745898</v>
      </c>
      <c r="R772" s="88">
        <f t="shared" si="155"/>
        <v>3580608</v>
      </c>
      <c r="S772" s="101">
        <v>9</v>
      </c>
      <c r="T772" s="101">
        <v>6</v>
      </c>
      <c r="U772" s="101">
        <v>4</v>
      </c>
      <c r="V772" s="35">
        <f t="shared" si="159"/>
        <v>19</v>
      </c>
      <c r="W772" s="61">
        <f t="shared" si="157"/>
        <v>100</v>
      </c>
      <c r="X772" s="14">
        <v>0</v>
      </c>
      <c r="Y772" s="14">
        <v>0</v>
      </c>
      <c r="Z772" s="14">
        <v>0</v>
      </c>
      <c r="AA772" s="14">
        <v>0</v>
      </c>
      <c r="AB772" s="106">
        <f t="shared" ref="AB772:AB835" si="162">SUM(Y772:AA772)</f>
        <v>0</v>
      </c>
      <c r="AC772" s="60">
        <f t="shared" ref="AC772:AC835" si="163">(100*AB772)/AD772</f>
        <v>0</v>
      </c>
      <c r="AD772" s="7">
        <f t="shared" ref="AD772:AD835" si="164">V772+AB772</f>
        <v>19</v>
      </c>
      <c r="AE772" s="82"/>
      <c r="AF772" s="82"/>
    </row>
    <row r="773" spans="1:32" hidden="1" x14ac:dyDescent="0.2">
      <c r="A773" s="1" t="s">
        <v>47</v>
      </c>
      <c r="B773" s="20" t="s">
        <v>99</v>
      </c>
      <c r="C773" s="21">
        <v>122364</v>
      </c>
      <c r="D773" s="98" t="s">
        <v>213</v>
      </c>
      <c r="E773" s="95">
        <v>388340</v>
      </c>
      <c r="F773" s="95">
        <v>3162957</v>
      </c>
      <c r="G773" s="95">
        <v>0</v>
      </c>
      <c r="H773" s="95">
        <v>0</v>
      </c>
      <c r="I773" s="85">
        <f t="shared" si="158"/>
        <v>3551297</v>
      </c>
      <c r="J773" s="86">
        <f t="shared" si="160"/>
        <v>99.181396008722544</v>
      </c>
      <c r="K773" s="95">
        <v>0</v>
      </c>
      <c r="L773" s="95">
        <v>10570</v>
      </c>
      <c r="M773" s="95">
        <v>6000</v>
      </c>
      <c r="N773" s="95">
        <v>1038</v>
      </c>
      <c r="O773" s="95">
        <v>11703</v>
      </c>
      <c r="P773" s="87">
        <f t="shared" si="153"/>
        <v>29311</v>
      </c>
      <c r="Q773" s="86">
        <f t="shared" si="161"/>
        <v>0.81860399127745898</v>
      </c>
      <c r="R773" s="88">
        <f t="shared" si="155"/>
        <v>3580608</v>
      </c>
      <c r="S773" s="101">
        <v>9</v>
      </c>
      <c r="T773" s="101">
        <v>6</v>
      </c>
      <c r="U773" s="101">
        <v>4</v>
      </c>
      <c r="V773" s="35">
        <f t="shared" si="159"/>
        <v>19</v>
      </c>
      <c r="W773" s="61">
        <f t="shared" si="157"/>
        <v>100</v>
      </c>
      <c r="X773" s="14">
        <v>0</v>
      </c>
      <c r="Y773" s="14">
        <v>0</v>
      </c>
      <c r="Z773" s="14">
        <v>0</v>
      </c>
      <c r="AA773" s="14">
        <v>0</v>
      </c>
      <c r="AB773" s="106">
        <f t="shared" si="162"/>
        <v>0</v>
      </c>
      <c r="AC773" s="60">
        <f t="shared" si="163"/>
        <v>0</v>
      </c>
      <c r="AD773" s="7">
        <f t="shared" si="164"/>
        <v>19</v>
      </c>
      <c r="AE773" s="82"/>
      <c r="AF773" s="82"/>
    </row>
    <row r="774" spans="1:32" hidden="1" x14ac:dyDescent="0.2">
      <c r="A774" s="1" t="s">
        <v>47</v>
      </c>
      <c r="B774" s="20" t="s">
        <v>100</v>
      </c>
      <c r="C774" s="21">
        <v>136047</v>
      </c>
      <c r="D774" s="98" t="s">
        <v>213</v>
      </c>
      <c r="E774" s="95">
        <v>388340</v>
      </c>
      <c r="F774" s="95">
        <v>3162957</v>
      </c>
      <c r="G774" s="95">
        <v>0</v>
      </c>
      <c r="H774" s="95">
        <v>0</v>
      </c>
      <c r="I774" s="85">
        <f t="shared" si="158"/>
        <v>3551297</v>
      </c>
      <c r="J774" s="86">
        <f t="shared" si="160"/>
        <v>99.181396008722544</v>
      </c>
      <c r="K774" s="95">
        <v>0</v>
      </c>
      <c r="L774" s="95">
        <v>10570</v>
      </c>
      <c r="M774" s="95">
        <v>6000</v>
      </c>
      <c r="N774" s="95">
        <v>1038</v>
      </c>
      <c r="O774" s="95">
        <v>11703</v>
      </c>
      <c r="P774" s="87">
        <f t="shared" ref="P774:P837" si="165">SUM(K774:O774)</f>
        <v>29311</v>
      </c>
      <c r="Q774" s="86">
        <f t="shared" si="161"/>
        <v>0.81860399127745898</v>
      </c>
      <c r="R774" s="88">
        <f t="shared" si="155"/>
        <v>3580608</v>
      </c>
      <c r="S774" s="101">
        <v>9</v>
      </c>
      <c r="T774" s="101">
        <v>6</v>
      </c>
      <c r="U774" s="101">
        <v>4</v>
      </c>
      <c r="V774" s="35">
        <f t="shared" si="159"/>
        <v>19</v>
      </c>
      <c r="W774" s="61">
        <f t="shared" si="157"/>
        <v>100</v>
      </c>
      <c r="X774" s="14">
        <v>0</v>
      </c>
      <c r="Y774" s="14">
        <v>0</v>
      </c>
      <c r="Z774" s="14">
        <v>0</v>
      </c>
      <c r="AA774" s="14">
        <v>0</v>
      </c>
      <c r="AB774" s="106">
        <f t="shared" si="162"/>
        <v>0</v>
      </c>
      <c r="AC774" s="60">
        <f t="shared" si="163"/>
        <v>0</v>
      </c>
      <c r="AD774" s="7">
        <f t="shared" si="164"/>
        <v>19</v>
      </c>
      <c r="AE774" s="82"/>
      <c r="AF774" s="82"/>
    </row>
    <row r="775" spans="1:32" hidden="1" x14ac:dyDescent="0.2">
      <c r="A775" s="1" t="s">
        <v>47</v>
      </c>
      <c r="B775" t="s">
        <v>103</v>
      </c>
      <c r="C775" s="19">
        <v>1050123</v>
      </c>
      <c r="D775" s="82" t="s">
        <v>171</v>
      </c>
      <c r="E775" s="95">
        <v>388340</v>
      </c>
      <c r="F775" s="95">
        <v>3162957</v>
      </c>
      <c r="G775" s="95">
        <v>0</v>
      </c>
      <c r="H775" s="95">
        <v>0</v>
      </c>
      <c r="I775" s="85">
        <f t="shared" si="158"/>
        <v>3551297</v>
      </c>
      <c r="J775" s="86">
        <f t="shared" si="160"/>
        <v>99.181396008722544</v>
      </c>
      <c r="K775" s="95">
        <v>0</v>
      </c>
      <c r="L775" s="95">
        <v>10570</v>
      </c>
      <c r="M775" s="95">
        <v>6000</v>
      </c>
      <c r="N775" s="95">
        <v>1038</v>
      </c>
      <c r="O775" s="95">
        <v>11703</v>
      </c>
      <c r="P775" s="87">
        <f t="shared" si="165"/>
        <v>29311</v>
      </c>
      <c r="Q775" s="86">
        <f t="shared" si="161"/>
        <v>0.81860399127745898</v>
      </c>
      <c r="R775" s="88">
        <f t="shared" si="155"/>
        <v>3580608</v>
      </c>
      <c r="S775" s="101">
        <v>9</v>
      </c>
      <c r="T775" s="101">
        <v>6</v>
      </c>
      <c r="U775" s="101">
        <v>4</v>
      </c>
      <c r="V775" s="35">
        <f t="shared" si="159"/>
        <v>19</v>
      </c>
      <c r="W775" s="61">
        <f t="shared" si="157"/>
        <v>100</v>
      </c>
      <c r="X775" s="14">
        <v>0</v>
      </c>
      <c r="Y775" s="14">
        <v>0</v>
      </c>
      <c r="Z775" s="14">
        <v>0</v>
      </c>
      <c r="AA775" s="14">
        <v>0</v>
      </c>
      <c r="AB775" s="106">
        <f t="shared" si="162"/>
        <v>0</v>
      </c>
      <c r="AC775" s="60">
        <f t="shared" si="163"/>
        <v>0</v>
      </c>
      <c r="AD775" s="7">
        <f t="shared" si="164"/>
        <v>19</v>
      </c>
      <c r="AE775" s="82"/>
      <c r="AF775" s="82"/>
    </row>
    <row r="776" spans="1:32" hidden="1" x14ac:dyDescent="0.2">
      <c r="A776" s="1" t="s">
        <v>47</v>
      </c>
      <c r="B776" t="s">
        <v>104</v>
      </c>
      <c r="C776" s="19">
        <v>272044</v>
      </c>
      <c r="D776" s="82" t="s">
        <v>171</v>
      </c>
      <c r="E776" s="95">
        <v>388340</v>
      </c>
      <c r="F776" s="95">
        <v>3162957</v>
      </c>
      <c r="G776" s="95">
        <v>0</v>
      </c>
      <c r="H776" s="95">
        <v>0</v>
      </c>
      <c r="I776" s="85">
        <f t="shared" si="158"/>
        <v>3551297</v>
      </c>
      <c r="J776" s="86">
        <f t="shared" si="160"/>
        <v>99.181396008722544</v>
      </c>
      <c r="K776" s="95">
        <v>0</v>
      </c>
      <c r="L776" s="95">
        <v>10570</v>
      </c>
      <c r="M776" s="95">
        <v>6000</v>
      </c>
      <c r="N776" s="95">
        <v>1038</v>
      </c>
      <c r="O776" s="95">
        <v>11703</v>
      </c>
      <c r="P776" s="87">
        <f t="shared" si="165"/>
        <v>29311</v>
      </c>
      <c r="Q776" s="86">
        <f t="shared" si="161"/>
        <v>0.81860399127745898</v>
      </c>
      <c r="R776" s="88">
        <f t="shared" si="155"/>
        <v>3580608</v>
      </c>
      <c r="S776" s="101">
        <v>9</v>
      </c>
      <c r="T776" s="101">
        <v>6</v>
      </c>
      <c r="U776" s="101">
        <v>4</v>
      </c>
      <c r="V776" s="35">
        <f t="shared" si="159"/>
        <v>19</v>
      </c>
      <c r="W776" s="61">
        <f t="shared" si="157"/>
        <v>100</v>
      </c>
      <c r="X776" s="14">
        <v>0</v>
      </c>
      <c r="Y776" s="14">
        <v>0</v>
      </c>
      <c r="Z776" s="14">
        <v>0</v>
      </c>
      <c r="AA776" s="14">
        <v>0</v>
      </c>
      <c r="AB776" s="106">
        <f t="shared" si="162"/>
        <v>0</v>
      </c>
      <c r="AC776" s="60">
        <f t="shared" si="163"/>
        <v>0</v>
      </c>
      <c r="AD776" s="7">
        <f t="shared" si="164"/>
        <v>19</v>
      </c>
      <c r="AE776" s="82"/>
      <c r="AF776" s="82"/>
    </row>
    <row r="777" spans="1:32" hidden="1" x14ac:dyDescent="0.2">
      <c r="A777" s="1" t="s">
        <v>49</v>
      </c>
      <c r="B777" t="s">
        <v>145</v>
      </c>
      <c r="C777" s="19">
        <v>860440</v>
      </c>
      <c r="D777" s="82" t="s">
        <v>170</v>
      </c>
      <c r="E777" s="95">
        <v>654112</v>
      </c>
      <c r="F777" s="95">
        <v>1517886</v>
      </c>
      <c r="G777" s="95">
        <v>0</v>
      </c>
      <c r="H777" s="95">
        <v>0</v>
      </c>
      <c r="I777" s="85">
        <f t="shared" si="158"/>
        <v>2171998</v>
      </c>
      <c r="J777" s="86">
        <f t="shared" si="160"/>
        <v>87.675345807302165</v>
      </c>
      <c r="K777" s="95">
        <v>51314</v>
      </c>
      <c r="L777" s="95">
        <v>96674</v>
      </c>
      <c r="M777" s="95">
        <v>157333</v>
      </c>
      <c r="N777" s="95">
        <v>0</v>
      </c>
      <c r="O777" s="95">
        <v>0</v>
      </c>
      <c r="P777" s="87">
        <f t="shared" si="165"/>
        <v>305321</v>
      </c>
      <c r="Q777" s="86">
        <f t="shared" si="161"/>
        <v>12.324654192697832</v>
      </c>
      <c r="R777" s="88">
        <f t="shared" si="155"/>
        <v>2477319</v>
      </c>
      <c r="S777" s="101">
        <v>9</v>
      </c>
      <c r="T777" s="101">
        <v>1</v>
      </c>
      <c r="U777" s="101">
        <v>0</v>
      </c>
      <c r="V777" s="35">
        <f t="shared" si="159"/>
        <v>10</v>
      </c>
      <c r="W777" s="61">
        <f t="shared" si="157"/>
        <v>100</v>
      </c>
      <c r="X777" s="14">
        <v>0</v>
      </c>
      <c r="Y777" s="14" t="s">
        <v>289</v>
      </c>
      <c r="Z777" s="14" t="s">
        <v>290</v>
      </c>
      <c r="AA777" s="14" t="s">
        <v>281</v>
      </c>
      <c r="AB777" s="106">
        <f t="shared" si="162"/>
        <v>0</v>
      </c>
      <c r="AC777" s="60">
        <f t="shared" si="163"/>
        <v>0</v>
      </c>
      <c r="AD777" s="7">
        <f t="shared" si="164"/>
        <v>10</v>
      </c>
      <c r="AE777" s="82"/>
      <c r="AF777" s="82"/>
    </row>
    <row r="778" spans="1:32" hidden="1" x14ac:dyDescent="0.2">
      <c r="A778" s="1" t="s">
        <v>49</v>
      </c>
      <c r="B778" t="s">
        <v>102</v>
      </c>
      <c r="C778" s="19">
        <v>354209</v>
      </c>
      <c r="D778" s="82" t="s">
        <v>218</v>
      </c>
      <c r="E778" s="95">
        <v>654112</v>
      </c>
      <c r="F778" s="95">
        <v>1517886</v>
      </c>
      <c r="G778" s="95">
        <v>0</v>
      </c>
      <c r="H778" s="95">
        <v>0</v>
      </c>
      <c r="I778" s="85">
        <f t="shared" si="158"/>
        <v>2171998</v>
      </c>
      <c r="J778" s="86">
        <f t="shared" si="160"/>
        <v>87.675345807302165</v>
      </c>
      <c r="K778" s="95">
        <v>51314</v>
      </c>
      <c r="L778" s="95">
        <v>96674</v>
      </c>
      <c r="M778" s="95">
        <v>157333</v>
      </c>
      <c r="N778" s="95">
        <v>0</v>
      </c>
      <c r="O778" s="95">
        <v>0</v>
      </c>
      <c r="P778" s="87">
        <f t="shared" si="165"/>
        <v>305321</v>
      </c>
      <c r="Q778" s="86">
        <f t="shared" si="161"/>
        <v>12.324654192697832</v>
      </c>
      <c r="R778" s="88">
        <f t="shared" si="155"/>
        <v>2477319</v>
      </c>
      <c r="S778" s="101">
        <v>9</v>
      </c>
      <c r="T778" s="101">
        <v>1</v>
      </c>
      <c r="U778" s="101">
        <v>0</v>
      </c>
      <c r="V778" s="35">
        <f t="shared" si="159"/>
        <v>10</v>
      </c>
      <c r="W778" s="61">
        <f t="shared" si="157"/>
        <v>100</v>
      </c>
      <c r="X778" s="14">
        <v>1</v>
      </c>
      <c r="Y778" s="14" t="s">
        <v>289</v>
      </c>
      <c r="Z778" s="14" t="s">
        <v>290</v>
      </c>
      <c r="AA778" s="14" t="s">
        <v>281</v>
      </c>
      <c r="AB778" s="106">
        <f t="shared" si="162"/>
        <v>0</v>
      </c>
      <c r="AC778" s="60">
        <f t="shared" si="163"/>
        <v>0</v>
      </c>
      <c r="AD778" s="7">
        <f t="shared" si="164"/>
        <v>10</v>
      </c>
      <c r="AE778" s="82"/>
      <c r="AF778" s="82"/>
    </row>
    <row r="779" spans="1:32" hidden="1" x14ac:dyDescent="0.2">
      <c r="A779" s="1" t="s">
        <v>49</v>
      </c>
      <c r="B779" t="s">
        <v>106</v>
      </c>
      <c r="C779" s="19">
        <v>1664958</v>
      </c>
      <c r="D779" s="82" t="s">
        <v>218</v>
      </c>
      <c r="E779" s="95">
        <v>654112</v>
      </c>
      <c r="F779" s="95">
        <v>1517886</v>
      </c>
      <c r="G779" s="95">
        <v>0</v>
      </c>
      <c r="H779" s="95">
        <v>0</v>
      </c>
      <c r="I779" s="85">
        <f t="shared" si="158"/>
        <v>2171998</v>
      </c>
      <c r="J779" s="86">
        <f t="shared" si="160"/>
        <v>87.675345807302165</v>
      </c>
      <c r="K779" s="95">
        <v>51314</v>
      </c>
      <c r="L779" s="95">
        <v>96674</v>
      </c>
      <c r="M779" s="95">
        <v>157333</v>
      </c>
      <c r="N779" s="95">
        <v>0</v>
      </c>
      <c r="O779" s="95">
        <v>0</v>
      </c>
      <c r="P779" s="87">
        <f t="shared" si="165"/>
        <v>305321</v>
      </c>
      <c r="Q779" s="86">
        <f t="shared" si="161"/>
        <v>12.324654192697832</v>
      </c>
      <c r="R779" s="88">
        <f t="shared" si="155"/>
        <v>2477319</v>
      </c>
      <c r="S779" s="101">
        <v>9</v>
      </c>
      <c r="T779" s="101">
        <v>1</v>
      </c>
      <c r="U779" s="101">
        <v>0</v>
      </c>
      <c r="V779" s="35">
        <f t="shared" si="159"/>
        <v>10</v>
      </c>
      <c r="W779" s="61">
        <f t="shared" si="157"/>
        <v>100</v>
      </c>
      <c r="X779" s="14">
        <v>2</v>
      </c>
      <c r="Y779" s="14" t="s">
        <v>289</v>
      </c>
      <c r="Z779" s="14" t="s">
        <v>290</v>
      </c>
      <c r="AA779" s="14" t="s">
        <v>281</v>
      </c>
      <c r="AB779" s="106">
        <f t="shared" si="162"/>
        <v>0</v>
      </c>
      <c r="AC779" s="60">
        <f t="shared" si="163"/>
        <v>0</v>
      </c>
      <c r="AD779" s="7">
        <f t="shared" si="164"/>
        <v>10</v>
      </c>
      <c r="AE779" s="82"/>
      <c r="AF779" s="82"/>
    </row>
    <row r="780" spans="1:32" hidden="1" x14ac:dyDescent="0.2">
      <c r="A780" s="1" t="s">
        <v>50</v>
      </c>
      <c r="B780" t="s">
        <v>116</v>
      </c>
      <c r="C780" s="19">
        <v>230125</v>
      </c>
      <c r="D780" s="82" t="s">
        <v>170</v>
      </c>
      <c r="E780" s="95">
        <v>126752</v>
      </c>
      <c r="F780" s="95">
        <v>1089987</v>
      </c>
      <c r="G780" s="95">
        <v>0</v>
      </c>
      <c r="H780" s="95">
        <v>0</v>
      </c>
      <c r="I780" s="85">
        <f t="shared" si="158"/>
        <v>1216739</v>
      </c>
      <c r="J780" s="86">
        <f t="shared" si="160"/>
        <v>48.768560177159635</v>
      </c>
      <c r="K780" s="95">
        <v>126121</v>
      </c>
      <c r="L780" s="95">
        <v>720033</v>
      </c>
      <c r="M780" s="95">
        <v>320860</v>
      </c>
      <c r="N780" s="95">
        <v>65135</v>
      </c>
      <c r="O780" s="95">
        <v>46037</v>
      </c>
      <c r="P780" s="87">
        <f t="shared" si="165"/>
        <v>1278186</v>
      </c>
      <c r="Q780" s="86">
        <f t="shared" si="161"/>
        <v>51.231439822840365</v>
      </c>
      <c r="R780" s="88">
        <f t="shared" si="155"/>
        <v>2494925</v>
      </c>
      <c r="S780" s="101">
        <v>3</v>
      </c>
      <c r="T780" s="101">
        <v>0</v>
      </c>
      <c r="U780" s="101">
        <v>0</v>
      </c>
      <c r="V780" s="35">
        <f t="shared" si="159"/>
        <v>3</v>
      </c>
      <c r="W780" s="61">
        <f t="shared" si="157"/>
        <v>0.99337748344370858</v>
      </c>
      <c r="X780" s="14">
        <v>0</v>
      </c>
      <c r="Y780" s="14">
        <v>21</v>
      </c>
      <c r="Z780" s="14">
        <v>278</v>
      </c>
      <c r="AA780" s="14">
        <v>0</v>
      </c>
      <c r="AB780" s="106">
        <f t="shared" si="162"/>
        <v>299</v>
      </c>
      <c r="AC780" s="60">
        <f t="shared" si="163"/>
        <v>99.006622516556291</v>
      </c>
      <c r="AD780" s="7">
        <f t="shared" si="164"/>
        <v>302</v>
      </c>
      <c r="AE780" s="82"/>
      <c r="AF780" s="82"/>
    </row>
    <row r="781" spans="1:32" hidden="1" x14ac:dyDescent="0.2">
      <c r="A781" s="1" t="s">
        <v>50</v>
      </c>
      <c r="B781" t="s">
        <v>142</v>
      </c>
      <c r="C781" s="19">
        <v>98350</v>
      </c>
      <c r="D781" s="82" t="s">
        <v>170</v>
      </c>
      <c r="E781" s="95">
        <v>126752</v>
      </c>
      <c r="F781" s="95">
        <v>1089987</v>
      </c>
      <c r="G781" s="95">
        <v>0</v>
      </c>
      <c r="H781" s="95">
        <v>0</v>
      </c>
      <c r="I781" s="85">
        <f t="shared" si="158"/>
        <v>1216739</v>
      </c>
      <c r="J781" s="86">
        <f t="shared" si="160"/>
        <v>48.768560177159635</v>
      </c>
      <c r="K781" s="95">
        <v>126121</v>
      </c>
      <c r="L781" s="95">
        <v>720033</v>
      </c>
      <c r="M781" s="95">
        <v>320860</v>
      </c>
      <c r="N781" s="95">
        <v>65135</v>
      </c>
      <c r="O781" s="95">
        <v>46037</v>
      </c>
      <c r="P781" s="87">
        <f t="shared" si="165"/>
        <v>1278186</v>
      </c>
      <c r="Q781" s="86">
        <f t="shared" si="161"/>
        <v>51.231439822840365</v>
      </c>
      <c r="R781" s="88">
        <f t="shared" ref="R781:R844" si="166">I781+P781</f>
        <v>2494925</v>
      </c>
      <c r="S781" s="101">
        <v>3</v>
      </c>
      <c r="T781" s="101">
        <v>0</v>
      </c>
      <c r="U781" s="101">
        <v>0</v>
      </c>
      <c r="V781" s="35">
        <f t="shared" si="159"/>
        <v>3</v>
      </c>
      <c r="W781" s="61">
        <f t="shared" si="157"/>
        <v>0.99337748344370858</v>
      </c>
      <c r="X781" s="14">
        <v>0</v>
      </c>
      <c r="Y781" s="14">
        <v>21</v>
      </c>
      <c r="Z781" s="14">
        <v>278</v>
      </c>
      <c r="AA781" s="14">
        <v>0</v>
      </c>
      <c r="AB781" s="106">
        <f t="shared" si="162"/>
        <v>299</v>
      </c>
      <c r="AC781" s="60">
        <f t="shared" si="163"/>
        <v>99.006622516556291</v>
      </c>
      <c r="AD781" s="7">
        <f t="shared" si="164"/>
        <v>302</v>
      </c>
      <c r="AE781" s="82"/>
      <c r="AF781" s="82"/>
    </row>
    <row r="782" spans="1:32" hidden="1" x14ac:dyDescent="0.2">
      <c r="A782" s="1" t="s">
        <v>50</v>
      </c>
      <c r="B782" t="s">
        <v>117</v>
      </c>
      <c r="C782" s="19">
        <v>3012</v>
      </c>
      <c r="D782" s="82" t="s">
        <v>170</v>
      </c>
      <c r="E782" s="95">
        <v>126752</v>
      </c>
      <c r="F782" s="95">
        <v>1089987</v>
      </c>
      <c r="G782" s="95">
        <v>0</v>
      </c>
      <c r="H782" s="95">
        <v>0</v>
      </c>
      <c r="I782" s="85">
        <f t="shared" si="158"/>
        <v>1216739</v>
      </c>
      <c r="J782" s="86">
        <f t="shared" si="160"/>
        <v>48.768560177159635</v>
      </c>
      <c r="K782" s="95">
        <v>126121</v>
      </c>
      <c r="L782" s="95">
        <v>720033</v>
      </c>
      <c r="M782" s="95">
        <v>320860</v>
      </c>
      <c r="N782" s="95">
        <v>65135</v>
      </c>
      <c r="O782" s="95">
        <v>46037</v>
      </c>
      <c r="P782" s="87">
        <f t="shared" si="165"/>
        <v>1278186</v>
      </c>
      <c r="Q782" s="86">
        <f t="shared" si="161"/>
        <v>51.231439822840365</v>
      </c>
      <c r="R782" s="88">
        <f t="shared" si="166"/>
        <v>2494925</v>
      </c>
      <c r="S782" s="101">
        <v>3</v>
      </c>
      <c r="T782" s="101">
        <v>0</v>
      </c>
      <c r="U782" s="101">
        <v>0</v>
      </c>
      <c r="V782" s="35">
        <f t="shared" si="159"/>
        <v>3</v>
      </c>
      <c r="W782" s="61">
        <f t="shared" si="157"/>
        <v>0.99337748344370858</v>
      </c>
      <c r="X782" s="14">
        <v>0</v>
      </c>
      <c r="Y782" s="14">
        <v>21</v>
      </c>
      <c r="Z782" s="14">
        <v>278</v>
      </c>
      <c r="AA782" s="14">
        <v>0</v>
      </c>
      <c r="AB782" s="106">
        <f t="shared" si="162"/>
        <v>299</v>
      </c>
      <c r="AC782" s="60">
        <f t="shared" si="163"/>
        <v>99.006622516556291</v>
      </c>
      <c r="AD782" s="7">
        <f t="shared" si="164"/>
        <v>302</v>
      </c>
      <c r="AE782" s="82"/>
      <c r="AF782" s="82"/>
    </row>
    <row r="783" spans="1:32" hidden="1" x14ac:dyDescent="0.2">
      <c r="A783" s="1" t="s">
        <v>50</v>
      </c>
      <c r="B783" s="20" t="s">
        <v>133</v>
      </c>
      <c r="C783" s="21">
        <v>103521</v>
      </c>
      <c r="D783" s="82" t="s">
        <v>170</v>
      </c>
      <c r="E783" s="95">
        <v>126752</v>
      </c>
      <c r="F783" s="95">
        <v>1089987</v>
      </c>
      <c r="G783" s="95">
        <v>0</v>
      </c>
      <c r="H783" s="95">
        <v>0</v>
      </c>
      <c r="I783" s="85">
        <f>SUM(E783:H783)</f>
        <v>1216739</v>
      </c>
      <c r="J783" s="86">
        <f t="shared" si="160"/>
        <v>48.768560177159635</v>
      </c>
      <c r="K783" s="95">
        <v>126121</v>
      </c>
      <c r="L783" s="95">
        <v>720033</v>
      </c>
      <c r="M783" s="95">
        <v>320860</v>
      </c>
      <c r="N783" s="95">
        <v>65135</v>
      </c>
      <c r="O783" s="95">
        <v>46037</v>
      </c>
      <c r="P783" s="87">
        <f t="shared" si="165"/>
        <v>1278186</v>
      </c>
      <c r="Q783" s="86">
        <f t="shared" si="161"/>
        <v>51.231439822840365</v>
      </c>
      <c r="R783" s="88">
        <f t="shared" si="166"/>
        <v>2494925</v>
      </c>
      <c r="S783" s="101">
        <v>3</v>
      </c>
      <c r="T783" s="101">
        <v>0</v>
      </c>
      <c r="U783" s="101">
        <v>0</v>
      </c>
      <c r="V783" s="35">
        <f t="shared" si="159"/>
        <v>3</v>
      </c>
      <c r="W783" s="61">
        <f t="shared" si="157"/>
        <v>0.99337748344370858</v>
      </c>
      <c r="X783" s="14">
        <v>0</v>
      </c>
      <c r="Y783" s="14">
        <v>21</v>
      </c>
      <c r="Z783" s="14">
        <v>278</v>
      </c>
      <c r="AA783" s="14">
        <v>0</v>
      </c>
      <c r="AB783" s="106">
        <f t="shared" si="162"/>
        <v>299</v>
      </c>
      <c r="AC783" s="60">
        <f t="shared" si="163"/>
        <v>99.006622516556291</v>
      </c>
      <c r="AD783" s="7">
        <f t="shared" si="164"/>
        <v>302</v>
      </c>
      <c r="AE783" s="82"/>
      <c r="AF783" s="82"/>
    </row>
    <row r="784" spans="1:32" hidden="1" x14ac:dyDescent="0.2">
      <c r="A784" s="1" t="s">
        <v>50</v>
      </c>
      <c r="B784" t="s">
        <v>143</v>
      </c>
      <c r="C784" s="19">
        <v>185296</v>
      </c>
      <c r="D784" s="82" t="s">
        <v>170</v>
      </c>
      <c r="E784" s="95">
        <v>126752</v>
      </c>
      <c r="F784" s="95">
        <v>1089987</v>
      </c>
      <c r="G784" s="95">
        <v>0</v>
      </c>
      <c r="H784" s="95">
        <v>0</v>
      </c>
      <c r="I784" s="85">
        <f t="shared" ref="I784:I847" si="167">SUM(E784:H784)</f>
        <v>1216739</v>
      </c>
      <c r="J784" s="86">
        <f t="shared" si="160"/>
        <v>48.768560177159635</v>
      </c>
      <c r="K784" s="95">
        <v>126121</v>
      </c>
      <c r="L784" s="95">
        <v>720033</v>
      </c>
      <c r="M784" s="95">
        <v>320860</v>
      </c>
      <c r="N784" s="95">
        <v>65135</v>
      </c>
      <c r="O784" s="95">
        <v>46037</v>
      </c>
      <c r="P784" s="87">
        <f t="shared" si="165"/>
        <v>1278186</v>
      </c>
      <c r="Q784" s="86">
        <f t="shared" si="161"/>
        <v>51.231439822840365</v>
      </c>
      <c r="R784" s="88">
        <f t="shared" si="166"/>
        <v>2494925</v>
      </c>
      <c r="S784" s="101">
        <v>3</v>
      </c>
      <c r="T784" s="101">
        <v>0</v>
      </c>
      <c r="U784" s="101">
        <v>0</v>
      </c>
      <c r="V784" s="35">
        <f t="shared" si="159"/>
        <v>3</v>
      </c>
      <c r="W784" s="61">
        <f t="shared" si="157"/>
        <v>0.99337748344370858</v>
      </c>
      <c r="X784" s="14">
        <v>0</v>
      </c>
      <c r="Y784" s="14">
        <v>21</v>
      </c>
      <c r="Z784" s="14">
        <v>278</v>
      </c>
      <c r="AA784" s="14">
        <v>0</v>
      </c>
      <c r="AB784" s="106">
        <f t="shared" si="162"/>
        <v>299</v>
      </c>
      <c r="AC784" s="60">
        <f t="shared" si="163"/>
        <v>99.006622516556291</v>
      </c>
      <c r="AD784" s="7">
        <f t="shared" si="164"/>
        <v>302</v>
      </c>
      <c r="AE784" s="82"/>
      <c r="AF784" s="82"/>
    </row>
    <row r="785" spans="1:32" hidden="1" x14ac:dyDescent="0.2">
      <c r="A785" s="1" t="s">
        <v>50</v>
      </c>
      <c r="B785" t="s">
        <v>159</v>
      </c>
      <c r="C785" s="19">
        <v>44336</v>
      </c>
      <c r="D785" s="82" t="s">
        <v>170</v>
      </c>
      <c r="E785" s="95">
        <v>126752</v>
      </c>
      <c r="F785" s="95">
        <v>1089987</v>
      </c>
      <c r="G785" s="95">
        <v>0</v>
      </c>
      <c r="H785" s="95">
        <v>0</v>
      </c>
      <c r="I785" s="85">
        <f t="shared" si="167"/>
        <v>1216739</v>
      </c>
      <c r="J785" s="86">
        <f t="shared" si="160"/>
        <v>48.768560177159635</v>
      </c>
      <c r="K785" s="95">
        <v>126121</v>
      </c>
      <c r="L785" s="95">
        <v>720033</v>
      </c>
      <c r="M785" s="95">
        <v>320860</v>
      </c>
      <c r="N785" s="95">
        <v>65135</v>
      </c>
      <c r="O785" s="95">
        <v>46037</v>
      </c>
      <c r="P785" s="87">
        <f t="shared" si="165"/>
        <v>1278186</v>
      </c>
      <c r="Q785" s="86">
        <f t="shared" si="161"/>
        <v>51.231439822840365</v>
      </c>
      <c r="R785" s="88">
        <f t="shared" si="166"/>
        <v>2494925</v>
      </c>
      <c r="S785" s="101">
        <v>3</v>
      </c>
      <c r="T785" s="101">
        <v>0</v>
      </c>
      <c r="U785" s="101">
        <v>0</v>
      </c>
      <c r="V785" s="35">
        <f t="shared" si="159"/>
        <v>3</v>
      </c>
      <c r="W785" s="61">
        <f t="shared" si="157"/>
        <v>0.99337748344370858</v>
      </c>
      <c r="X785" s="14">
        <v>0</v>
      </c>
      <c r="Y785" s="14">
        <v>21</v>
      </c>
      <c r="Z785" s="14">
        <v>278</v>
      </c>
      <c r="AA785" s="14">
        <v>0</v>
      </c>
      <c r="AB785" s="106">
        <f t="shared" si="162"/>
        <v>299</v>
      </c>
      <c r="AC785" s="60">
        <f t="shared" si="163"/>
        <v>99.006622516556291</v>
      </c>
      <c r="AD785" s="7">
        <f t="shared" si="164"/>
        <v>302</v>
      </c>
      <c r="AE785" s="82"/>
      <c r="AF785" s="82"/>
    </row>
    <row r="786" spans="1:32" hidden="1" x14ac:dyDescent="0.2">
      <c r="A786" s="1" t="s">
        <v>50</v>
      </c>
      <c r="B786" t="s">
        <v>137</v>
      </c>
      <c r="C786" s="19">
        <v>129896</v>
      </c>
      <c r="D786" s="82" t="s">
        <v>170</v>
      </c>
      <c r="E786" s="95">
        <v>126752</v>
      </c>
      <c r="F786" s="95">
        <v>1089987</v>
      </c>
      <c r="G786" s="95">
        <v>0</v>
      </c>
      <c r="H786" s="95">
        <v>0</v>
      </c>
      <c r="I786" s="85">
        <f t="shared" si="167"/>
        <v>1216739</v>
      </c>
      <c r="J786" s="86">
        <f t="shared" si="160"/>
        <v>48.768560177159635</v>
      </c>
      <c r="K786" s="95">
        <v>126121</v>
      </c>
      <c r="L786" s="95">
        <v>720033</v>
      </c>
      <c r="M786" s="95">
        <v>320860</v>
      </c>
      <c r="N786" s="95">
        <v>65135</v>
      </c>
      <c r="O786" s="95">
        <v>46037</v>
      </c>
      <c r="P786" s="87">
        <f t="shared" si="165"/>
        <v>1278186</v>
      </c>
      <c r="Q786" s="86">
        <f t="shared" si="161"/>
        <v>51.231439822840365</v>
      </c>
      <c r="R786" s="88">
        <f t="shared" si="166"/>
        <v>2494925</v>
      </c>
      <c r="S786" s="101">
        <v>3</v>
      </c>
      <c r="T786" s="101">
        <v>0</v>
      </c>
      <c r="U786" s="101">
        <v>0</v>
      </c>
      <c r="V786" s="35">
        <f t="shared" si="159"/>
        <v>3</v>
      </c>
      <c r="W786" s="61">
        <f t="shared" si="157"/>
        <v>0.99337748344370858</v>
      </c>
      <c r="X786" s="14">
        <v>0</v>
      </c>
      <c r="Y786" s="14">
        <v>21</v>
      </c>
      <c r="Z786" s="14">
        <v>278</v>
      </c>
      <c r="AA786" s="14">
        <v>0</v>
      </c>
      <c r="AB786" s="106">
        <f t="shared" si="162"/>
        <v>299</v>
      </c>
      <c r="AC786" s="60">
        <f t="shared" si="163"/>
        <v>99.006622516556291</v>
      </c>
      <c r="AD786" s="7">
        <f t="shared" si="164"/>
        <v>302</v>
      </c>
      <c r="AE786" s="82"/>
      <c r="AF786" s="82"/>
    </row>
    <row r="787" spans="1:32" hidden="1" x14ac:dyDescent="0.2">
      <c r="A787" s="1" t="s">
        <v>50</v>
      </c>
      <c r="B787" t="s">
        <v>94</v>
      </c>
      <c r="C787" s="19">
        <v>27014</v>
      </c>
      <c r="D787" s="82" t="s">
        <v>170</v>
      </c>
      <c r="E787" s="95">
        <v>126752</v>
      </c>
      <c r="F787" s="95">
        <v>1089987</v>
      </c>
      <c r="G787" s="95">
        <v>0</v>
      </c>
      <c r="H787" s="95">
        <v>0</v>
      </c>
      <c r="I787" s="85">
        <f t="shared" si="167"/>
        <v>1216739</v>
      </c>
      <c r="J787" s="86">
        <f t="shared" si="160"/>
        <v>48.768560177159635</v>
      </c>
      <c r="K787" s="95">
        <v>126121</v>
      </c>
      <c r="L787" s="95">
        <v>720033</v>
      </c>
      <c r="M787" s="95">
        <v>320860</v>
      </c>
      <c r="N787" s="95">
        <v>65135</v>
      </c>
      <c r="O787" s="95">
        <v>46037</v>
      </c>
      <c r="P787" s="87">
        <f t="shared" si="165"/>
        <v>1278186</v>
      </c>
      <c r="Q787" s="86">
        <f t="shared" si="161"/>
        <v>51.231439822840365</v>
      </c>
      <c r="R787" s="88">
        <f t="shared" si="166"/>
        <v>2494925</v>
      </c>
      <c r="S787" s="101">
        <v>3</v>
      </c>
      <c r="T787" s="101">
        <v>0</v>
      </c>
      <c r="U787" s="101">
        <v>0</v>
      </c>
      <c r="V787" s="35">
        <f t="shared" si="159"/>
        <v>3</v>
      </c>
      <c r="W787" s="61">
        <f t="shared" si="157"/>
        <v>0.99337748344370858</v>
      </c>
      <c r="X787" s="14">
        <v>0</v>
      </c>
      <c r="Y787" s="14">
        <v>21</v>
      </c>
      <c r="Z787" s="14">
        <v>278</v>
      </c>
      <c r="AA787" s="14">
        <v>0</v>
      </c>
      <c r="AB787" s="106">
        <f t="shared" si="162"/>
        <v>299</v>
      </c>
      <c r="AC787" s="60">
        <f t="shared" si="163"/>
        <v>99.006622516556291</v>
      </c>
      <c r="AD787" s="7">
        <f t="shared" si="164"/>
        <v>302</v>
      </c>
      <c r="AE787" s="82"/>
      <c r="AF787" s="82"/>
    </row>
    <row r="788" spans="1:32" hidden="1" x14ac:dyDescent="0.2">
      <c r="A788" s="1" t="s">
        <v>50</v>
      </c>
      <c r="B788" t="s">
        <v>151</v>
      </c>
      <c r="C788" s="19">
        <v>84713</v>
      </c>
      <c r="D788" s="82" t="s">
        <v>170</v>
      </c>
      <c r="E788" s="95">
        <v>126752</v>
      </c>
      <c r="F788" s="95">
        <v>1089987</v>
      </c>
      <c r="G788" s="95">
        <v>0</v>
      </c>
      <c r="H788" s="95">
        <v>0</v>
      </c>
      <c r="I788" s="85">
        <f t="shared" si="167"/>
        <v>1216739</v>
      </c>
      <c r="J788" s="86">
        <f t="shared" si="160"/>
        <v>48.768560177159635</v>
      </c>
      <c r="K788" s="95">
        <v>126121</v>
      </c>
      <c r="L788" s="95">
        <v>720033</v>
      </c>
      <c r="M788" s="95">
        <v>320860</v>
      </c>
      <c r="N788" s="95">
        <v>65135</v>
      </c>
      <c r="O788" s="95">
        <v>46037</v>
      </c>
      <c r="P788" s="87">
        <f t="shared" si="165"/>
        <v>1278186</v>
      </c>
      <c r="Q788" s="86">
        <f t="shared" si="161"/>
        <v>51.231439822840365</v>
      </c>
      <c r="R788" s="88">
        <f t="shared" si="166"/>
        <v>2494925</v>
      </c>
      <c r="S788" s="101">
        <v>3</v>
      </c>
      <c r="T788" s="101">
        <v>0</v>
      </c>
      <c r="U788" s="101">
        <v>0</v>
      </c>
      <c r="V788" s="35">
        <f t="shared" si="159"/>
        <v>3</v>
      </c>
      <c r="W788" s="61">
        <f t="shared" ref="W788:W851" si="168">(100*V788)/AD788</f>
        <v>0.99337748344370858</v>
      </c>
      <c r="X788" s="14">
        <v>0</v>
      </c>
      <c r="Y788" s="14">
        <v>21</v>
      </c>
      <c r="Z788" s="14">
        <v>278</v>
      </c>
      <c r="AA788" s="14">
        <v>0</v>
      </c>
      <c r="AB788" s="106">
        <f t="shared" si="162"/>
        <v>299</v>
      </c>
      <c r="AC788" s="60">
        <f t="shared" si="163"/>
        <v>99.006622516556291</v>
      </c>
      <c r="AD788" s="7">
        <f t="shared" si="164"/>
        <v>302</v>
      </c>
      <c r="AE788" s="82"/>
      <c r="AF788" s="82"/>
    </row>
    <row r="789" spans="1:32" hidden="1" x14ac:dyDescent="0.2">
      <c r="A789" s="1" t="s">
        <v>50</v>
      </c>
      <c r="B789" t="s">
        <v>118</v>
      </c>
      <c r="C789" s="19">
        <v>6020</v>
      </c>
      <c r="D789" s="82" t="s">
        <v>170</v>
      </c>
      <c r="E789" s="95">
        <v>126752</v>
      </c>
      <c r="F789" s="95">
        <v>1089987</v>
      </c>
      <c r="G789" s="95">
        <v>0</v>
      </c>
      <c r="H789" s="95">
        <v>0</v>
      </c>
      <c r="I789" s="85">
        <f t="shared" si="167"/>
        <v>1216739</v>
      </c>
      <c r="J789" s="86">
        <f t="shared" si="160"/>
        <v>48.768560177159635</v>
      </c>
      <c r="K789" s="95">
        <v>126121</v>
      </c>
      <c r="L789" s="95">
        <v>720033</v>
      </c>
      <c r="M789" s="95">
        <v>320860</v>
      </c>
      <c r="N789" s="95">
        <v>65135</v>
      </c>
      <c r="O789" s="95">
        <v>46037</v>
      </c>
      <c r="P789" s="87">
        <f t="shared" si="165"/>
        <v>1278186</v>
      </c>
      <c r="Q789" s="86">
        <f t="shared" si="161"/>
        <v>51.231439822840365</v>
      </c>
      <c r="R789" s="88">
        <f t="shared" si="166"/>
        <v>2494925</v>
      </c>
      <c r="S789" s="101">
        <v>3</v>
      </c>
      <c r="T789" s="101">
        <v>0</v>
      </c>
      <c r="U789" s="101">
        <v>0</v>
      </c>
      <c r="V789" s="35">
        <f t="shared" si="159"/>
        <v>3</v>
      </c>
      <c r="W789" s="61">
        <f t="shared" si="168"/>
        <v>0.99337748344370858</v>
      </c>
      <c r="X789" s="14">
        <v>0</v>
      </c>
      <c r="Y789" s="14">
        <v>21</v>
      </c>
      <c r="Z789" s="14">
        <v>278</v>
      </c>
      <c r="AA789" s="14">
        <v>0</v>
      </c>
      <c r="AB789" s="106">
        <f t="shared" si="162"/>
        <v>299</v>
      </c>
      <c r="AC789" s="60">
        <f t="shared" si="163"/>
        <v>99.006622516556291</v>
      </c>
      <c r="AD789" s="7">
        <f t="shared" si="164"/>
        <v>302</v>
      </c>
      <c r="AE789" s="82"/>
      <c r="AF789" s="82"/>
    </row>
    <row r="790" spans="1:32" hidden="1" x14ac:dyDescent="0.2">
      <c r="A790" s="1" t="s">
        <v>50</v>
      </c>
      <c r="B790" t="s">
        <v>225</v>
      </c>
      <c r="C790" s="19">
        <v>14613</v>
      </c>
      <c r="D790" s="82" t="s">
        <v>170</v>
      </c>
      <c r="E790" s="95">
        <v>126752</v>
      </c>
      <c r="F790" s="95">
        <v>1089987</v>
      </c>
      <c r="G790" s="95">
        <v>0</v>
      </c>
      <c r="H790" s="95">
        <v>0</v>
      </c>
      <c r="I790" s="85">
        <f t="shared" si="167"/>
        <v>1216739</v>
      </c>
      <c r="J790" s="86">
        <f t="shared" si="160"/>
        <v>48.768560177159635</v>
      </c>
      <c r="K790" s="95">
        <v>126121</v>
      </c>
      <c r="L790" s="95">
        <v>720033</v>
      </c>
      <c r="M790" s="95">
        <v>320860</v>
      </c>
      <c r="N790" s="95">
        <v>65135</v>
      </c>
      <c r="O790" s="95">
        <v>46037</v>
      </c>
      <c r="P790" s="87">
        <f t="shared" si="165"/>
        <v>1278186</v>
      </c>
      <c r="Q790" s="86">
        <f t="shared" si="161"/>
        <v>51.231439822840365</v>
      </c>
      <c r="R790" s="88">
        <f t="shared" si="166"/>
        <v>2494925</v>
      </c>
      <c r="S790" s="101">
        <v>3</v>
      </c>
      <c r="T790" s="101">
        <v>0</v>
      </c>
      <c r="U790" s="101">
        <v>0</v>
      </c>
      <c r="V790" s="35">
        <f t="shared" si="159"/>
        <v>3</v>
      </c>
      <c r="W790" s="61">
        <f t="shared" si="168"/>
        <v>0.99337748344370858</v>
      </c>
      <c r="X790" s="14">
        <v>0</v>
      </c>
      <c r="Y790" s="14">
        <v>21</v>
      </c>
      <c r="Z790" s="14">
        <v>278</v>
      </c>
      <c r="AA790" s="14">
        <v>0</v>
      </c>
      <c r="AB790" s="106">
        <f t="shared" si="162"/>
        <v>299</v>
      </c>
      <c r="AC790" s="60">
        <f t="shared" si="163"/>
        <v>99.006622516556291</v>
      </c>
      <c r="AD790" s="7">
        <f t="shared" si="164"/>
        <v>302</v>
      </c>
      <c r="AE790" s="82"/>
      <c r="AF790" s="82"/>
    </row>
    <row r="791" spans="1:32" x14ac:dyDescent="0.2">
      <c r="A791" s="1" t="s">
        <v>50</v>
      </c>
      <c r="B791" t="s">
        <v>139</v>
      </c>
      <c r="C791" s="19">
        <v>21821</v>
      </c>
      <c r="D791" s="82" t="s">
        <v>170</v>
      </c>
      <c r="E791" s="95">
        <v>126752</v>
      </c>
      <c r="F791" s="95">
        <v>1089987</v>
      </c>
      <c r="G791" s="95">
        <v>0</v>
      </c>
      <c r="H791" s="95">
        <v>0</v>
      </c>
      <c r="I791" s="85">
        <f t="shared" si="167"/>
        <v>1216739</v>
      </c>
      <c r="J791" s="86">
        <f t="shared" si="160"/>
        <v>48.768560177159635</v>
      </c>
      <c r="K791" s="95">
        <v>126121</v>
      </c>
      <c r="L791" s="95">
        <v>720033</v>
      </c>
      <c r="M791" s="95">
        <v>320860</v>
      </c>
      <c r="N791" s="95">
        <v>65135</v>
      </c>
      <c r="O791" s="95">
        <v>46037</v>
      </c>
      <c r="P791" s="87">
        <f t="shared" si="165"/>
        <v>1278186</v>
      </c>
      <c r="Q791" s="86">
        <f t="shared" si="161"/>
        <v>51.231439822840365</v>
      </c>
      <c r="R791" s="88">
        <f t="shared" si="166"/>
        <v>2494925</v>
      </c>
      <c r="S791" s="101">
        <v>3</v>
      </c>
      <c r="T791" s="101">
        <v>0</v>
      </c>
      <c r="U791" s="101">
        <v>0</v>
      </c>
      <c r="V791" s="35">
        <f t="shared" si="159"/>
        <v>3</v>
      </c>
      <c r="W791" s="61">
        <f t="shared" si="168"/>
        <v>0.99337748344370858</v>
      </c>
      <c r="X791" s="14">
        <v>0</v>
      </c>
      <c r="Y791" s="14">
        <v>21</v>
      </c>
      <c r="Z791" s="14">
        <v>278</v>
      </c>
      <c r="AA791" s="14">
        <v>0</v>
      </c>
      <c r="AB791" s="106">
        <f t="shared" si="162"/>
        <v>299</v>
      </c>
      <c r="AC791" s="60">
        <f t="shared" si="163"/>
        <v>99.006622516556291</v>
      </c>
      <c r="AD791" s="7">
        <f t="shared" si="164"/>
        <v>302</v>
      </c>
      <c r="AE791" s="82"/>
      <c r="AF791" s="82"/>
    </row>
    <row r="792" spans="1:32" hidden="1" x14ac:dyDescent="0.2">
      <c r="A792" s="1" t="s">
        <v>50</v>
      </c>
      <c r="B792" t="s">
        <v>146</v>
      </c>
      <c r="C792" s="19">
        <v>154157</v>
      </c>
      <c r="D792" s="82" t="s">
        <v>170</v>
      </c>
      <c r="E792" s="95">
        <v>126752</v>
      </c>
      <c r="F792" s="95">
        <v>1089987</v>
      </c>
      <c r="G792" s="95">
        <v>0</v>
      </c>
      <c r="H792" s="95">
        <v>0</v>
      </c>
      <c r="I792" s="85">
        <f t="shared" si="167"/>
        <v>1216739</v>
      </c>
      <c r="J792" s="86">
        <f t="shared" si="160"/>
        <v>48.768560177159635</v>
      </c>
      <c r="K792" s="95">
        <v>126121</v>
      </c>
      <c r="L792" s="95">
        <v>720033</v>
      </c>
      <c r="M792" s="95">
        <v>320860</v>
      </c>
      <c r="N792" s="95">
        <v>65135</v>
      </c>
      <c r="O792" s="95">
        <v>46037</v>
      </c>
      <c r="P792" s="87">
        <f t="shared" si="165"/>
        <v>1278186</v>
      </c>
      <c r="Q792" s="86">
        <f t="shared" si="161"/>
        <v>51.231439822840365</v>
      </c>
      <c r="R792" s="88">
        <f t="shared" si="166"/>
        <v>2494925</v>
      </c>
      <c r="S792" s="101">
        <v>3</v>
      </c>
      <c r="T792" s="101">
        <v>0</v>
      </c>
      <c r="U792" s="101">
        <v>0</v>
      </c>
      <c r="V792" s="35">
        <f t="shared" si="159"/>
        <v>3</v>
      </c>
      <c r="W792" s="61">
        <f t="shared" si="168"/>
        <v>0.99337748344370858</v>
      </c>
      <c r="X792" s="14">
        <v>0</v>
      </c>
      <c r="Y792" s="14">
        <v>21</v>
      </c>
      <c r="Z792" s="14">
        <v>278</v>
      </c>
      <c r="AA792" s="14">
        <v>0</v>
      </c>
      <c r="AB792" s="106">
        <f t="shared" si="162"/>
        <v>299</v>
      </c>
      <c r="AC792" s="60">
        <f t="shared" si="163"/>
        <v>99.006622516556291</v>
      </c>
      <c r="AD792" s="7">
        <f t="shared" si="164"/>
        <v>302</v>
      </c>
      <c r="AE792" s="82"/>
      <c r="AF792" s="82"/>
    </row>
    <row r="793" spans="1:32" hidden="1" x14ac:dyDescent="0.2">
      <c r="A793" s="1" t="s">
        <v>50</v>
      </c>
      <c r="B793" t="s">
        <v>99</v>
      </c>
      <c r="C793" s="19">
        <v>71203</v>
      </c>
      <c r="D793" s="82" t="s">
        <v>213</v>
      </c>
      <c r="E793" s="95">
        <v>126752</v>
      </c>
      <c r="F793" s="95">
        <v>1089987</v>
      </c>
      <c r="G793" s="95">
        <v>0</v>
      </c>
      <c r="H793" s="95">
        <v>0</v>
      </c>
      <c r="I793" s="85">
        <f t="shared" si="167"/>
        <v>1216739</v>
      </c>
      <c r="J793" s="86">
        <f t="shared" si="160"/>
        <v>48.768560177159635</v>
      </c>
      <c r="K793" s="95">
        <v>126121</v>
      </c>
      <c r="L793" s="95">
        <v>720033</v>
      </c>
      <c r="M793" s="95">
        <v>320860</v>
      </c>
      <c r="N793" s="95">
        <v>65135</v>
      </c>
      <c r="O793" s="95">
        <v>46037</v>
      </c>
      <c r="P793" s="87">
        <f t="shared" si="165"/>
        <v>1278186</v>
      </c>
      <c r="Q793" s="86">
        <f t="shared" si="161"/>
        <v>51.231439822840365</v>
      </c>
      <c r="R793" s="88">
        <f t="shared" si="166"/>
        <v>2494925</v>
      </c>
      <c r="S793" s="101">
        <v>3</v>
      </c>
      <c r="T793" s="101">
        <v>0</v>
      </c>
      <c r="U793" s="101">
        <v>0</v>
      </c>
      <c r="V793" s="35">
        <f t="shared" si="159"/>
        <v>3</v>
      </c>
      <c r="W793" s="61">
        <f t="shared" si="168"/>
        <v>0.99337748344370858</v>
      </c>
      <c r="X793" s="14">
        <v>0</v>
      </c>
      <c r="Y793" s="14">
        <v>21</v>
      </c>
      <c r="Z793" s="14">
        <v>278</v>
      </c>
      <c r="AA793" s="14">
        <v>0</v>
      </c>
      <c r="AB793" s="106">
        <f t="shared" si="162"/>
        <v>299</v>
      </c>
      <c r="AC793" s="60">
        <f t="shared" si="163"/>
        <v>99.006622516556291</v>
      </c>
      <c r="AD793" s="7">
        <f t="shared" si="164"/>
        <v>302</v>
      </c>
      <c r="AE793" s="82"/>
      <c r="AF793" s="82"/>
    </row>
    <row r="794" spans="1:32" hidden="1" x14ac:dyDescent="0.2">
      <c r="A794" s="1" t="s">
        <v>50</v>
      </c>
      <c r="B794" t="s">
        <v>120</v>
      </c>
      <c r="C794" s="19">
        <v>66093</v>
      </c>
      <c r="D794" s="82" t="s">
        <v>213</v>
      </c>
      <c r="E794" s="95">
        <v>126752</v>
      </c>
      <c r="F794" s="95">
        <v>1089987</v>
      </c>
      <c r="G794" s="95">
        <v>0</v>
      </c>
      <c r="H794" s="95">
        <v>0</v>
      </c>
      <c r="I794" s="85">
        <f t="shared" si="167"/>
        <v>1216739</v>
      </c>
      <c r="J794" s="86">
        <f t="shared" si="160"/>
        <v>48.768560177159635</v>
      </c>
      <c r="K794" s="95">
        <v>126121</v>
      </c>
      <c r="L794" s="95">
        <v>720033</v>
      </c>
      <c r="M794" s="95">
        <v>320860</v>
      </c>
      <c r="N794" s="95">
        <v>65135</v>
      </c>
      <c r="O794" s="95">
        <v>46037</v>
      </c>
      <c r="P794" s="87">
        <f t="shared" si="165"/>
        <v>1278186</v>
      </c>
      <c r="Q794" s="86">
        <f t="shared" si="161"/>
        <v>51.231439822840365</v>
      </c>
      <c r="R794" s="88">
        <f t="shared" si="166"/>
        <v>2494925</v>
      </c>
      <c r="S794" s="101">
        <v>3</v>
      </c>
      <c r="T794" s="101">
        <v>0</v>
      </c>
      <c r="U794" s="101">
        <v>0</v>
      </c>
      <c r="V794" s="35">
        <f t="shared" si="159"/>
        <v>3</v>
      </c>
      <c r="W794" s="61">
        <f t="shared" si="168"/>
        <v>0.99337748344370858</v>
      </c>
      <c r="X794" s="14">
        <v>0</v>
      </c>
      <c r="Y794" s="14">
        <v>21</v>
      </c>
      <c r="Z794" s="14">
        <v>278</v>
      </c>
      <c r="AA794" s="14">
        <v>0</v>
      </c>
      <c r="AB794" s="106">
        <f t="shared" si="162"/>
        <v>299</v>
      </c>
      <c r="AC794" s="60">
        <f t="shared" si="163"/>
        <v>99.006622516556291</v>
      </c>
      <c r="AD794" s="7">
        <f t="shared" si="164"/>
        <v>302</v>
      </c>
      <c r="AE794" s="82"/>
      <c r="AF794" s="82"/>
    </row>
    <row r="795" spans="1:32" hidden="1" x14ac:dyDescent="0.2">
      <c r="A795" s="1" t="s">
        <v>50</v>
      </c>
      <c r="B795" t="s">
        <v>123</v>
      </c>
      <c r="C795" s="19">
        <v>28612</v>
      </c>
      <c r="D795" s="82" t="s">
        <v>218</v>
      </c>
      <c r="E795" s="95">
        <v>126752</v>
      </c>
      <c r="F795" s="95">
        <v>1089987</v>
      </c>
      <c r="G795" s="95">
        <v>0</v>
      </c>
      <c r="H795" s="95">
        <v>0</v>
      </c>
      <c r="I795" s="85">
        <f t="shared" si="167"/>
        <v>1216739</v>
      </c>
      <c r="J795" s="86">
        <f t="shared" si="160"/>
        <v>48.768560177159635</v>
      </c>
      <c r="K795" s="95">
        <v>126121</v>
      </c>
      <c r="L795" s="95">
        <v>720033</v>
      </c>
      <c r="M795" s="95">
        <v>320860</v>
      </c>
      <c r="N795" s="95">
        <v>65135</v>
      </c>
      <c r="O795" s="95">
        <v>46037</v>
      </c>
      <c r="P795" s="87">
        <f t="shared" si="165"/>
        <v>1278186</v>
      </c>
      <c r="Q795" s="86">
        <f t="shared" si="161"/>
        <v>51.231439822840365</v>
      </c>
      <c r="R795" s="88">
        <f t="shared" si="166"/>
        <v>2494925</v>
      </c>
      <c r="S795" s="101">
        <v>3</v>
      </c>
      <c r="T795" s="101">
        <v>0</v>
      </c>
      <c r="U795" s="101">
        <v>0</v>
      </c>
      <c r="V795" s="35">
        <f t="shared" si="159"/>
        <v>3</v>
      </c>
      <c r="W795" s="61">
        <f t="shared" si="168"/>
        <v>0.99337748344370858</v>
      </c>
      <c r="X795" s="14">
        <v>0</v>
      </c>
      <c r="Y795" s="14">
        <v>21</v>
      </c>
      <c r="Z795" s="14">
        <v>278</v>
      </c>
      <c r="AA795" s="14">
        <v>0</v>
      </c>
      <c r="AB795" s="106">
        <f t="shared" si="162"/>
        <v>299</v>
      </c>
      <c r="AC795" s="60">
        <f t="shared" si="163"/>
        <v>99.006622516556291</v>
      </c>
      <c r="AD795" s="7">
        <f t="shared" si="164"/>
        <v>302</v>
      </c>
      <c r="AE795" s="82"/>
      <c r="AF795" s="82"/>
    </row>
    <row r="796" spans="1:32" hidden="1" x14ac:dyDescent="0.2">
      <c r="A796" s="1" t="s">
        <v>50</v>
      </c>
      <c r="B796" t="s">
        <v>102</v>
      </c>
      <c r="C796" s="19">
        <v>166440</v>
      </c>
      <c r="D796" s="82" t="s">
        <v>218</v>
      </c>
      <c r="E796" s="95">
        <v>126752</v>
      </c>
      <c r="F796" s="95">
        <v>1089987</v>
      </c>
      <c r="G796" s="95">
        <v>0</v>
      </c>
      <c r="H796" s="95">
        <v>0</v>
      </c>
      <c r="I796" s="85">
        <f t="shared" si="167"/>
        <v>1216739</v>
      </c>
      <c r="J796" s="86">
        <f t="shared" si="160"/>
        <v>48.768560177159635</v>
      </c>
      <c r="K796" s="95">
        <v>126121</v>
      </c>
      <c r="L796" s="95">
        <v>720033</v>
      </c>
      <c r="M796" s="95">
        <v>320860</v>
      </c>
      <c r="N796" s="95">
        <v>65135</v>
      </c>
      <c r="O796" s="95">
        <v>46037</v>
      </c>
      <c r="P796" s="87">
        <f t="shared" si="165"/>
        <v>1278186</v>
      </c>
      <c r="Q796" s="86">
        <f t="shared" si="161"/>
        <v>51.231439822840365</v>
      </c>
      <c r="R796" s="88">
        <f t="shared" si="166"/>
        <v>2494925</v>
      </c>
      <c r="S796" s="101">
        <v>3</v>
      </c>
      <c r="T796" s="101">
        <v>0</v>
      </c>
      <c r="U796" s="101">
        <v>0</v>
      </c>
      <c r="V796" s="35">
        <f t="shared" si="159"/>
        <v>3</v>
      </c>
      <c r="W796" s="61">
        <f t="shared" si="168"/>
        <v>0.99337748344370858</v>
      </c>
      <c r="X796" s="14">
        <v>0</v>
      </c>
      <c r="Y796" s="14">
        <v>21</v>
      </c>
      <c r="Z796" s="14">
        <v>278</v>
      </c>
      <c r="AA796" s="14">
        <v>0</v>
      </c>
      <c r="AB796" s="106">
        <f t="shared" si="162"/>
        <v>299</v>
      </c>
      <c r="AC796" s="60">
        <f t="shared" si="163"/>
        <v>99.006622516556291</v>
      </c>
      <c r="AD796" s="7">
        <f t="shared" si="164"/>
        <v>302</v>
      </c>
      <c r="AE796" s="82"/>
      <c r="AF796" s="82"/>
    </row>
    <row r="797" spans="1:32" hidden="1" x14ac:dyDescent="0.2">
      <c r="A797" s="1" t="s">
        <v>50</v>
      </c>
      <c r="B797" t="s">
        <v>163</v>
      </c>
      <c r="C797" s="19">
        <v>94810</v>
      </c>
      <c r="D797" s="82" t="s">
        <v>218</v>
      </c>
      <c r="E797" s="95">
        <v>126752</v>
      </c>
      <c r="F797" s="95">
        <v>1089987</v>
      </c>
      <c r="G797" s="95">
        <v>0</v>
      </c>
      <c r="H797" s="95">
        <v>0</v>
      </c>
      <c r="I797" s="85">
        <f t="shared" si="167"/>
        <v>1216739</v>
      </c>
      <c r="J797" s="86">
        <f t="shared" si="160"/>
        <v>48.768560177159635</v>
      </c>
      <c r="K797" s="95">
        <v>126121</v>
      </c>
      <c r="L797" s="95">
        <v>720033</v>
      </c>
      <c r="M797" s="95">
        <v>320860</v>
      </c>
      <c r="N797" s="95">
        <v>65135</v>
      </c>
      <c r="O797" s="95">
        <v>46037</v>
      </c>
      <c r="P797" s="87">
        <f t="shared" si="165"/>
        <v>1278186</v>
      </c>
      <c r="Q797" s="86">
        <f t="shared" si="161"/>
        <v>51.231439822840365</v>
      </c>
      <c r="R797" s="88">
        <f t="shared" si="166"/>
        <v>2494925</v>
      </c>
      <c r="S797" s="101">
        <v>3</v>
      </c>
      <c r="T797" s="101">
        <v>0</v>
      </c>
      <c r="U797" s="101">
        <v>0</v>
      </c>
      <c r="V797" s="35">
        <f t="shared" si="159"/>
        <v>3</v>
      </c>
      <c r="W797" s="61">
        <f t="shared" si="168"/>
        <v>0.99337748344370858</v>
      </c>
      <c r="X797" s="14">
        <v>0</v>
      </c>
      <c r="Y797" s="14">
        <v>21</v>
      </c>
      <c r="Z797" s="14">
        <v>278</v>
      </c>
      <c r="AA797" s="14">
        <v>0</v>
      </c>
      <c r="AB797" s="106">
        <f t="shared" si="162"/>
        <v>299</v>
      </c>
      <c r="AC797" s="60">
        <f t="shared" si="163"/>
        <v>99.006622516556291</v>
      </c>
      <c r="AD797" s="7">
        <f t="shared" si="164"/>
        <v>302</v>
      </c>
      <c r="AE797" s="82"/>
      <c r="AF797" s="82"/>
    </row>
    <row r="798" spans="1:32" hidden="1" x14ac:dyDescent="0.2">
      <c r="A798" s="1" t="s">
        <v>50</v>
      </c>
      <c r="B798" s="20" t="s">
        <v>104</v>
      </c>
      <c r="C798" s="21">
        <v>42372</v>
      </c>
      <c r="D798" s="82" t="s">
        <v>218</v>
      </c>
      <c r="E798" s="95">
        <v>126752</v>
      </c>
      <c r="F798" s="95">
        <v>1089987</v>
      </c>
      <c r="G798" s="95">
        <v>0</v>
      </c>
      <c r="H798" s="95">
        <v>0</v>
      </c>
      <c r="I798" s="85">
        <f t="shared" si="167"/>
        <v>1216739</v>
      </c>
      <c r="J798" s="86">
        <f t="shared" si="160"/>
        <v>48.768560177159635</v>
      </c>
      <c r="K798" s="95">
        <v>126121</v>
      </c>
      <c r="L798" s="95">
        <v>720033</v>
      </c>
      <c r="M798" s="95">
        <v>320860</v>
      </c>
      <c r="N798" s="95">
        <v>65135</v>
      </c>
      <c r="O798" s="95">
        <v>46037</v>
      </c>
      <c r="P798" s="87">
        <f t="shared" si="165"/>
        <v>1278186</v>
      </c>
      <c r="Q798" s="86">
        <f t="shared" si="161"/>
        <v>51.231439822840365</v>
      </c>
      <c r="R798" s="88">
        <f t="shared" si="166"/>
        <v>2494925</v>
      </c>
      <c r="S798" s="101">
        <v>3</v>
      </c>
      <c r="T798" s="101">
        <v>0</v>
      </c>
      <c r="U798" s="101">
        <v>0</v>
      </c>
      <c r="V798" s="35">
        <f t="shared" si="159"/>
        <v>3</v>
      </c>
      <c r="W798" s="61">
        <f t="shared" si="168"/>
        <v>0.99337748344370858</v>
      </c>
      <c r="X798" s="14">
        <v>0</v>
      </c>
      <c r="Y798" s="14">
        <v>21</v>
      </c>
      <c r="Z798" s="14">
        <v>278</v>
      </c>
      <c r="AA798" s="14">
        <v>0</v>
      </c>
      <c r="AB798" s="106">
        <f t="shared" si="162"/>
        <v>299</v>
      </c>
      <c r="AC798" s="60">
        <f t="shared" si="163"/>
        <v>99.006622516556291</v>
      </c>
      <c r="AD798" s="7">
        <f t="shared" si="164"/>
        <v>302</v>
      </c>
      <c r="AE798" s="82"/>
      <c r="AF798" s="82"/>
    </row>
    <row r="799" spans="1:32" hidden="1" x14ac:dyDescent="0.2">
      <c r="A799" s="1" t="s">
        <v>50</v>
      </c>
      <c r="B799" t="s">
        <v>105</v>
      </c>
      <c r="C799" s="19">
        <v>3592</v>
      </c>
      <c r="D799" s="82" t="s">
        <v>218</v>
      </c>
      <c r="E799" s="95">
        <v>126752</v>
      </c>
      <c r="F799" s="95">
        <v>1089987</v>
      </c>
      <c r="G799" s="95">
        <v>0</v>
      </c>
      <c r="H799" s="95">
        <v>0</v>
      </c>
      <c r="I799" s="85">
        <f t="shared" si="167"/>
        <v>1216739</v>
      </c>
      <c r="J799" s="86">
        <f t="shared" si="160"/>
        <v>48.768560177159635</v>
      </c>
      <c r="K799" s="95">
        <v>126121</v>
      </c>
      <c r="L799" s="95">
        <v>720033</v>
      </c>
      <c r="M799" s="95">
        <v>320860</v>
      </c>
      <c r="N799" s="95">
        <v>65135</v>
      </c>
      <c r="O799" s="95">
        <v>46037</v>
      </c>
      <c r="P799" s="87">
        <f t="shared" si="165"/>
        <v>1278186</v>
      </c>
      <c r="Q799" s="86">
        <f t="shared" si="161"/>
        <v>51.231439822840365</v>
      </c>
      <c r="R799" s="88">
        <f t="shared" si="166"/>
        <v>2494925</v>
      </c>
      <c r="S799" s="101">
        <v>3</v>
      </c>
      <c r="T799" s="101">
        <v>0</v>
      </c>
      <c r="U799" s="101">
        <v>0</v>
      </c>
      <c r="V799" s="35">
        <f t="shared" si="159"/>
        <v>3</v>
      </c>
      <c r="W799" s="61">
        <f t="shared" si="168"/>
        <v>0.99337748344370858</v>
      </c>
      <c r="X799" s="14">
        <v>0</v>
      </c>
      <c r="Y799" s="14">
        <v>21</v>
      </c>
      <c r="Z799" s="14">
        <v>278</v>
      </c>
      <c r="AA799" s="14">
        <v>0</v>
      </c>
      <c r="AB799" s="106">
        <f t="shared" si="162"/>
        <v>299</v>
      </c>
      <c r="AC799" s="60">
        <f t="shared" si="163"/>
        <v>99.006622516556291</v>
      </c>
      <c r="AD799" s="7">
        <f t="shared" si="164"/>
        <v>302</v>
      </c>
      <c r="AE799" s="82"/>
      <c r="AF799" s="82"/>
    </row>
    <row r="800" spans="1:32" hidden="1" x14ac:dyDescent="0.2">
      <c r="A800" s="1" t="s">
        <v>50</v>
      </c>
      <c r="B800" t="s">
        <v>106</v>
      </c>
      <c r="C800" s="19">
        <v>172627</v>
      </c>
      <c r="D800" s="82" t="s">
        <v>218</v>
      </c>
      <c r="E800" s="95">
        <v>126752</v>
      </c>
      <c r="F800" s="95">
        <v>1089987</v>
      </c>
      <c r="G800" s="95">
        <v>0</v>
      </c>
      <c r="H800" s="95">
        <v>0</v>
      </c>
      <c r="I800" s="85">
        <f t="shared" si="167"/>
        <v>1216739</v>
      </c>
      <c r="J800" s="86">
        <f t="shared" si="160"/>
        <v>48.768560177159635</v>
      </c>
      <c r="K800" s="95">
        <v>126121</v>
      </c>
      <c r="L800" s="95">
        <v>720033</v>
      </c>
      <c r="M800" s="95">
        <v>320860</v>
      </c>
      <c r="N800" s="95">
        <v>65135</v>
      </c>
      <c r="O800" s="95">
        <v>46037</v>
      </c>
      <c r="P800" s="87">
        <f t="shared" si="165"/>
        <v>1278186</v>
      </c>
      <c r="Q800" s="86">
        <f t="shared" si="161"/>
        <v>51.231439822840365</v>
      </c>
      <c r="R800" s="88">
        <f t="shared" si="166"/>
        <v>2494925</v>
      </c>
      <c r="S800" s="101">
        <v>3</v>
      </c>
      <c r="T800" s="101">
        <v>0</v>
      </c>
      <c r="U800" s="101">
        <v>0</v>
      </c>
      <c r="V800" s="35">
        <f t="shared" si="159"/>
        <v>3</v>
      </c>
      <c r="W800" s="61">
        <f t="shared" si="168"/>
        <v>0.99337748344370858</v>
      </c>
      <c r="X800" s="14">
        <v>0</v>
      </c>
      <c r="Y800" s="14">
        <v>21</v>
      </c>
      <c r="Z800" s="14">
        <v>278</v>
      </c>
      <c r="AA800" s="14">
        <v>0</v>
      </c>
      <c r="AB800" s="106">
        <f t="shared" si="162"/>
        <v>299</v>
      </c>
      <c r="AC800" s="60">
        <f t="shared" si="163"/>
        <v>99.006622516556291</v>
      </c>
      <c r="AD800" s="7">
        <f t="shared" si="164"/>
        <v>302</v>
      </c>
      <c r="AE800" s="82"/>
      <c r="AF800" s="82"/>
    </row>
    <row r="801" spans="1:32" hidden="1" x14ac:dyDescent="0.2">
      <c r="A801" s="1" t="s">
        <v>50</v>
      </c>
      <c r="B801" t="s">
        <v>125</v>
      </c>
      <c r="C801" s="19">
        <v>53223</v>
      </c>
      <c r="D801" s="82" t="s">
        <v>219</v>
      </c>
      <c r="E801" s="95">
        <v>126752</v>
      </c>
      <c r="F801" s="95">
        <v>1089987</v>
      </c>
      <c r="G801" s="95">
        <v>0</v>
      </c>
      <c r="H801" s="95">
        <v>0</v>
      </c>
      <c r="I801" s="85">
        <f t="shared" si="167"/>
        <v>1216739</v>
      </c>
      <c r="J801" s="86">
        <f t="shared" si="160"/>
        <v>48.768560177159635</v>
      </c>
      <c r="K801" s="95">
        <v>126121</v>
      </c>
      <c r="L801" s="95">
        <v>720033</v>
      </c>
      <c r="M801" s="95">
        <v>320860</v>
      </c>
      <c r="N801" s="95">
        <v>65135</v>
      </c>
      <c r="O801" s="95">
        <v>46037</v>
      </c>
      <c r="P801" s="87">
        <f t="shared" si="165"/>
        <v>1278186</v>
      </c>
      <c r="Q801" s="86">
        <f t="shared" si="161"/>
        <v>51.231439822840365</v>
      </c>
      <c r="R801" s="88">
        <f t="shared" si="166"/>
        <v>2494925</v>
      </c>
      <c r="S801" s="101">
        <v>3</v>
      </c>
      <c r="T801" s="101">
        <v>0</v>
      </c>
      <c r="U801" s="101">
        <v>0</v>
      </c>
      <c r="V801" s="35">
        <f t="shared" si="159"/>
        <v>3</v>
      </c>
      <c r="W801" s="61">
        <f t="shared" si="168"/>
        <v>0.99337748344370858</v>
      </c>
      <c r="X801" s="14">
        <v>0</v>
      </c>
      <c r="Y801" s="14">
        <v>21</v>
      </c>
      <c r="Z801" s="14">
        <v>278</v>
      </c>
      <c r="AA801" s="14">
        <v>0</v>
      </c>
      <c r="AB801" s="106">
        <f t="shared" si="162"/>
        <v>299</v>
      </c>
      <c r="AC801" s="60">
        <f t="shared" si="163"/>
        <v>99.006622516556291</v>
      </c>
      <c r="AD801" s="7">
        <f t="shared" si="164"/>
        <v>302</v>
      </c>
      <c r="AE801" s="82"/>
      <c r="AF801" s="82"/>
    </row>
    <row r="802" spans="1:32" hidden="1" x14ac:dyDescent="0.2">
      <c r="A802" s="1" t="s">
        <v>50</v>
      </c>
      <c r="B802" t="s">
        <v>207</v>
      </c>
      <c r="C802" s="19">
        <v>23012</v>
      </c>
      <c r="D802" s="82" t="s">
        <v>174</v>
      </c>
      <c r="E802" s="95">
        <v>126752</v>
      </c>
      <c r="F802" s="95">
        <v>1089987</v>
      </c>
      <c r="G802" s="95">
        <v>0</v>
      </c>
      <c r="H802" s="95">
        <v>0</v>
      </c>
      <c r="I802" s="85">
        <f t="shared" si="167"/>
        <v>1216739</v>
      </c>
      <c r="J802" s="86">
        <f t="shared" si="160"/>
        <v>48.768560177159635</v>
      </c>
      <c r="K802" s="95">
        <v>126121</v>
      </c>
      <c r="L802" s="95">
        <v>720033</v>
      </c>
      <c r="M802" s="95">
        <v>320860</v>
      </c>
      <c r="N802" s="95">
        <v>65135</v>
      </c>
      <c r="O802" s="95">
        <v>46037</v>
      </c>
      <c r="P802" s="87">
        <f t="shared" si="165"/>
        <v>1278186</v>
      </c>
      <c r="Q802" s="86">
        <f t="shared" si="161"/>
        <v>51.231439822840365</v>
      </c>
      <c r="R802" s="88">
        <f t="shared" si="166"/>
        <v>2494925</v>
      </c>
      <c r="S802" s="101">
        <v>3</v>
      </c>
      <c r="T802" s="101">
        <v>0</v>
      </c>
      <c r="U802" s="101">
        <v>0</v>
      </c>
      <c r="V802" s="35">
        <f t="shared" si="159"/>
        <v>3</v>
      </c>
      <c r="W802" s="61">
        <f t="shared" si="168"/>
        <v>0.99337748344370858</v>
      </c>
      <c r="X802" s="14">
        <v>0</v>
      </c>
      <c r="Y802" s="14">
        <v>21</v>
      </c>
      <c r="Z802" s="14">
        <v>278</v>
      </c>
      <c r="AA802" s="14">
        <v>0</v>
      </c>
      <c r="AB802" s="106">
        <f t="shared" si="162"/>
        <v>299</v>
      </c>
      <c r="AC802" s="60">
        <f t="shared" si="163"/>
        <v>99.006622516556291</v>
      </c>
      <c r="AD802" s="7">
        <f t="shared" si="164"/>
        <v>302</v>
      </c>
      <c r="AE802" s="82"/>
      <c r="AF802" s="82"/>
    </row>
    <row r="803" spans="1:32" hidden="1" x14ac:dyDescent="0.2">
      <c r="A803" s="1" t="s">
        <v>51</v>
      </c>
      <c r="B803" t="s">
        <v>148</v>
      </c>
      <c r="C803" s="19">
        <v>760302</v>
      </c>
      <c r="D803" s="82" t="s">
        <v>221</v>
      </c>
      <c r="E803" s="95">
        <v>304475</v>
      </c>
      <c r="F803" s="95">
        <v>2865572</v>
      </c>
      <c r="G803" s="95">
        <v>0</v>
      </c>
      <c r="H803" s="95">
        <v>0</v>
      </c>
      <c r="I803" s="85">
        <f t="shared" si="167"/>
        <v>3170047</v>
      </c>
      <c r="J803" s="86">
        <f t="shared" si="160"/>
        <v>97.107019538745433</v>
      </c>
      <c r="K803" s="95">
        <v>17613</v>
      </c>
      <c r="L803" s="95">
        <v>67076</v>
      </c>
      <c r="M803" s="95">
        <v>8508</v>
      </c>
      <c r="N803" s="94">
        <v>1244</v>
      </c>
      <c r="O803" s="94">
        <v>0</v>
      </c>
      <c r="P803" s="87">
        <f t="shared" si="165"/>
        <v>94441</v>
      </c>
      <c r="Q803" s="86">
        <f t="shared" si="161"/>
        <v>2.8929804612545675</v>
      </c>
      <c r="R803" s="88">
        <f t="shared" si="166"/>
        <v>3264488</v>
      </c>
      <c r="S803" s="101">
        <v>9</v>
      </c>
      <c r="T803" s="101">
        <v>11</v>
      </c>
      <c r="U803" s="101">
        <v>2</v>
      </c>
      <c r="V803" s="35">
        <f t="shared" si="159"/>
        <v>22</v>
      </c>
      <c r="W803" s="61">
        <f t="shared" si="168"/>
        <v>53.658536585365852</v>
      </c>
      <c r="X803" s="14">
        <v>3</v>
      </c>
      <c r="Y803" s="14">
        <v>12</v>
      </c>
      <c r="Z803" s="14">
        <v>7</v>
      </c>
      <c r="AA803" s="14" t="s">
        <v>281</v>
      </c>
      <c r="AB803" s="106">
        <f t="shared" si="162"/>
        <v>19</v>
      </c>
      <c r="AC803" s="60">
        <f t="shared" si="163"/>
        <v>46.341463414634148</v>
      </c>
      <c r="AD803" s="7">
        <f t="shared" si="164"/>
        <v>41</v>
      </c>
      <c r="AE803" s="82"/>
      <c r="AF803" s="82"/>
    </row>
    <row r="804" spans="1:32" hidden="1" x14ac:dyDescent="0.2">
      <c r="A804" s="1" t="s">
        <v>51</v>
      </c>
      <c r="B804" t="s">
        <v>102</v>
      </c>
      <c r="C804" s="19">
        <v>1062204</v>
      </c>
      <c r="D804" s="82" t="s">
        <v>218</v>
      </c>
      <c r="E804" s="95">
        <v>304475</v>
      </c>
      <c r="F804" s="95">
        <v>2865572</v>
      </c>
      <c r="G804" s="95">
        <v>0</v>
      </c>
      <c r="H804" s="95">
        <v>0</v>
      </c>
      <c r="I804" s="85">
        <f t="shared" si="167"/>
        <v>3170047</v>
      </c>
      <c r="J804" s="86">
        <f t="shared" si="160"/>
        <v>97.107019538745433</v>
      </c>
      <c r="K804" s="95">
        <v>17613</v>
      </c>
      <c r="L804" s="95">
        <v>67076</v>
      </c>
      <c r="M804" s="95">
        <v>8508</v>
      </c>
      <c r="N804" s="94">
        <v>1244</v>
      </c>
      <c r="O804" s="94">
        <v>0</v>
      </c>
      <c r="P804" s="87">
        <f t="shared" si="165"/>
        <v>94441</v>
      </c>
      <c r="Q804" s="86">
        <f t="shared" si="161"/>
        <v>2.8929804612545675</v>
      </c>
      <c r="R804" s="88">
        <f t="shared" si="166"/>
        <v>3264488</v>
      </c>
      <c r="S804" s="101">
        <v>9</v>
      </c>
      <c r="T804" s="101">
        <v>11</v>
      </c>
      <c r="U804" s="101">
        <v>2</v>
      </c>
      <c r="V804" s="35">
        <f t="shared" si="159"/>
        <v>22</v>
      </c>
      <c r="W804" s="61">
        <f t="shared" si="168"/>
        <v>53.658536585365852</v>
      </c>
      <c r="X804" s="14">
        <v>3</v>
      </c>
      <c r="Y804" s="14">
        <v>12</v>
      </c>
      <c r="Z804" s="14">
        <v>7</v>
      </c>
      <c r="AA804" s="14" t="s">
        <v>281</v>
      </c>
      <c r="AB804" s="106">
        <f t="shared" si="162"/>
        <v>19</v>
      </c>
      <c r="AC804" s="60">
        <f t="shared" si="163"/>
        <v>46.341463414634148</v>
      </c>
      <c r="AD804" s="7">
        <f t="shared" si="164"/>
        <v>41</v>
      </c>
      <c r="AE804" s="82"/>
      <c r="AF804" s="82"/>
    </row>
    <row r="805" spans="1:32" hidden="1" x14ac:dyDescent="0.2">
      <c r="A805" s="1" t="s">
        <v>51</v>
      </c>
      <c r="B805" t="s">
        <v>104</v>
      </c>
      <c r="C805" s="19">
        <v>808141</v>
      </c>
      <c r="D805" s="82" t="s">
        <v>218</v>
      </c>
      <c r="E805" s="95">
        <v>304475</v>
      </c>
      <c r="F805" s="95">
        <v>2865572</v>
      </c>
      <c r="G805" s="95">
        <v>0</v>
      </c>
      <c r="H805" s="95">
        <v>0</v>
      </c>
      <c r="I805" s="85">
        <f t="shared" si="167"/>
        <v>3170047</v>
      </c>
      <c r="J805" s="86">
        <f t="shared" si="160"/>
        <v>97.107019538745433</v>
      </c>
      <c r="K805" s="95">
        <v>17613</v>
      </c>
      <c r="L805" s="95">
        <v>67076</v>
      </c>
      <c r="M805" s="95">
        <v>8508</v>
      </c>
      <c r="N805" s="94">
        <v>1244</v>
      </c>
      <c r="O805" s="94">
        <v>0</v>
      </c>
      <c r="P805" s="87">
        <f t="shared" si="165"/>
        <v>94441</v>
      </c>
      <c r="Q805" s="86">
        <f t="shared" si="161"/>
        <v>2.8929804612545675</v>
      </c>
      <c r="R805" s="88">
        <f t="shared" si="166"/>
        <v>3264488</v>
      </c>
      <c r="S805" s="101">
        <v>9</v>
      </c>
      <c r="T805" s="101">
        <v>11</v>
      </c>
      <c r="U805" s="101">
        <v>2</v>
      </c>
      <c r="V805" s="35">
        <f t="shared" si="159"/>
        <v>22</v>
      </c>
      <c r="W805" s="61">
        <f t="shared" si="168"/>
        <v>53.658536585365852</v>
      </c>
      <c r="X805" s="14">
        <v>3</v>
      </c>
      <c r="Y805" s="14">
        <v>12</v>
      </c>
      <c r="Z805" s="14">
        <v>7</v>
      </c>
      <c r="AA805" s="14" t="s">
        <v>281</v>
      </c>
      <c r="AB805" s="106">
        <f t="shared" si="162"/>
        <v>19</v>
      </c>
      <c r="AC805" s="60">
        <f t="shared" si="163"/>
        <v>46.341463414634148</v>
      </c>
      <c r="AD805" s="7">
        <f t="shared" si="164"/>
        <v>41</v>
      </c>
      <c r="AE805" s="82"/>
      <c r="AF805" s="82"/>
    </row>
    <row r="806" spans="1:32" hidden="1" x14ac:dyDescent="0.2">
      <c r="A806" s="1" t="s">
        <v>51</v>
      </c>
      <c r="B806" t="s">
        <v>106</v>
      </c>
      <c r="C806" s="19">
        <v>749326</v>
      </c>
      <c r="D806" s="82" t="s">
        <v>218</v>
      </c>
      <c r="E806" s="95">
        <v>304475</v>
      </c>
      <c r="F806" s="95">
        <v>2865572</v>
      </c>
      <c r="G806" s="95">
        <v>0</v>
      </c>
      <c r="H806" s="95">
        <v>0</v>
      </c>
      <c r="I806" s="85">
        <f t="shared" si="167"/>
        <v>3170047</v>
      </c>
      <c r="J806" s="86">
        <f t="shared" si="160"/>
        <v>97.107019538745433</v>
      </c>
      <c r="K806" s="95">
        <v>17613</v>
      </c>
      <c r="L806" s="95">
        <v>67076</v>
      </c>
      <c r="M806" s="95">
        <v>8508</v>
      </c>
      <c r="N806" s="94">
        <v>1244</v>
      </c>
      <c r="O806" s="94">
        <v>0</v>
      </c>
      <c r="P806" s="87">
        <f t="shared" si="165"/>
        <v>94441</v>
      </c>
      <c r="Q806" s="86">
        <f t="shared" si="161"/>
        <v>2.8929804612545675</v>
      </c>
      <c r="R806" s="88">
        <f t="shared" si="166"/>
        <v>3264488</v>
      </c>
      <c r="S806" s="101">
        <v>9</v>
      </c>
      <c r="T806" s="101">
        <v>11</v>
      </c>
      <c r="U806" s="101">
        <v>2</v>
      </c>
      <c r="V806" s="35">
        <f t="shared" si="159"/>
        <v>22</v>
      </c>
      <c r="W806" s="61">
        <f t="shared" si="168"/>
        <v>53.658536585365852</v>
      </c>
      <c r="X806" s="14">
        <v>3</v>
      </c>
      <c r="Y806" s="14">
        <v>12</v>
      </c>
      <c r="Z806" s="14">
        <v>7</v>
      </c>
      <c r="AA806" s="14" t="s">
        <v>281</v>
      </c>
      <c r="AB806" s="106">
        <f t="shared" si="162"/>
        <v>19</v>
      </c>
      <c r="AC806" s="60">
        <f t="shared" si="163"/>
        <v>46.341463414634148</v>
      </c>
      <c r="AD806" s="7">
        <f t="shared" si="164"/>
        <v>41</v>
      </c>
      <c r="AE806" s="82"/>
      <c r="AF806" s="82"/>
    </row>
    <row r="807" spans="1:32" s="10" customFormat="1" hidden="1" x14ac:dyDescent="0.2">
      <c r="A807" s="6" t="s">
        <v>247</v>
      </c>
      <c r="B807" s="10" t="s">
        <v>117</v>
      </c>
      <c r="C807" s="31">
        <v>30000</v>
      </c>
      <c r="D807" s="91" t="s">
        <v>176</v>
      </c>
      <c r="E807" s="94">
        <v>0</v>
      </c>
      <c r="F807" s="94">
        <v>138619</v>
      </c>
      <c r="G807" s="94">
        <v>0</v>
      </c>
      <c r="H807" s="94">
        <v>0</v>
      </c>
      <c r="I807" s="85">
        <f t="shared" si="167"/>
        <v>138619</v>
      </c>
      <c r="J807" s="86">
        <f t="shared" si="160"/>
        <v>27.756441575292545</v>
      </c>
      <c r="K807" s="94">
        <v>301006</v>
      </c>
      <c r="L807" s="94">
        <v>35616</v>
      </c>
      <c r="M807" s="94">
        <v>0</v>
      </c>
      <c r="N807" s="94">
        <v>24171</v>
      </c>
      <c r="O807" s="94">
        <v>0</v>
      </c>
      <c r="P807" s="87">
        <f t="shared" si="165"/>
        <v>360793</v>
      </c>
      <c r="Q807" s="86">
        <f t="shared" si="161"/>
        <v>72.243558424707459</v>
      </c>
      <c r="R807" s="88">
        <f t="shared" si="166"/>
        <v>499412</v>
      </c>
      <c r="S807" s="104">
        <v>2</v>
      </c>
      <c r="T807" s="104">
        <v>0</v>
      </c>
      <c r="U807" s="104">
        <v>0</v>
      </c>
      <c r="V807" s="35">
        <f t="shared" si="159"/>
        <v>2</v>
      </c>
      <c r="W807" s="61">
        <f t="shared" si="168"/>
        <v>1.9047619047619047</v>
      </c>
      <c r="X807" s="33">
        <v>0</v>
      </c>
      <c r="Y807" s="33">
        <v>45</v>
      </c>
      <c r="Z807" s="33">
        <v>58</v>
      </c>
      <c r="AA807" s="33" t="s">
        <v>281</v>
      </c>
      <c r="AB807" s="106">
        <f t="shared" si="162"/>
        <v>103</v>
      </c>
      <c r="AC807" s="60">
        <f t="shared" si="163"/>
        <v>98.095238095238102</v>
      </c>
      <c r="AD807" s="7">
        <f t="shared" si="164"/>
        <v>105</v>
      </c>
      <c r="AE807" s="91"/>
      <c r="AF807" s="91"/>
    </row>
    <row r="808" spans="1:32" s="10" customFormat="1" hidden="1" x14ac:dyDescent="0.2">
      <c r="A808" s="6" t="s">
        <v>247</v>
      </c>
      <c r="B808" s="10" t="s">
        <v>133</v>
      </c>
      <c r="C808" s="31">
        <v>53262</v>
      </c>
      <c r="D808" s="91" t="s">
        <v>176</v>
      </c>
      <c r="E808" s="94">
        <v>0</v>
      </c>
      <c r="F808" s="94">
        <v>138619</v>
      </c>
      <c r="G808" s="94">
        <v>0</v>
      </c>
      <c r="H808" s="94">
        <v>0</v>
      </c>
      <c r="I808" s="85">
        <f t="shared" si="167"/>
        <v>138619</v>
      </c>
      <c r="J808" s="86">
        <f t="shared" si="160"/>
        <v>27.756441575292545</v>
      </c>
      <c r="K808" s="94">
        <v>301006</v>
      </c>
      <c r="L808" s="94">
        <v>35616</v>
      </c>
      <c r="M808" s="94">
        <v>0</v>
      </c>
      <c r="N808" s="94">
        <v>24171</v>
      </c>
      <c r="O808" s="94">
        <v>0</v>
      </c>
      <c r="P808" s="87">
        <f t="shared" si="165"/>
        <v>360793</v>
      </c>
      <c r="Q808" s="86">
        <f t="shared" si="161"/>
        <v>72.243558424707459</v>
      </c>
      <c r="R808" s="88">
        <f t="shared" si="166"/>
        <v>499412</v>
      </c>
      <c r="S808" s="104">
        <v>2</v>
      </c>
      <c r="T808" s="104">
        <v>0</v>
      </c>
      <c r="U808" s="104">
        <v>0</v>
      </c>
      <c r="V808" s="35">
        <f t="shared" si="159"/>
        <v>2</v>
      </c>
      <c r="W808" s="61">
        <f t="shared" si="168"/>
        <v>1.9047619047619047</v>
      </c>
      <c r="X808" s="33">
        <v>0</v>
      </c>
      <c r="Y808" s="33">
        <v>45</v>
      </c>
      <c r="Z808" s="33">
        <v>58</v>
      </c>
      <c r="AA808" s="33" t="s">
        <v>281</v>
      </c>
      <c r="AB808" s="106">
        <f t="shared" si="162"/>
        <v>103</v>
      </c>
      <c r="AC808" s="60">
        <f t="shared" si="163"/>
        <v>98.095238095238102</v>
      </c>
      <c r="AD808" s="7">
        <f t="shared" si="164"/>
        <v>105</v>
      </c>
      <c r="AE808" s="91"/>
      <c r="AF808" s="91"/>
    </row>
    <row r="809" spans="1:32" s="10" customFormat="1" hidden="1" x14ac:dyDescent="0.2">
      <c r="A809" s="6" t="s">
        <v>247</v>
      </c>
      <c r="B809" s="10" t="s">
        <v>225</v>
      </c>
      <c r="C809" s="31">
        <v>30000</v>
      </c>
      <c r="D809" s="91" t="s">
        <v>176</v>
      </c>
      <c r="E809" s="94">
        <v>0</v>
      </c>
      <c r="F809" s="94">
        <v>138619</v>
      </c>
      <c r="G809" s="94">
        <v>0</v>
      </c>
      <c r="H809" s="94">
        <v>0</v>
      </c>
      <c r="I809" s="85">
        <f t="shared" si="167"/>
        <v>138619</v>
      </c>
      <c r="J809" s="86">
        <f t="shared" si="160"/>
        <v>27.756441575292545</v>
      </c>
      <c r="K809" s="94">
        <v>301006</v>
      </c>
      <c r="L809" s="94">
        <v>35616</v>
      </c>
      <c r="M809" s="94">
        <v>0</v>
      </c>
      <c r="N809" s="94">
        <v>24171</v>
      </c>
      <c r="O809" s="94">
        <v>0</v>
      </c>
      <c r="P809" s="87">
        <f t="shared" si="165"/>
        <v>360793</v>
      </c>
      <c r="Q809" s="86">
        <f t="shared" si="161"/>
        <v>72.243558424707459</v>
      </c>
      <c r="R809" s="88">
        <f t="shared" si="166"/>
        <v>499412</v>
      </c>
      <c r="S809" s="104">
        <v>2</v>
      </c>
      <c r="T809" s="104">
        <v>0</v>
      </c>
      <c r="U809" s="104">
        <v>0</v>
      </c>
      <c r="V809" s="35">
        <f t="shared" si="159"/>
        <v>2</v>
      </c>
      <c r="W809" s="61">
        <f t="shared" si="168"/>
        <v>1.9047619047619047</v>
      </c>
      <c r="X809" s="33">
        <v>0</v>
      </c>
      <c r="Y809" s="33">
        <v>45</v>
      </c>
      <c r="Z809" s="33">
        <v>58</v>
      </c>
      <c r="AA809" s="33" t="s">
        <v>281</v>
      </c>
      <c r="AB809" s="106">
        <f t="shared" si="162"/>
        <v>103</v>
      </c>
      <c r="AC809" s="60">
        <f t="shared" si="163"/>
        <v>98.095238095238102</v>
      </c>
      <c r="AD809" s="7">
        <f t="shared" si="164"/>
        <v>105</v>
      </c>
      <c r="AE809" s="91"/>
      <c r="AF809" s="91"/>
    </row>
    <row r="810" spans="1:32" s="10" customFormat="1" hidden="1" x14ac:dyDescent="0.2">
      <c r="A810" s="6" t="s">
        <v>247</v>
      </c>
      <c r="B810" t="s">
        <v>227</v>
      </c>
      <c r="C810" s="31">
        <v>1400</v>
      </c>
      <c r="D810" s="91" t="s">
        <v>176</v>
      </c>
      <c r="E810" s="94">
        <v>0</v>
      </c>
      <c r="F810" s="94">
        <v>138619</v>
      </c>
      <c r="G810" s="94">
        <v>0</v>
      </c>
      <c r="H810" s="94">
        <v>0</v>
      </c>
      <c r="I810" s="85">
        <f t="shared" si="167"/>
        <v>138619</v>
      </c>
      <c r="J810" s="86">
        <f t="shared" si="160"/>
        <v>27.756441575292545</v>
      </c>
      <c r="K810" s="94">
        <v>301006</v>
      </c>
      <c r="L810" s="94">
        <v>35616</v>
      </c>
      <c r="M810" s="94">
        <v>0</v>
      </c>
      <c r="N810" s="94">
        <v>24171</v>
      </c>
      <c r="O810" s="94">
        <v>0</v>
      </c>
      <c r="P810" s="87">
        <f t="shared" si="165"/>
        <v>360793</v>
      </c>
      <c r="Q810" s="86">
        <f t="shared" si="161"/>
        <v>72.243558424707459</v>
      </c>
      <c r="R810" s="88">
        <f t="shared" si="166"/>
        <v>499412</v>
      </c>
      <c r="S810" s="104">
        <v>2</v>
      </c>
      <c r="T810" s="104">
        <v>0</v>
      </c>
      <c r="U810" s="104">
        <v>0</v>
      </c>
      <c r="V810" s="35">
        <f t="shared" si="159"/>
        <v>2</v>
      </c>
      <c r="W810" s="61">
        <f t="shared" si="168"/>
        <v>1.9047619047619047</v>
      </c>
      <c r="X810" s="33">
        <v>0</v>
      </c>
      <c r="Y810" s="33">
        <v>45</v>
      </c>
      <c r="Z810" s="33">
        <v>58</v>
      </c>
      <c r="AA810" s="33" t="s">
        <v>281</v>
      </c>
      <c r="AB810" s="106">
        <f t="shared" si="162"/>
        <v>103</v>
      </c>
      <c r="AC810" s="60">
        <f t="shared" si="163"/>
        <v>98.095238095238102</v>
      </c>
      <c r="AD810" s="7">
        <f t="shared" si="164"/>
        <v>105</v>
      </c>
      <c r="AE810" s="91"/>
      <c r="AF810" s="91"/>
    </row>
    <row r="811" spans="1:32" s="10" customFormat="1" hidden="1" x14ac:dyDescent="0.2">
      <c r="A811" s="6" t="s">
        <v>247</v>
      </c>
      <c r="B811" s="10" t="s">
        <v>99</v>
      </c>
      <c r="C811" s="31">
        <v>20433</v>
      </c>
      <c r="D811" s="91" t="s">
        <v>213</v>
      </c>
      <c r="E811" s="94">
        <v>0</v>
      </c>
      <c r="F811" s="94">
        <v>138619</v>
      </c>
      <c r="G811" s="94">
        <v>0</v>
      </c>
      <c r="H811" s="94">
        <v>0</v>
      </c>
      <c r="I811" s="85">
        <f t="shared" si="167"/>
        <v>138619</v>
      </c>
      <c r="J811" s="86">
        <f t="shared" si="160"/>
        <v>27.756441575292545</v>
      </c>
      <c r="K811" s="94">
        <v>301006</v>
      </c>
      <c r="L811" s="94">
        <v>35616</v>
      </c>
      <c r="M811" s="94">
        <v>0</v>
      </c>
      <c r="N811" s="94">
        <v>24171</v>
      </c>
      <c r="O811" s="94">
        <v>0</v>
      </c>
      <c r="P811" s="87">
        <f t="shared" si="165"/>
        <v>360793</v>
      </c>
      <c r="Q811" s="86">
        <f t="shared" si="161"/>
        <v>72.243558424707459</v>
      </c>
      <c r="R811" s="88">
        <f t="shared" si="166"/>
        <v>499412</v>
      </c>
      <c r="S811" s="104">
        <v>2</v>
      </c>
      <c r="T811" s="104">
        <v>0</v>
      </c>
      <c r="U811" s="104">
        <v>0</v>
      </c>
      <c r="V811" s="35">
        <f t="shared" si="159"/>
        <v>2</v>
      </c>
      <c r="W811" s="61">
        <f t="shared" si="168"/>
        <v>1.9047619047619047</v>
      </c>
      <c r="X811" s="33">
        <v>0</v>
      </c>
      <c r="Y811" s="33">
        <v>45</v>
      </c>
      <c r="Z811" s="33">
        <v>58</v>
      </c>
      <c r="AA811" s="33" t="s">
        <v>281</v>
      </c>
      <c r="AB811" s="106">
        <f t="shared" si="162"/>
        <v>103</v>
      </c>
      <c r="AC811" s="60">
        <f t="shared" si="163"/>
        <v>98.095238095238102</v>
      </c>
      <c r="AD811" s="7">
        <f t="shared" si="164"/>
        <v>105</v>
      </c>
      <c r="AE811" s="91"/>
      <c r="AF811" s="91"/>
    </row>
    <row r="812" spans="1:32" s="10" customFormat="1" hidden="1" x14ac:dyDescent="0.2">
      <c r="A812" s="6" t="s">
        <v>247</v>
      </c>
      <c r="B812" s="10" t="s">
        <v>123</v>
      </c>
      <c r="C812" s="31">
        <v>7174</v>
      </c>
      <c r="D812" s="91" t="s">
        <v>218</v>
      </c>
      <c r="E812" s="94">
        <v>0</v>
      </c>
      <c r="F812" s="94">
        <v>138619</v>
      </c>
      <c r="G812" s="94">
        <v>0</v>
      </c>
      <c r="H812" s="94">
        <v>0</v>
      </c>
      <c r="I812" s="85">
        <f t="shared" si="167"/>
        <v>138619</v>
      </c>
      <c r="J812" s="86">
        <f t="shared" si="160"/>
        <v>27.756441575292545</v>
      </c>
      <c r="K812" s="94">
        <v>301006</v>
      </c>
      <c r="L812" s="94">
        <v>35616</v>
      </c>
      <c r="M812" s="94">
        <v>0</v>
      </c>
      <c r="N812" s="94">
        <v>24171</v>
      </c>
      <c r="O812" s="94">
        <v>0</v>
      </c>
      <c r="P812" s="87">
        <f t="shared" si="165"/>
        <v>360793</v>
      </c>
      <c r="Q812" s="86">
        <f t="shared" si="161"/>
        <v>72.243558424707459</v>
      </c>
      <c r="R812" s="88">
        <f t="shared" si="166"/>
        <v>499412</v>
      </c>
      <c r="S812" s="104">
        <v>2</v>
      </c>
      <c r="T812" s="104">
        <v>0</v>
      </c>
      <c r="U812" s="104">
        <v>0</v>
      </c>
      <c r="V812" s="35">
        <f t="shared" si="159"/>
        <v>2</v>
      </c>
      <c r="W812" s="61">
        <f t="shared" si="168"/>
        <v>1.9047619047619047</v>
      </c>
      <c r="X812" s="33">
        <v>0</v>
      </c>
      <c r="Y812" s="33">
        <v>45</v>
      </c>
      <c r="Z812" s="33">
        <v>58</v>
      </c>
      <c r="AA812" s="33" t="s">
        <v>281</v>
      </c>
      <c r="AB812" s="106">
        <f t="shared" si="162"/>
        <v>103</v>
      </c>
      <c r="AC812" s="60">
        <f t="shared" si="163"/>
        <v>98.095238095238102</v>
      </c>
      <c r="AD812" s="7">
        <f t="shared" si="164"/>
        <v>105</v>
      </c>
      <c r="AE812" s="91"/>
      <c r="AF812" s="91"/>
    </row>
    <row r="813" spans="1:32" s="10" customFormat="1" hidden="1" x14ac:dyDescent="0.2">
      <c r="A813" s="6" t="s">
        <v>247</v>
      </c>
      <c r="B813" s="10" t="s">
        <v>102</v>
      </c>
      <c r="C813" s="31">
        <v>94319</v>
      </c>
      <c r="D813" s="91" t="s">
        <v>218</v>
      </c>
      <c r="E813" s="94">
        <v>0</v>
      </c>
      <c r="F813" s="94">
        <v>138619</v>
      </c>
      <c r="G813" s="94">
        <v>0</v>
      </c>
      <c r="H813" s="94">
        <v>0</v>
      </c>
      <c r="I813" s="85">
        <f t="shared" si="167"/>
        <v>138619</v>
      </c>
      <c r="J813" s="86">
        <f t="shared" si="160"/>
        <v>27.756441575292545</v>
      </c>
      <c r="K813" s="94">
        <v>301006</v>
      </c>
      <c r="L813" s="94">
        <v>35616</v>
      </c>
      <c r="M813" s="94">
        <v>0</v>
      </c>
      <c r="N813" s="94">
        <v>24171</v>
      </c>
      <c r="O813" s="94">
        <v>0</v>
      </c>
      <c r="P813" s="87">
        <f t="shared" si="165"/>
        <v>360793</v>
      </c>
      <c r="Q813" s="86">
        <f t="shared" si="161"/>
        <v>72.243558424707459</v>
      </c>
      <c r="R813" s="88">
        <f t="shared" si="166"/>
        <v>499412</v>
      </c>
      <c r="S813" s="104">
        <v>2</v>
      </c>
      <c r="T813" s="104">
        <v>0</v>
      </c>
      <c r="U813" s="104">
        <v>0</v>
      </c>
      <c r="V813" s="35">
        <f t="shared" si="159"/>
        <v>2</v>
      </c>
      <c r="W813" s="61">
        <f t="shared" si="168"/>
        <v>1.9047619047619047</v>
      </c>
      <c r="X813" s="33">
        <v>0</v>
      </c>
      <c r="Y813" s="33">
        <v>45</v>
      </c>
      <c r="Z813" s="33">
        <v>58</v>
      </c>
      <c r="AA813" s="33" t="s">
        <v>281</v>
      </c>
      <c r="AB813" s="106">
        <f t="shared" si="162"/>
        <v>103</v>
      </c>
      <c r="AC813" s="60">
        <f t="shared" si="163"/>
        <v>98.095238095238102</v>
      </c>
      <c r="AD813" s="7">
        <f t="shared" si="164"/>
        <v>105</v>
      </c>
      <c r="AE813" s="91"/>
      <c r="AF813" s="91"/>
    </row>
    <row r="814" spans="1:32" s="10" customFormat="1" hidden="1" x14ac:dyDescent="0.2">
      <c r="A814" s="6" t="s">
        <v>247</v>
      </c>
      <c r="B814" s="10" t="s">
        <v>163</v>
      </c>
      <c r="C814" s="31">
        <v>22124</v>
      </c>
      <c r="D814" s="91" t="s">
        <v>218</v>
      </c>
      <c r="E814" s="94">
        <v>0</v>
      </c>
      <c r="F814" s="94">
        <v>138619</v>
      </c>
      <c r="G814" s="94">
        <v>0</v>
      </c>
      <c r="H814" s="94">
        <v>0</v>
      </c>
      <c r="I814" s="85">
        <f t="shared" si="167"/>
        <v>138619</v>
      </c>
      <c r="J814" s="86">
        <f t="shared" si="160"/>
        <v>27.756441575292545</v>
      </c>
      <c r="K814" s="94">
        <v>301006</v>
      </c>
      <c r="L814" s="94">
        <v>35616</v>
      </c>
      <c r="M814" s="94">
        <v>0</v>
      </c>
      <c r="N814" s="94">
        <v>24171</v>
      </c>
      <c r="O814" s="94">
        <v>0</v>
      </c>
      <c r="P814" s="87">
        <f t="shared" si="165"/>
        <v>360793</v>
      </c>
      <c r="Q814" s="86">
        <f t="shared" si="161"/>
        <v>72.243558424707459</v>
      </c>
      <c r="R814" s="88">
        <f t="shared" si="166"/>
        <v>499412</v>
      </c>
      <c r="S814" s="104">
        <v>2</v>
      </c>
      <c r="T814" s="104">
        <v>0</v>
      </c>
      <c r="U814" s="104">
        <v>0</v>
      </c>
      <c r="V814" s="35">
        <f t="shared" si="159"/>
        <v>2</v>
      </c>
      <c r="W814" s="61">
        <f t="shared" si="168"/>
        <v>1.9047619047619047</v>
      </c>
      <c r="X814" s="33">
        <v>0</v>
      </c>
      <c r="Y814" s="33">
        <v>45</v>
      </c>
      <c r="Z814" s="33">
        <v>58</v>
      </c>
      <c r="AA814" s="33" t="s">
        <v>281</v>
      </c>
      <c r="AB814" s="106">
        <f t="shared" si="162"/>
        <v>103</v>
      </c>
      <c r="AC814" s="60">
        <f t="shared" si="163"/>
        <v>98.095238095238102</v>
      </c>
      <c r="AD814" s="7">
        <f t="shared" si="164"/>
        <v>105</v>
      </c>
      <c r="AE814" s="91"/>
      <c r="AF814" s="91"/>
    </row>
    <row r="815" spans="1:32" s="10" customFormat="1" hidden="1" x14ac:dyDescent="0.2">
      <c r="A815" s="6" t="s">
        <v>247</v>
      </c>
      <c r="B815" s="10" t="s">
        <v>103</v>
      </c>
      <c r="C815" s="31">
        <v>22688</v>
      </c>
      <c r="D815" s="91" t="s">
        <v>218</v>
      </c>
      <c r="E815" s="94">
        <v>0</v>
      </c>
      <c r="F815" s="94">
        <v>138619</v>
      </c>
      <c r="G815" s="94">
        <v>0</v>
      </c>
      <c r="H815" s="94">
        <v>0</v>
      </c>
      <c r="I815" s="85">
        <f t="shared" si="167"/>
        <v>138619</v>
      </c>
      <c r="J815" s="86">
        <f t="shared" si="160"/>
        <v>27.756441575292545</v>
      </c>
      <c r="K815" s="94">
        <v>301006</v>
      </c>
      <c r="L815" s="94">
        <v>35616</v>
      </c>
      <c r="M815" s="94">
        <v>0</v>
      </c>
      <c r="N815" s="94">
        <v>24171</v>
      </c>
      <c r="O815" s="94">
        <v>0</v>
      </c>
      <c r="P815" s="87">
        <f t="shared" si="165"/>
        <v>360793</v>
      </c>
      <c r="Q815" s="86">
        <f t="shared" si="161"/>
        <v>72.243558424707459</v>
      </c>
      <c r="R815" s="88">
        <f t="shared" si="166"/>
        <v>499412</v>
      </c>
      <c r="S815" s="104">
        <v>2</v>
      </c>
      <c r="T815" s="104">
        <v>0</v>
      </c>
      <c r="U815" s="104">
        <v>0</v>
      </c>
      <c r="V815" s="35">
        <f t="shared" si="159"/>
        <v>2</v>
      </c>
      <c r="W815" s="61">
        <f t="shared" si="168"/>
        <v>1.9047619047619047</v>
      </c>
      <c r="X815" s="33">
        <v>0</v>
      </c>
      <c r="Y815" s="33">
        <v>45</v>
      </c>
      <c r="Z815" s="33">
        <v>58</v>
      </c>
      <c r="AA815" s="33" t="s">
        <v>281</v>
      </c>
      <c r="AB815" s="106">
        <f t="shared" si="162"/>
        <v>103</v>
      </c>
      <c r="AC815" s="60">
        <f t="shared" si="163"/>
        <v>98.095238095238102</v>
      </c>
      <c r="AD815" s="7">
        <f t="shared" si="164"/>
        <v>105</v>
      </c>
      <c r="AE815" s="91"/>
      <c r="AF815" s="91"/>
    </row>
    <row r="816" spans="1:32" s="10" customFormat="1" hidden="1" x14ac:dyDescent="0.2">
      <c r="A816" s="6" t="s">
        <v>247</v>
      </c>
      <c r="B816" s="10" t="s">
        <v>124</v>
      </c>
      <c r="C816" s="31">
        <v>19000</v>
      </c>
      <c r="D816" s="91" t="s">
        <v>218</v>
      </c>
      <c r="E816" s="94">
        <v>0</v>
      </c>
      <c r="F816" s="94">
        <v>138619</v>
      </c>
      <c r="G816" s="94">
        <v>0</v>
      </c>
      <c r="H816" s="94">
        <v>0</v>
      </c>
      <c r="I816" s="85">
        <f t="shared" si="167"/>
        <v>138619</v>
      </c>
      <c r="J816" s="86">
        <f t="shared" si="160"/>
        <v>27.756441575292545</v>
      </c>
      <c r="K816" s="94">
        <v>301006</v>
      </c>
      <c r="L816" s="94">
        <v>35616</v>
      </c>
      <c r="M816" s="94">
        <v>0</v>
      </c>
      <c r="N816" s="94">
        <v>24171</v>
      </c>
      <c r="O816" s="94">
        <v>0</v>
      </c>
      <c r="P816" s="87">
        <f t="shared" si="165"/>
        <v>360793</v>
      </c>
      <c r="Q816" s="86">
        <f t="shared" si="161"/>
        <v>72.243558424707459</v>
      </c>
      <c r="R816" s="88">
        <f t="shared" si="166"/>
        <v>499412</v>
      </c>
      <c r="S816" s="104">
        <v>2</v>
      </c>
      <c r="T816" s="104">
        <v>0</v>
      </c>
      <c r="U816" s="104">
        <v>0</v>
      </c>
      <c r="V816" s="35">
        <f t="shared" si="159"/>
        <v>2</v>
      </c>
      <c r="W816" s="61">
        <f t="shared" si="168"/>
        <v>1.9047619047619047</v>
      </c>
      <c r="X816" s="33">
        <v>0</v>
      </c>
      <c r="Y816" s="33">
        <v>45</v>
      </c>
      <c r="Z816" s="33">
        <v>58</v>
      </c>
      <c r="AA816" s="33" t="s">
        <v>281</v>
      </c>
      <c r="AB816" s="106">
        <f t="shared" si="162"/>
        <v>103</v>
      </c>
      <c r="AC816" s="60">
        <f t="shared" si="163"/>
        <v>98.095238095238102</v>
      </c>
      <c r="AD816" s="7">
        <f t="shared" si="164"/>
        <v>105</v>
      </c>
      <c r="AE816" s="91"/>
      <c r="AF816" s="91"/>
    </row>
    <row r="817" spans="1:32" s="10" customFormat="1" hidden="1" x14ac:dyDescent="0.2">
      <c r="A817" s="6" t="s">
        <v>247</v>
      </c>
      <c r="B817" s="10" t="s">
        <v>125</v>
      </c>
      <c r="C817" s="31">
        <v>75145</v>
      </c>
      <c r="D817" s="91" t="s">
        <v>224</v>
      </c>
      <c r="E817" s="94">
        <v>0</v>
      </c>
      <c r="F817" s="94">
        <v>138619</v>
      </c>
      <c r="G817" s="94">
        <v>0</v>
      </c>
      <c r="H817" s="94">
        <v>0</v>
      </c>
      <c r="I817" s="85">
        <f t="shared" si="167"/>
        <v>138619</v>
      </c>
      <c r="J817" s="86">
        <f t="shared" si="160"/>
        <v>27.756441575292545</v>
      </c>
      <c r="K817" s="94">
        <v>301006</v>
      </c>
      <c r="L817" s="94">
        <v>35616</v>
      </c>
      <c r="M817" s="94">
        <v>0</v>
      </c>
      <c r="N817" s="94">
        <v>24171</v>
      </c>
      <c r="O817" s="94">
        <v>0</v>
      </c>
      <c r="P817" s="87">
        <f t="shared" si="165"/>
        <v>360793</v>
      </c>
      <c r="Q817" s="86">
        <f t="shared" si="161"/>
        <v>72.243558424707459</v>
      </c>
      <c r="R817" s="88">
        <f t="shared" si="166"/>
        <v>499412</v>
      </c>
      <c r="S817" s="104">
        <v>2</v>
      </c>
      <c r="T817" s="104">
        <v>0</v>
      </c>
      <c r="U817" s="104">
        <v>0</v>
      </c>
      <c r="V817" s="35">
        <f t="shared" si="159"/>
        <v>2</v>
      </c>
      <c r="W817" s="61">
        <f t="shared" si="168"/>
        <v>1.9047619047619047</v>
      </c>
      <c r="X817" s="33">
        <v>0</v>
      </c>
      <c r="Y817" s="33">
        <v>45</v>
      </c>
      <c r="Z817" s="33">
        <v>58</v>
      </c>
      <c r="AA817" s="33" t="s">
        <v>281</v>
      </c>
      <c r="AB817" s="106">
        <f t="shared" si="162"/>
        <v>103</v>
      </c>
      <c r="AC817" s="60">
        <f t="shared" si="163"/>
        <v>98.095238095238102</v>
      </c>
      <c r="AD817" s="7">
        <f t="shared" si="164"/>
        <v>105</v>
      </c>
      <c r="AE817" s="91"/>
      <c r="AF817" s="91"/>
    </row>
    <row r="818" spans="1:32" hidden="1" x14ac:dyDescent="0.2">
      <c r="A818" s="1" t="s">
        <v>53</v>
      </c>
      <c r="B818" t="s">
        <v>148</v>
      </c>
      <c r="C818" s="19">
        <v>270029</v>
      </c>
      <c r="D818" s="82" t="s">
        <v>221</v>
      </c>
      <c r="E818" s="95">
        <v>1980500</v>
      </c>
      <c r="F818" s="95">
        <v>3004373</v>
      </c>
      <c r="G818" s="95">
        <v>1122337</v>
      </c>
      <c r="H818" s="95">
        <v>0</v>
      </c>
      <c r="I818" s="85">
        <f t="shared" si="167"/>
        <v>6107210</v>
      </c>
      <c r="J818" s="86">
        <f t="shared" si="160"/>
        <v>94.561675178266711</v>
      </c>
      <c r="K818" s="95">
        <v>46163</v>
      </c>
      <c r="L818" s="95">
        <v>169196</v>
      </c>
      <c r="M818" s="95">
        <v>135872</v>
      </c>
      <c r="N818" s="95">
        <v>0</v>
      </c>
      <c r="O818" s="95">
        <v>0</v>
      </c>
      <c r="P818" s="87">
        <f t="shared" si="165"/>
        <v>351231</v>
      </c>
      <c r="Q818" s="86">
        <f t="shared" si="161"/>
        <v>5.4383248217332945</v>
      </c>
      <c r="R818" s="88">
        <f t="shared" si="166"/>
        <v>6458441</v>
      </c>
      <c r="S818" s="101">
        <v>309</v>
      </c>
      <c r="T818" s="101">
        <v>27</v>
      </c>
      <c r="U818" s="101">
        <v>30</v>
      </c>
      <c r="V818" s="35">
        <f t="shared" si="159"/>
        <v>366</v>
      </c>
      <c r="W818" s="61">
        <f t="shared" si="168"/>
        <v>100</v>
      </c>
      <c r="X818" s="14">
        <v>1</v>
      </c>
      <c r="Y818" s="14" t="s">
        <v>291</v>
      </c>
      <c r="Z818" s="14" t="s">
        <v>292</v>
      </c>
      <c r="AA818" s="14" t="s">
        <v>284</v>
      </c>
      <c r="AB818" s="106">
        <f t="shared" si="162"/>
        <v>0</v>
      </c>
      <c r="AC818" s="60">
        <f t="shared" si="163"/>
        <v>0</v>
      </c>
      <c r="AD818" s="7">
        <f t="shared" si="164"/>
        <v>366</v>
      </c>
      <c r="AE818" s="82"/>
      <c r="AF818" s="82"/>
    </row>
    <row r="819" spans="1:32" hidden="1" x14ac:dyDescent="0.2">
      <c r="A819" s="1" t="s">
        <v>53</v>
      </c>
      <c r="B819" t="s">
        <v>143</v>
      </c>
      <c r="C819" s="19">
        <v>122895</v>
      </c>
      <c r="D819" s="82" t="s">
        <v>170</v>
      </c>
      <c r="E819" s="95">
        <v>1980500</v>
      </c>
      <c r="F819" s="95">
        <v>3004373</v>
      </c>
      <c r="G819" s="95">
        <v>1122337</v>
      </c>
      <c r="H819" s="95">
        <v>0</v>
      </c>
      <c r="I819" s="85">
        <f t="shared" si="167"/>
        <v>6107210</v>
      </c>
      <c r="J819" s="86">
        <f t="shared" si="160"/>
        <v>94.561675178266711</v>
      </c>
      <c r="K819" s="95">
        <v>46163</v>
      </c>
      <c r="L819" s="95">
        <v>169196</v>
      </c>
      <c r="M819" s="95">
        <v>135872</v>
      </c>
      <c r="N819" s="95">
        <v>0</v>
      </c>
      <c r="O819" s="95">
        <v>0</v>
      </c>
      <c r="P819" s="87">
        <f t="shared" si="165"/>
        <v>351231</v>
      </c>
      <c r="Q819" s="86">
        <f t="shared" si="161"/>
        <v>5.4383248217332945</v>
      </c>
      <c r="R819" s="88">
        <f t="shared" si="166"/>
        <v>6458441</v>
      </c>
      <c r="S819" s="101">
        <v>309</v>
      </c>
      <c r="T819" s="101">
        <v>27</v>
      </c>
      <c r="U819" s="101">
        <v>30</v>
      </c>
      <c r="V819" s="35">
        <f t="shared" si="159"/>
        <v>366</v>
      </c>
      <c r="W819" s="61">
        <f t="shared" si="168"/>
        <v>100</v>
      </c>
      <c r="X819" s="14">
        <v>2</v>
      </c>
      <c r="Y819" s="14" t="s">
        <v>291</v>
      </c>
      <c r="Z819" s="14" t="s">
        <v>292</v>
      </c>
      <c r="AA819" s="14" t="s">
        <v>284</v>
      </c>
      <c r="AB819" s="106">
        <f t="shared" si="162"/>
        <v>0</v>
      </c>
      <c r="AC819" s="60">
        <f t="shared" si="163"/>
        <v>0</v>
      </c>
      <c r="AD819" s="7">
        <f t="shared" si="164"/>
        <v>366</v>
      </c>
      <c r="AE819" s="82"/>
      <c r="AF819" s="82"/>
    </row>
    <row r="820" spans="1:32" hidden="1" x14ac:dyDescent="0.2">
      <c r="A820" s="1" t="s">
        <v>53</v>
      </c>
      <c r="B820" t="s">
        <v>95</v>
      </c>
      <c r="C820" s="19">
        <v>332773</v>
      </c>
      <c r="D820" s="82" t="s">
        <v>170</v>
      </c>
      <c r="E820" s="95">
        <v>1980500</v>
      </c>
      <c r="F820" s="95">
        <v>3004373</v>
      </c>
      <c r="G820" s="95">
        <v>1122337</v>
      </c>
      <c r="H820" s="95">
        <v>0</v>
      </c>
      <c r="I820" s="85">
        <f t="shared" si="167"/>
        <v>6107210</v>
      </c>
      <c r="J820" s="86">
        <f t="shared" si="160"/>
        <v>94.561675178266711</v>
      </c>
      <c r="K820" s="95">
        <v>46163</v>
      </c>
      <c r="L820" s="95">
        <v>169196</v>
      </c>
      <c r="M820" s="95">
        <v>135872</v>
      </c>
      <c r="N820" s="95">
        <v>0</v>
      </c>
      <c r="O820" s="95">
        <v>0</v>
      </c>
      <c r="P820" s="87">
        <f t="shared" si="165"/>
        <v>351231</v>
      </c>
      <c r="Q820" s="86">
        <f t="shared" si="161"/>
        <v>5.4383248217332945</v>
      </c>
      <c r="R820" s="88">
        <f t="shared" si="166"/>
        <v>6458441</v>
      </c>
      <c r="S820" s="101">
        <v>309</v>
      </c>
      <c r="T820" s="101">
        <v>27</v>
      </c>
      <c r="U820" s="101">
        <v>30</v>
      </c>
      <c r="V820" s="35">
        <f t="shared" si="159"/>
        <v>366</v>
      </c>
      <c r="W820" s="61">
        <f t="shared" si="168"/>
        <v>100</v>
      </c>
      <c r="X820" s="14">
        <v>3</v>
      </c>
      <c r="Y820" s="14" t="s">
        <v>291</v>
      </c>
      <c r="Z820" s="14" t="s">
        <v>292</v>
      </c>
      <c r="AA820" s="14" t="s">
        <v>284</v>
      </c>
      <c r="AB820" s="106">
        <f t="shared" si="162"/>
        <v>0</v>
      </c>
      <c r="AC820" s="60">
        <f t="shared" si="163"/>
        <v>0</v>
      </c>
      <c r="AD820" s="7">
        <f t="shared" si="164"/>
        <v>366</v>
      </c>
      <c r="AE820" s="82"/>
      <c r="AF820" s="82"/>
    </row>
    <row r="821" spans="1:32" hidden="1" x14ac:dyDescent="0.2">
      <c r="A821" s="1" t="s">
        <v>53</v>
      </c>
      <c r="B821" t="s">
        <v>96</v>
      </c>
      <c r="C821" s="19">
        <v>289800</v>
      </c>
      <c r="D821" s="82" t="s">
        <v>170</v>
      </c>
      <c r="E821" s="95">
        <v>1980500</v>
      </c>
      <c r="F821" s="95">
        <v>3004373</v>
      </c>
      <c r="G821" s="95">
        <v>1122337</v>
      </c>
      <c r="H821" s="95">
        <v>0</v>
      </c>
      <c r="I821" s="85">
        <f t="shared" si="167"/>
        <v>6107210</v>
      </c>
      <c r="J821" s="86">
        <f t="shared" si="160"/>
        <v>94.561675178266711</v>
      </c>
      <c r="K821" s="95">
        <v>46163</v>
      </c>
      <c r="L821" s="95">
        <v>169196</v>
      </c>
      <c r="M821" s="95">
        <v>135872</v>
      </c>
      <c r="N821" s="95">
        <v>0</v>
      </c>
      <c r="O821" s="95">
        <v>0</v>
      </c>
      <c r="P821" s="87">
        <f t="shared" si="165"/>
        <v>351231</v>
      </c>
      <c r="Q821" s="86">
        <f t="shared" si="161"/>
        <v>5.4383248217332945</v>
      </c>
      <c r="R821" s="88">
        <f t="shared" si="166"/>
        <v>6458441</v>
      </c>
      <c r="S821" s="101">
        <v>309</v>
      </c>
      <c r="T821" s="101">
        <v>27</v>
      </c>
      <c r="U821" s="101">
        <v>30</v>
      </c>
      <c r="V821" s="35">
        <f t="shared" si="159"/>
        <v>366</v>
      </c>
      <c r="W821" s="61">
        <f t="shared" si="168"/>
        <v>100</v>
      </c>
      <c r="X821" s="14">
        <v>4</v>
      </c>
      <c r="Y821" s="14" t="s">
        <v>291</v>
      </c>
      <c r="Z821" s="14" t="s">
        <v>292</v>
      </c>
      <c r="AA821" s="14" t="s">
        <v>284</v>
      </c>
      <c r="AB821" s="106">
        <f t="shared" si="162"/>
        <v>0</v>
      </c>
      <c r="AC821" s="60">
        <f t="shared" si="163"/>
        <v>0</v>
      </c>
      <c r="AD821" s="7">
        <f t="shared" si="164"/>
        <v>366</v>
      </c>
      <c r="AE821" s="82"/>
      <c r="AF821" s="82"/>
    </row>
    <row r="822" spans="1:32" hidden="1" x14ac:dyDescent="0.2">
      <c r="A822" s="1" t="s">
        <v>53</v>
      </c>
      <c r="B822" t="s">
        <v>227</v>
      </c>
      <c r="C822" s="19">
        <v>606265</v>
      </c>
      <c r="D822" s="82" t="s">
        <v>170</v>
      </c>
      <c r="E822" s="95">
        <v>1980500</v>
      </c>
      <c r="F822" s="95">
        <v>3004373</v>
      </c>
      <c r="G822" s="95">
        <v>1122337</v>
      </c>
      <c r="H822" s="95">
        <v>0</v>
      </c>
      <c r="I822" s="85">
        <f t="shared" si="167"/>
        <v>6107210</v>
      </c>
      <c r="J822" s="86">
        <f t="shared" si="160"/>
        <v>94.561675178266711</v>
      </c>
      <c r="K822" s="95">
        <v>46163</v>
      </c>
      <c r="L822" s="95">
        <v>169196</v>
      </c>
      <c r="M822" s="95">
        <v>135872</v>
      </c>
      <c r="N822" s="95">
        <v>0</v>
      </c>
      <c r="O822" s="95">
        <v>0</v>
      </c>
      <c r="P822" s="87">
        <f t="shared" si="165"/>
        <v>351231</v>
      </c>
      <c r="Q822" s="86">
        <f t="shared" si="161"/>
        <v>5.4383248217332945</v>
      </c>
      <c r="R822" s="88">
        <f t="shared" si="166"/>
        <v>6458441</v>
      </c>
      <c r="S822" s="101">
        <v>309</v>
      </c>
      <c r="T822" s="101">
        <v>27</v>
      </c>
      <c r="U822" s="101">
        <v>30</v>
      </c>
      <c r="V822" s="35">
        <f t="shared" si="159"/>
        <v>366</v>
      </c>
      <c r="W822" s="61">
        <f t="shared" si="168"/>
        <v>100</v>
      </c>
      <c r="X822" s="14">
        <v>5</v>
      </c>
      <c r="Y822" s="14" t="s">
        <v>291</v>
      </c>
      <c r="Z822" s="14" t="s">
        <v>292</v>
      </c>
      <c r="AA822" s="14" t="s">
        <v>284</v>
      </c>
      <c r="AB822" s="106">
        <f t="shared" si="162"/>
        <v>0</v>
      </c>
      <c r="AC822" s="60">
        <f t="shared" si="163"/>
        <v>0</v>
      </c>
      <c r="AD822" s="7">
        <f t="shared" si="164"/>
        <v>366</v>
      </c>
      <c r="AE822" s="82"/>
      <c r="AF822" s="82"/>
    </row>
    <row r="823" spans="1:32" hidden="1" x14ac:dyDescent="0.2">
      <c r="A823" s="1" t="s">
        <v>53</v>
      </c>
      <c r="B823" t="s">
        <v>119</v>
      </c>
      <c r="C823" s="19">
        <v>3296</v>
      </c>
      <c r="D823" s="82" t="s">
        <v>213</v>
      </c>
      <c r="E823" s="95">
        <v>1980500</v>
      </c>
      <c r="F823" s="95">
        <v>3004373</v>
      </c>
      <c r="G823" s="95">
        <v>1122337</v>
      </c>
      <c r="H823" s="95">
        <v>0</v>
      </c>
      <c r="I823" s="85">
        <f t="shared" si="167"/>
        <v>6107210</v>
      </c>
      <c r="J823" s="86">
        <f t="shared" si="160"/>
        <v>94.561675178266711</v>
      </c>
      <c r="K823" s="95">
        <v>46163</v>
      </c>
      <c r="L823" s="95">
        <v>169196</v>
      </c>
      <c r="M823" s="95">
        <v>135872</v>
      </c>
      <c r="N823" s="95">
        <v>0</v>
      </c>
      <c r="O823" s="95">
        <v>0</v>
      </c>
      <c r="P823" s="87">
        <f t="shared" si="165"/>
        <v>351231</v>
      </c>
      <c r="Q823" s="86">
        <f t="shared" si="161"/>
        <v>5.4383248217332945</v>
      </c>
      <c r="R823" s="88">
        <f t="shared" si="166"/>
        <v>6458441</v>
      </c>
      <c r="S823" s="101">
        <v>309</v>
      </c>
      <c r="T823" s="101">
        <v>27</v>
      </c>
      <c r="U823" s="101">
        <v>30</v>
      </c>
      <c r="V823" s="35">
        <f t="shared" si="159"/>
        <v>366</v>
      </c>
      <c r="W823" s="61">
        <f t="shared" si="168"/>
        <v>100</v>
      </c>
      <c r="X823" s="14">
        <v>6</v>
      </c>
      <c r="Y823" s="14" t="s">
        <v>291</v>
      </c>
      <c r="Z823" s="14" t="s">
        <v>292</v>
      </c>
      <c r="AA823" s="14" t="s">
        <v>284</v>
      </c>
      <c r="AB823" s="106">
        <f t="shared" si="162"/>
        <v>0</v>
      </c>
      <c r="AC823" s="60">
        <f t="shared" si="163"/>
        <v>0</v>
      </c>
      <c r="AD823" s="7">
        <f t="shared" si="164"/>
        <v>366</v>
      </c>
      <c r="AE823" s="82"/>
      <c r="AF823" s="82"/>
    </row>
    <row r="824" spans="1:32" hidden="1" x14ac:dyDescent="0.2">
      <c r="A824" s="1" t="s">
        <v>53</v>
      </c>
      <c r="B824" t="s">
        <v>121</v>
      </c>
      <c r="C824" s="19">
        <v>302757</v>
      </c>
      <c r="D824" s="82" t="s">
        <v>213</v>
      </c>
      <c r="E824" s="95">
        <v>1980500</v>
      </c>
      <c r="F824" s="95">
        <v>3004373</v>
      </c>
      <c r="G824" s="95">
        <v>1122337</v>
      </c>
      <c r="H824" s="95">
        <v>0</v>
      </c>
      <c r="I824" s="85">
        <f t="shared" si="167"/>
        <v>6107210</v>
      </c>
      <c r="J824" s="86">
        <f t="shared" si="160"/>
        <v>94.561675178266711</v>
      </c>
      <c r="K824" s="95">
        <v>46163</v>
      </c>
      <c r="L824" s="95">
        <v>169196</v>
      </c>
      <c r="M824" s="95">
        <v>135872</v>
      </c>
      <c r="N824" s="95">
        <v>0</v>
      </c>
      <c r="O824" s="95">
        <v>0</v>
      </c>
      <c r="P824" s="87">
        <f t="shared" si="165"/>
        <v>351231</v>
      </c>
      <c r="Q824" s="86">
        <f t="shared" si="161"/>
        <v>5.4383248217332945</v>
      </c>
      <c r="R824" s="88">
        <f t="shared" si="166"/>
        <v>6458441</v>
      </c>
      <c r="S824" s="101">
        <v>309</v>
      </c>
      <c r="T824" s="101">
        <v>27</v>
      </c>
      <c r="U824" s="101">
        <v>30</v>
      </c>
      <c r="V824" s="35">
        <f t="shared" si="159"/>
        <v>366</v>
      </c>
      <c r="W824" s="61">
        <f t="shared" si="168"/>
        <v>100</v>
      </c>
      <c r="X824" s="14">
        <v>7</v>
      </c>
      <c r="Y824" s="14" t="s">
        <v>291</v>
      </c>
      <c r="Z824" s="14" t="s">
        <v>292</v>
      </c>
      <c r="AA824" s="14" t="s">
        <v>284</v>
      </c>
      <c r="AB824" s="106">
        <f t="shared" si="162"/>
        <v>0</v>
      </c>
      <c r="AC824" s="60">
        <f t="shared" si="163"/>
        <v>0</v>
      </c>
      <c r="AD824" s="7">
        <f t="shared" si="164"/>
        <v>366</v>
      </c>
      <c r="AE824" s="82"/>
      <c r="AF824" s="82"/>
    </row>
    <row r="825" spans="1:32" hidden="1" x14ac:dyDescent="0.2">
      <c r="A825" s="1" t="s">
        <v>53</v>
      </c>
      <c r="B825" t="s">
        <v>100</v>
      </c>
      <c r="C825" s="19">
        <v>313568</v>
      </c>
      <c r="D825" s="82" t="s">
        <v>213</v>
      </c>
      <c r="E825" s="95">
        <v>1980500</v>
      </c>
      <c r="F825" s="95">
        <v>3004373</v>
      </c>
      <c r="G825" s="95">
        <v>1122337</v>
      </c>
      <c r="H825" s="95">
        <v>0</v>
      </c>
      <c r="I825" s="85">
        <f t="shared" si="167"/>
        <v>6107210</v>
      </c>
      <c r="J825" s="86">
        <f t="shared" si="160"/>
        <v>94.561675178266711</v>
      </c>
      <c r="K825" s="95">
        <v>46163</v>
      </c>
      <c r="L825" s="95">
        <v>169196</v>
      </c>
      <c r="M825" s="95">
        <v>135872</v>
      </c>
      <c r="N825" s="95">
        <v>0</v>
      </c>
      <c r="O825" s="95">
        <v>0</v>
      </c>
      <c r="P825" s="87">
        <f t="shared" si="165"/>
        <v>351231</v>
      </c>
      <c r="Q825" s="86">
        <f t="shared" si="161"/>
        <v>5.4383248217332945</v>
      </c>
      <c r="R825" s="88">
        <f t="shared" si="166"/>
        <v>6458441</v>
      </c>
      <c r="S825" s="101">
        <v>309</v>
      </c>
      <c r="T825" s="101">
        <v>27</v>
      </c>
      <c r="U825" s="101">
        <v>30</v>
      </c>
      <c r="V825" s="35">
        <f t="shared" si="159"/>
        <v>366</v>
      </c>
      <c r="W825" s="61">
        <f t="shared" si="168"/>
        <v>100</v>
      </c>
      <c r="X825" s="14">
        <v>8</v>
      </c>
      <c r="Y825" s="14" t="s">
        <v>291</v>
      </c>
      <c r="Z825" s="14" t="s">
        <v>292</v>
      </c>
      <c r="AA825" s="14" t="s">
        <v>284</v>
      </c>
      <c r="AB825" s="106">
        <f t="shared" si="162"/>
        <v>0</v>
      </c>
      <c r="AC825" s="60">
        <f t="shared" si="163"/>
        <v>0</v>
      </c>
      <c r="AD825" s="7">
        <f t="shared" si="164"/>
        <v>366</v>
      </c>
      <c r="AE825" s="82"/>
      <c r="AF825" s="82"/>
    </row>
    <row r="826" spans="1:32" hidden="1" x14ac:dyDescent="0.2">
      <c r="A826" s="1" t="s">
        <v>53</v>
      </c>
      <c r="B826" t="s">
        <v>123</v>
      </c>
      <c r="C826" s="19">
        <v>123637</v>
      </c>
      <c r="D826" s="82" t="s">
        <v>218</v>
      </c>
      <c r="E826" s="95">
        <v>1980500</v>
      </c>
      <c r="F826" s="95">
        <v>3004373</v>
      </c>
      <c r="G826" s="95">
        <v>1122337</v>
      </c>
      <c r="H826" s="95">
        <v>0</v>
      </c>
      <c r="I826" s="85">
        <f t="shared" si="167"/>
        <v>6107210</v>
      </c>
      <c r="J826" s="86">
        <f t="shared" si="160"/>
        <v>94.561675178266711</v>
      </c>
      <c r="K826" s="95">
        <v>46163</v>
      </c>
      <c r="L826" s="95">
        <v>169196</v>
      </c>
      <c r="M826" s="95">
        <v>135872</v>
      </c>
      <c r="N826" s="95">
        <v>0</v>
      </c>
      <c r="O826" s="95">
        <v>0</v>
      </c>
      <c r="P826" s="87">
        <f t="shared" si="165"/>
        <v>351231</v>
      </c>
      <c r="Q826" s="86">
        <f t="shared" si="161"/>
        <v>5.4383248217332945</v>
      </c>
      <c r="R826" s="88">
        <f t="shared" si="166"/>
        <v>6458441</v>
      </c>
      <c r="S826" s="101">
        <v>309</v>
      </c>
      <c r="T826" s="101">
        <v>27</v>
      </c>
      <c r="U826" s="101">
        <v>30</v>
      </c>
      <c r="V826" s="35">
        <f t="shared" si="159"/>
        <v>366</v>
      </c>
      <c r="W826" s="61">
        <f t="shared" si="168"/>
        <v>100</v>
      </c>
      <c r="X826" s="14">
        <v>9</v>
      </c>
      <c r="Y826" s="14" t="s">
        <v>291</v>
      </c>
      <c r="Z826" s="14" t="s">
        <v>292</v>
      </c>
      <c r="AA826" s="14" t="s">
        <v>284</v>
      </c>
      <c r="AB826" s="106">
        <f t="shared" si="162"/>
        <v>0</v>
      </c>
      <c r="AC826" s="60">
        <f t="shared" si="163"/>
        <v>0</v>
      </c>
      <c r="AD826" s="7">
        <f t="shared" si="164"/>
        <v>366</v>
      </c>
      <c r="AE826" s="82"/>
      <c r="AF826" s="82"/>
    </row>
    <row r="827" spans="1:32" hidden="1" x14ac:dyDescent="0.2">
      <c r="A827" s="1" t="s">
        <v>53</v>
      </c>
      <c r="B827" t="s">
        <v>102</v>
      </c>
      <c r="C827" s="19">
        <v>1223594</v>
      </c>
      <c r="D827" s="82" t="s">
        <v>218</v>
      </c>
      <c r="E827" s="95">
        <v>1980500</v>
      </c>
      <c r="F827" s="95">
        <v>3004373</v>
      </c>
      <c r="G827" s="95">
        <v>1122337</v>
      </c>
      <c r="H827" s="95">
        <v>0</v>
      </c>
      <c r="I827" s="85">
        <f t="shared" si="167"/>
        <v>6107210</v>
      </c>
      <c r="J827" s="86">
        <f t="shared" si="160"/>
        <v>94.561675178266711</v>
      </c>
      <c r="K827" s="95">
        <v>46163</v>
      </c>
      <c r="L827" s="95">
        <v>169196</v>
      </c>
      <c r="M827" s="95">
        <v>135872</v>
      </c>
      <c r="N827" s="95">
        <v>0</v>
      </c>
      <c r="O827" s="95">
        <v>0</v>
      </c>
      <c r="P827" s="87">
        <f t="shared" si="165"/>
        <v>351231</v>
      </c>
      <c r="Q827" s="86">
        <f t="shared" si="161"/>
        <v>5.4383248217332945</v>
      </c>
      <c r="R827" s="88">
        <f t="shared" si="166"/>
        <v>6458441</v>
      </c>
      <c r="S827" s="101">
        <v>309</v>
      </c>
      <c r="T827" s="101">
        <v>27</v>
      </c>
      <c r="U827" s="101">
        <v>30</v>
      </c>
      <c r="V827" s="35">
        <f t="shared" si="159"/>
        <v>366</v>
      </c>
      <c r="W827" s="61">
        <f t="shared" si="168"/>
        <v>100</v>
      </c>
      <c r="X827" s="14">
        <v>10</v>
      </c>
      <c r="Y827" s="14" t="s">
        <v>291</v>
      </c>
      <c r="Z827" s="14" t="s">
        <v>292</v>
      </c>
      <c r="AA827" s="14" t="s">
        <v>284</v>
      </c>
      <c r="AB827" s="106">
        <f t="shared" si="162"/>
        <v>0</v>
      </c>
      <c r="AC827" s="60">
        <f t="shared" si="163"/>
        <v>0</v>
      </c>
      <c r="AD827" s="7">
        <f t="shared" si="164"/>
        <v>366</v>
      </c>
      <c r="AE827" s="82"/>
      <c r="AF827" s="82"/>
    </row>
    <row r="828" spans="1:32" hidden="1" x14ac:dyDescent="0.2">
      <c r="A828" s="1" t="s">
        <v>53</v>
      </c>
      <c r="B828" t="s">
        <v>104</v>
      </c>
      <c r="C828" s="19">
        <v>633895</v>
      </c>
      <c r="D828" s="82" t="s">
        <v>218</v>
      </c>
      <c r="E828" s="95">
        <v>1980500</v>
      </c>
      <c r="F828" s="95">
        <v>3004373</v>
      </c>
      <c r="G828" s="95">
        <v>1122337</v>
      </c>
      <c r="H828" s="95">
        <v>0</v>
      </c>
      <c r="I828" s="85">
        <f t="shared" si="167"/>
        <v>6107210</v>
      </c>
      <c r="J828" s="86">
        <f t="shared" si="160"/>
        <v>94.561675178266711</v>
      </c>
      <c r="K828" s="95">
        <v>46163</v>
      </c>
      <c r="L828" s="95">
        <v>169196</v>
      </c>
      <c r="M828" s="95">
        <v>135872</v>
      </c>
      <c r="N828" s="95">
        <v>0</v>
      </c>
      <c r="O828" s="95">
        <v>0</v>
      </c>
      <c r="P828" s="87">
        <f t="shared" si="165"/>
        <v>351231</v>
      </c>
      <c r="Q828" s="86">
        <f t="shared" si="161"/>
        <v>5.4383248217332945</v>
      </c>
      <c r="R828" s="88">
        <f t="shared" si="166"/>
        <v>6458441</v>
      </c>
      <c r="S828" s="101">
        <v>309</v>
      </c>
      <c r="T828" s="101">
        <v>27</v>
      </c>
      <c r="U828" s="101">
        <v>30</v>
      </c>
      <c r="V828" s="35">
        <f t="shared" si="159"/>
        <v>366</v>
      </c>
      <c r="W828" s="61">
        <f t="shared" si="168"/>
        <v>100</v>
      </c>
      <c r="X828" s="14">
        <v>11</v>
      </c>
      <c r="Y828" s="14" t="s">
        <v>291</v>
      </c>
      <c r="Z828" s="14" t="s">
        <v>292</v>
      </c>
      <c r="AA828" s="14" t="s">
        <v>284</v>
      </c>
      <c r="AB828" s="106">
        <f t="shared" si="162"/>
        <v>0</v>
      </c>
      <c r="AC828" s="60">
        <f t="shared" si="163"/>
        <v>0</v>
      </c>
      <c r="AD828" s="7">
        <f t="shared" si="164"/>
        <v>366</v>
      </c>
      <c r="AE828" s="82"/>
      <c r="AF828" s="82"/>
    </row>
    <row r="829" spans="1:32" hidden="1" x14ac:dyDescent="0.2">
      <c r="A829" s="1" t="s">
        <v>53</v>
      </c>
      <c r="B829" t="s">
        <v>105</v>
      </c>
      <c r="C829" s="19">
        <v>68666</v>
      </c>
      <c r="D829" s="82" t="s">
        <v>218</v>
      </c>
      <c r="E829" s="95">
        <v>1980500</v>
      </c>
      <c r="F829" s="95">
        <v>3004373</v>
      </c>
      <c r="G829" s="95">
        <v>1122337</v>
      </c>
      <c r="H829" s="95">
        <v>0</v>
      </c>
      <c r="I829" s="85">
        <f t="shared" si="167"/>
        <v>6107210</v>
      </c>
      <c r="J829" s="86">
        <f t="shared" si="160"/>
        <v>94.561675178266711</v>
      </c>
      <c r="K829" s="95">
        <v>46163</v>
      </c>
      <c r="L829" s="95">
        <v>169196</v>
      </c>
      <c r="M829" s="95">
        <v>135872</v>
      </c>
      <c r="N829" s="95">
        <v>0</v>
      </c>
      <c r="O829" s="95">
        <v>0</v>
      </c>
      <c r="P829" s="87">
        <f t="shared" si="165"/>
        <v>351231</v>
      </c>
      <c r="Q829" s="86">
        <f t="shared" si="161"/>
        <v>5.4383248217332945</v>
      </c>
      <c r="R829" s="88">
        <f t="shared" si="166"/>
        <v>6458441</v>
      </c>
      <c r="S829" s="101">
        <v>309</v>
      </c>
      <c r="T829" s="101">
        <v>27</v>
      </c>
      <c r="U829" s="101">
        <v>30</v>
      </c>
      <c r="V829" s="35">
        <f t="shared" si="159"/>
        <v>366</v>
      </c>
      <c r="W829" s="61">
        <f t="shared" si="168"/>
        <v>100</v>
      </c>
      <c r="X829" s="14">
        <v>12</v>
      </c>
      <c r="Y829" s="14" t="s">
        <v>291</v>
      </c>
      <c r="Z829" s="14" t="s">
        <v>292</v>
      </c>
      <c r="AA829" s="14" t="s">
        <v>284</v>
      </c>
      <c r="AB829" s="106">
        <f t="shared" si="162"/>
        <v>0</v>
      </c>
      <c r="AC829" s="60">
        <f t="shared" si="163"/>
        <v>0</v>
      </c>
      <c r="AD829" s="7">
        <f t="shared" si="164"/>
        <v>366</v>
      </c>
      <c r="AE829" s="82"/>
      <c r="AF829" s="82"/>
    </row>
    <row r="830" spans="1:32" hidden="1" x14ac:dyDescent="0.2">
      <c r="A830" s="1" t="s">
        <v>53</v>
      </c>
      <c r="B830" t="s">
        <v>106</v>
      </c>
      <c r="C830" s="19">
        <v>801213</v>
      </c>
      <c r="D830" s="82" t="s">
        <v>218</v>
      </c>
      <c r="E830" s="95">
        <v>1980500</v>
      </c>
      <c r="F830" s="95">
        <v>3004373</v>
      </c>
      <c r="G830" s="95">
        <v>1122337</v>
      </c>
      <c r="H830" s="95">
        <v>0</v>
      </c>
      <c r="I830" s="85">
        <f t="shared" si="167"/>
        <v>6107210</v>
      </c>
      <c r="J830" s="86">
        <f t="shared" si="160"/>
        <v>94.561675178266711</v>
      </c>
      <c r="K830" s="95">
        <v>46163</v>
      </c>
      <c r="L830" s="95">
        <v>169196</v>
      </c>
      <c r="M830" s="95">
        <v>135872</v>
      </c>
      <c r="N830" s="95">
        <v>0</v>
      </c>
      <c r="O830" s="95">
        <v>0</v>
      </c>
      <c r="P830" s="87">
        <f t="shared" si="165"/>
        <v>351231</v>
      </c>
      <c r="Q830" s="86">
        <f t="shared" si="161"/>
        <v>5.4383248217332945</v>
      </c>
      <c r="R830" s="88">
        <f t="shared" si="166"/>
        <v>6458441</v>
      </c>
      <c r="S830" s="101">
        <v>309</v>
      </c>
      <c r="T830" s="101">
        <v>27</v>
      </c>
      <c r="U830" s="101">
        <v>30</v>
      </c>
      <c r="V830" s="35">
        <f t="shared" ref="V830:V879" si="169">SUM(S830:U830)</f>
        <v>366</v>
      </c>
      <c r="W830" s="61">
        <f t="shared" si="168"/>
        <v>100</v>
      </c>
      <c r="X830" s="14">
        <v>13</v>
      </c>
      <c r="Y830" s="14" t="s">
        <v>291</v>
      </c>
      <c r="Z830" s="14" t="s">
        <v>292</v>
      </c>
      <c r="AA830" s="14" t="s">
        <v>284</v>
      </c>
      <c r="AB830" s="106">
        <f t="shared" si="162"/>
        <v>0</v>
      </c>
      <c r="AC830" s="60">
        <f t="shared" si="163"/>
        <v>0</v>
      </c>
      <c r="AD830" s="7">
        <f t="shared" si="164"/>
        <v>366</v>
      </c>
      <c r="AE830" s="82"/>
      <c r="AF830" s="82"/>
    </row>
    <row r="831" spans="1:32" hidden="1" x14ac:dyDescent="0.2">
      <c r="A831" s="1" t="s">
        <v>53</v>
      </c>
      <c r="B831" t="s">
        <v>109</v>
      </c>
      <c r="C831" s="19">
        <v>10151</v>
      </c>
      <c r="D831" s="82" t="s">
        <v>224</v>
      </c>
      <c r="E831" s="95">
        <v>1980500</v>
      </c>
      <c r="F831" s="95">
        <v>3004373</v>
      </c>
      <c r="G831" s="95">
        <v>1122337</v>
      </c>
      <c r="H831" s="95">
        <v>0</v>
      </c>
      <c r="I831" s="85">
        <f t="shared" si="167"/>
        <v>6107210</v>
      </c>
      <c r="J831" s="86">
        <f t="shared" si="160"/>
        <v>94.561675178266711</v>
      </c>
      <c r="K831" s="95">
        <v>46163</v>
      </c>
      <c r="L831" s="95">
        <v>169196</v>
      </c>
      <c r="M831" s="95">
        <v>135872</v>
      </c>
      <c r="N831" s="95">
        <v>0</v>
      </c>
      <c r="O831" s="95">
        <v>0</v>
      </c>
      <c r="P831" s="87">
        <f t="shared" si="165"/>
        <v>351231</v>
      </c>
      <c r="Q831" s="86">
        <f t="shared" si="161"/>
        <v>5.4383248217332945</v>
      </c>
      <c r="R831" s="88">
        <f t="shared" si="166"/>
        <v>6458441</v>
      </c>
      <c r="S831" s="101">
        <v>309</v>
      </c>
      <c r="T831" s="101">
        <v>27</v>
      </c>
      <c r="U831" s="101">
        <v>30</v>
      </c>
      <c r="V831" s="35">
        <f t="shared" si="169"/>
        <v>366</v>
      </c>
      <c r="W831" s="61">
        <f t="shared" si="168"/>
        <v>100</v>
      </c>
      <c r="X831" s="14">
        <v>14</v>
      </c>
      <c r="Y831" s="14" t="s">
        <v>291</v>
      </c>
      <c r="Z831" s="14" t="s">
        <v>292</v>
      </c>
      <c r="AA831" s="14" t="s">
        <v>284</v>
      </c>
      <c r="AB831" s="106">
        <f t="shared" si="162"/>
        <v>0</v>
      </c>
      <c r="AC831" s="60">
        <f t="shared" si="163"/>
        <v>0</v>
      </c>
      <c r="AD831" s="7">
        <f t="shared" si="164"/>
        <v>366</v>
      </c>
      <c r="AE831" s="82"/>
      <c r="AF831" s="82"/>
    </row>
    <row r="832" spans="1:32" hidden="1" x14ac:dyDescent="0.2">
      <c r="A832" s="1" t="s">
        <v>53</v>
      </c>
      <c r="B832" t="s">
        <v>126</v>
      </c>
      <c r="C832" s="19">
        <v>93410</v>
      </c>
      <c r="D832" s="82" t="s">
        <v>224</v>
      </c>
      <c r="E832" s="95">
        <v>1980500</v>
      </c>
      <c r="F832" s="95">
        <v>3004373</v>
      </c>
      <c r="G832" s="95">
        <v>1122337</v>
      </c>
      <c r="H832" s="95">
        <v>0</v>
      </c>
      <c r="I832" s="85">
        <f t="shared" si="167"/>
        <v>6107210</v>
      </c>
      <c r="J832" s="86">
        <f t="shared" si="160"/>
        <v>94.561675178266711</v>
      </c>
      <c r="K832" s="95">
        <v>46163</v>
      </c>
      <c r="L832" s="95">
        <v>169196</v>
      </c>
      <c r="M832" s="95">
        <v>135872</v>
      </c>
      <c r="N832" s="95">
        <v>0</v>
      </c>
      <c r="O832" s="95">
        <v>0</v>
      </c>
      <c r="P832" s="87">
        <f t="shared" si="165"/>
        <v>351231</v>
      </c>
      <c r="Q832" s="86">
        <f t="shared" si="161"/>
        <v>5.4383248217332945</v>
      </c>
      <c r="R832" s="88">
        <f t="shared" si="166"/>
        <v>6458441</v>
      </c>
      <c r="S832" s="101">
        <v>309</v>
      </c>
      <c r="T832" s="101">
        <v>27</v>
      </c>
      <c r="U832" s="101">
        <v>30</v>
      </c>
      <c r="V832" s="35">
        <f t="shared" si="169"/>
        <v>366</v>
      </c>
      <c r="W832" s="61">
        <f t="shared" si="168"/>
        <v>100</v>
      </c>
      <c r="X832" s="14">
        <v>15</v>
      </c>
      <c r="Y832" s="14" t="s">
        <v>291</v>
      </c>
      <c r="Z832" s="14" t="s">
        <v>292</v>
      </c>
      <c r="AA832" s="14" t="s">
        <v>284</v>
      </c>
      <c r="AB832" s="106">
        <f t="shared" si="162"/>
        <v>0</v>
      </c>
      <c r="AC832" s="60">
        <f t="shared" si="163"/>
        <v>0</v>
      </c>
      <c r="AD832" s="7">
        <f t="shared" si="164"/>
        <v>366</v>
      </c>
      <c r="AE832" s="82"/>
      <c r="AF832" s="82"/>
    </row>
    <row r="833" spans="1:32" hidden="1" x14ac:dyDescent="0.2">
      <c r="A833" s="1" t="s">
        <v>54</v>
      </c>
      <c r="B833" t="s">
        <v>117</v>
      </c>
      <c r="C833" s="19">
        <v>51119</v>
      </c>
      <c r="D833" s="82" t="s">
        <v>176</v>
      </c>
      <c r="E833" s="95">
        <v>0</v>
      </c>
      <c r="F833" s="95">
        <v>449314</v>
      </c>
      <c r="G833" s="95">
        <v>0</v>
      </c>
      <c r="H833" s="95">
        <v>0</v>
      </c>
      <c r="I833" s="85">
        <f t="shared" si="167"/>
        <v>449314</v>
      </c>
      <c r="J833" s="86">
        <f t="shared" si="160"/>
        <v>30.810933872045005</v>
      </c>
      <c r="K833" s="95">
        <v>368398</v>
      </c>
      <c r="L833" s="95">
        <v>478400</v>
      </c>
      <c r="M833" s="95">
        <v>158546</v>
      </c>
      <c r="N833" s="95">
        <v>0</v>
      </c>
      <c r="O833" s="95">
        <v>3636</v>
      </c>
      <c r="P833" s="87">
        <f t="shared" si="165"/>
        <v>1008980</v>
      </c>
      <c r="Q833" s="86">
        <f t="shared" si="161"/>
        <v>69.189066127954987</v>
      </c>
      <c r="R833" s="88">
        <f t="shared" si="166"/>
        <v>1458294</v>
      </c>
      <c r="S833" s="101">
        <v>4</v>
      </c>
      <c r="T833" s="101">
        <v>6</v>
      </c>
      <c r="U833" s="101">
        <v>0</v>
      </c>
      <c r="V833" s="35">
        <f t="shared" si="169"/>
        <v>10</v>
      </c>
      <c r="W833" s="61">
        <f t="shared" si="168"/>
        <v>100</v>
      </c>
      <c r="X833" s="14">
        <v>0</v>
      </c>
      <c r="Y833" s="14" t="s">
        <v>293</v>
      </c>
      <c r="Z833" s="14" t="s">
        <v>294</v>
      </c>
      <c r="AA833" s="14" t="s">
        <v>282</v>
      </c>
      <c r="AB833" s="106">
        <f t="shared" si="162"/>
        <v>0</v>
      </c>
      <c r="AC833" s="60">
        <f t="shared" si="163"/>
        <v>0</v>
      </c>
      <c r="AD833" s="7">
        <f t="shared" si="164"/>
        <v>10</v>
      </c>
      <c r="AE833" s="82"/>
      <c r="AF833" s="82"/>
    </row>
    <row r="834" spans="1:32" hidden="1" x14ac:dyDescent="0.2">
      <c r="A834" s="1" t="s">
        <v>54</v>
      </c>
      <c r="B834" t="s">
        <v>133</v>
      </c>
      <c r="C834" s="19">
        <v>87234</v>
      </c>
      <c r="D834" s="82" t="s">
        <v>176</v>
      </c>
      <c r="E834" s="95">
        <v>0</v>
      </c>
      <c r="F834" s="95">
        <v>449314</v>
      </c>
      <c r="G834" s="95">
        <v>0</v>
      </c>
      <c r="H834" s="95">
        <v>0</v>
      </c>
      <c r="I834" s="85">
        <f t="shared" si="167"/>
        <v>449314</v>
      </c>
      <c r="J834" s="86">
        <f t="shared" si="160"/>
        <v>30.810933872045005</v>
      </c>
      <c r="K834" s="95">
        <v>368398</v>
      </c>
      <c r="L834" s="95">
        <v>478400</v>
      </c>
      <c r="M834" s="95">
        <v>158546</v>
      </c>
      <c r="N834" s="95">
        <v>0</v>
      </c>
      <c r="O834" s="95">
        <v>3636</v>
      </c>
      <c r="P834" s="87">
        <f t="shared" si="165"/>
        <v>1008980</v>
      </c>
      <c r="Q834" s="86">
        <f t="shared" si="161"/>
        <v>69.189066127954987</v>
      </c>
      <c r="R834" s="88">
        <f t="shared" si="166"/>
        <v>1458294</v>
      </c>
      <c r="S834" s="101">
        <v>4</v>
      </c>
      <c r="T834" s="101">
        <v>6</v>
      </c>
      <c r="U834" s="101">
        <v>0</v>
      </c>
      <c r="V834" s="35">
        <f t="shared" si="169"/>
        <v>10</v>
      </c>
      <c r="W834" s="61">
        <f t="shared" si="168"/>
        <v>100</v>
      </c>
      <c r="X834" s="14">
        <v>0</v>
      </c>
      <c r="Y834" s="14" t="s">
        <v>293</v>
      </c>
      <c r="Z834" s="14" t="s">
        <v>294</v>
      </c>
      <c r="AA834" s="14" t="s">
        <v>282</v>
      </c>
      <c r="AB834" s="106">
        <f t="shared" si="162"/>
        <v>0</v>
      </c>
      <c r="AC834" s="60">
        <f t="shared" si="163"/>
        <v>0</v>
      </c>
      <c r="AD834" s="7">
        <f t="shared" si="164"/>
        <v>10</v>
      </c>
      <c r="AE834" s="82"/>
      <c r="AF834" s="82"/>
    </row>
    <row r="835" spans="1:32" hidden="1" x14ac:dyDescent="0.2">
      <c r="A835" s="1" t="s">
        <v>54</v>
      </c>
      <c r="B835" t="s">
        <v>227</v>
      </c>
      <c r="C835" s="19">
        <v>9982</v>
      </c>
      <c r="D835" s="82" t="s">
        <v>176</v>
      </c>
      <c r="E835" s="95">
        <v>0</v>
      </c>
      <c r="F835" s="95">
        <v>449314</v>
      </c>
      <c r="G835" s="95">
        <v>0</v>
      </c>
      <c r="H835" s="95">
        <v>0</v>
      </c>
      <c r="I835" s="85">
        <f t="shared" si="167"/>
        <v>449314</v>
      </c>
      <c r="J835" s="86">
        <f t="shared" si="160"/>
        <v>30.810933872045005</v>
      </c>
      <c r="K835" s="95">
        <v>368398</v>
      </c>
      <c r="L835" s="95">
        <v>478400</v>
      </c>
      <c r="M835" s="95">
        <v>158546</v>
      </c>
      <c r="N835" s="95">
        <v>0</v>
      </c>
      <c r="O835" s="95">
        <v>3636</v>
      </c>
      <c r="P835" s="87">
        <f t="shared" si="165"/>
        <v>1008980</v>
      </c>
      <c r="Q835" s="86">
        <f t="shared" si="161"/>
        <v>69.189066127954987</v>
      </c>
      <c r="R835" s="88">
        <f t="shared" si="166"/>
        <v>1458294</v>
      </c>
      <c r="S835" s="101">
        <v>4</v>
      </c>
      <c r="T835" s="101">
        <v>6</v>
      </c>
      <c r="U835" s="101">
        <v>0</v>
      </c>
      <c r="V835" s="35">
        <f t="shared" si="169"/>
        <v>10</v>
      </c>
      <c r="W835" s="61">
        <f t="shared" si="168"/>
        <v>100</v>
      </c>
      <c r="X835" s="14">
        <v>0</v>
      </c>
      <c r="Y835" s="14" t="s">
        <v>293</v>
      </c>
      <c r="Z835" s="14" t="s">
        <v>294</v>
      </c>
      <c r="AA835" s="14" t="s">
        <v>282</v>
      </c>
      <c r="AB835" s="106">
        <f t="shared" si="162"/>
        <v>0</v>
      </c>
      <c r="AC835" s="60">
        <f t="shared" si="163"/>
        <v>0</v>
      </c>
      <c r="AD835" s="7">
        <f t="shared" si="164"/>
        <v>10</v>
      </c>
      <c r="AE835" s="82"/>
      <c r="AF835" s="82"/>
    </row>
    <row r="836" spans="1:32" hidden="1" x14ac:dyDescent="0.2">
      <c r="A836" s="1" t="s">
        <v>54</v>
      </c>
      <c r="B836" t="s">
        <v>143</v>
      </c>
      <c r="C836" s="19">
        <v>32451</v>
      </c>
      <c r="D836" s="82" t="s">
        <v>176</v>
      </c>
      <c r="E836" s="95">
        <v>0</v>
      </c>
      <c r="F836" s="95">
        <v>449314</v>
      </c>
      <c r="G836" s="95">
        <v>0</v>
      </c>
      <c r="H836" s="95">
        <v>0</v>
      </c>
      <c r="I836" s="85">
        <f t="shared" si="167"/>
        <v>449314</v>
      </c>
      <c r="J836" s="86">
        <f t="shared" ref="J836:J865" si="170">(100*I836)/R836</f>
        <v>30.810933872045005</v>
      </c>
      <c r="K836" s="95">
        <v>368398</v>
      </c>
      <c r="L836" s="95">
        <v>478400</v>
      </c>
      <c r="M836" s="95">
        <v>158546</v>
      </c>
      <c r="N836" s="95">
        <v>0</v>
      </c>
      <c r="O836" s="95">
        <v>3636</v>
      </c>
      <c r="P836" s="87">
        <f t="shared" si="165"/>
        <v>1008980</v>
      </c>
      <c r="Q836" s="86">
        <f t="shared" ref="Q836:Q865" si="171">(100*P836)/R836</f>
        <v>69.189066127954987</v>
      </c>
      <c r="R836" s="88">
        <f t="shared" si="166"/>
        <v>1458294</v>
      </c>
      <c r="S836" s="101">
        <v>4</v>
      </c>
      <c r="T836" s="101">
        <v>6</v>
      </c>
      <c r="U836" s="101">
        <v>0</v>
      </c>
      <c r="V836" s="35">
        <f t="shared" si="169"/>
        <v>10</v>
      </c>
      <c r="W836" s="61">
        <f t="shared" si="168"/>
        <v>100</v>
      </c>
      <c r="X836" s="14">
        <v>0</v>
      </c>
      <c r="Y836" s="14" t="s">
        <v>293</v>
      </c>
      <c r="Z836" s="14" t="s">
        <v>294</v>
      </c>
      <c r="AA836" s="14" t="s">
        <v>282</v>
      </c>
      <c r="AB836" s="106">
        <f t="shared" ref="AB836:AB879" si="172">SUM(Y836:AA836)</f>
        <v>0</v>
      </c>
      <c r="AC836" s="60">
        <f t="shared" ref="AC836:AC879" si="173">(100*AB836)/AD836</f>
        <v>0</v>
      </c>
      <c r="AD836" s="7">
        <f t="shared" ref="AD836:AD879" si="174">V836+AB836</f>
        <v>10</v>
      </c>
      <c r="AE836" s="82"/>
      <c r="AF836" s="82"/>
    </row>
    <row r="837" spans="1:32" hidden="1" x14ac:dyDescent="0.2">
      <c r="A837" s="1" t="s">
        <v>54</v>
      </c>
      <c r="B837" t="s">
        <v>184</v>
      </c>
      <c r="C837" s="19">
        <v>6300</v>
      </c>
      <c r="D837" s="82" t="s">
        <v>176</v>
      </c>
      <c r="E837" s="95">
        <v>0</v>
      </c>
      <c r="F837" s="95">
        <v>449314</v>
      </c>
      <c r="G837" s="95">
        <v>0</v>
      </c>
      <c r="H837" s="95">
        <v>0</v>
      </c>
      <c r="I837" s="85">
        <f t="shared" si="167"/>
        <v>449314</v>
      </c>
      <c r="J837" s="86">
        <f t="shared" si="170"/>
        <v>30.810933872045005</v>
      </c>
      <c r="K837" s="95">
        <v>368398</v>
      </c>
      <c r="L837" s="95">
        <v>478400</v>
      </c>
      <c r="M837" s="95">
        <v>158546</v>
      </c>
      <c r="N837" s="95">
        <v>0</v>
      </c>
      <c r="O837" s="95">
        <v>3636</v>
      </c>
      <c r="P837" s="87">
        <f t="shared" si="165"/>
        <v>1008980</v>
      </c>
      <c r="Q837" s="86">
        <f t="shared" si="171"/>
        <v>69.189066127954987</v>
      </c>
      <c r="R837" s="88">
        <f t="shared" si="166"/>
        <v>1458294</v>
      </c>
      <c r="S837" s="101">
        <v>4</v>
      </c>
      <c r="T837" s="101">
        <v>6</v>
      </c>
      <c r="U837" s="101">
        <v>0</v>
      </c>
      <c r="V837" s="35">
        <f t="shared" si="169"/>
        <v>10</v>
      </c>
      <c r="W837" s="61">
        <f t="shared" si="168"/>
        <v>100</v>
      </c>
      <c r="X837" s="14">
        <v>0</v>
      </c>
      <c r="Y837" s="14" t="s">
        <v>293</v>
      </c>
      <c r="Z837" s="14" t="s">
        <v>294</v>
      </c>
      <c r="AA837" s="14" t="s">
        <v>282</v>
      </c>
      <c r="AB837" s="106">
        <f t="shared" si="172"/>
        <v>0</v>
      </c>
      <c r="AC837" s="60">
        <f t="shared" si="173"/>
        <v>0</v>
      </c>
      <c r="AD837" s="7">
        <f t="shared" si="174"/>
        <v>10</v>
      </c>
      <c r="AE837" s="82"/>
      <c r="AF837" s="82"/>
    </row>
    <row r="838" spans="1:32" hidden="1" x14ac:dyDescent="0.2">
      <c r="A838" s="1" t="s">
        <v>54</v>
      </c>
      <c r="B838" t="s">
        <v>144</v>
      </c>
      <c r="C838" s="19">
        <v>45510</v>
      </c>
      <c r="D838" s="82" t="s">
        <v>176</v>
      </c>
      <c r="E838" s="95">
        <v>0</v>
      </c>
      <c r="F838" s="95">
        <v>449314</v>
      </c>
      <c r="G838" s="95">
        <v>0</v>
      </c>
      <c r="H838" s="95">
        <v>0</v>
      </c>
      <c r="I838" s="85">
        <f t="shared" si="167"/>
        <v>449314</v>
      </c>
      <c r="J838" s="86">
        <f t="shared" si="170"/>
        <v>30.810933872045005</v>
      </c>
      <c r="K838" s="95">
        <v>368398</v>
      </c>
      <c r="L838" s="95">
        <v>478400</v>
      </c>
      <c r="M838" s="95">
        <v>158546</v>
      </c>
      <c r="N838" s="95">
        <v>0</v>
      </c>
      <c r="O838" s="95">
        <v>3636</v>
      </c>
      <c r="P838" s="87">
        <f t="shared" ref="P838:P865" si="175">SUM(K838:O838)</f>
        <v>1008980</v>
      </c>
      <c r="Q838" s="86">
        <f t="shared" si="171"/>
        <v>69.189066127954987</v>
      </c>
      <c r="R838" s="88">
        <f t="shared" si="166"/>
        <v>1458294</v>
      </c>
      <c r="S838" s="101">
        <v>4</v>
      </c>
      <c r="T838" s="101">
        <v>6</v>
      </c>
      <c r="U838" s="101">
        <v>0</v>
      </c>
      <c r="V838" s="35">
        <f t="shared" si="169"/>
        <v>10</v>
      </c>
      <c r="W838" s="61">
        <f t="shared" si="168"/>
        <v>100</v>
      </c>
      <c r="X838" s="14">
        <v>0</v>
      </c>
      <c r="Y838" s="14" t="s">
        <v>293</v>
      </c>
      <c r="Z838" s="14" t="s">
        <v>294</v>
      </c>
      <c r="AA838" s="14" t="s">
        <v>282</v>
      </c>
      <c r="AB838" s="106">
        <f t="shared" si="172"/>
        <v>0</v>
      </c>
      <c r="AC838" s="60">
        <f t="shared" si="173"/>
        <v>0</v>
      </c>
      <c r="AD838" s="7">
        <f t="shared" si="174"/>
        <v>10</v>
      </c>
      <c r="AE838" s="82"/>
      <c r="AF838" s="82"/>
    </row>
    <row r="839" spans="1:32" ht="15" hidden="1" customHeight="1" x14ac:dyDescent="0.2">
      <c r="A839" s="1" t="s">
        <v>54</v>
      </c>
      <c r="B839" t="s">
        <v>151</v>
      </c>
      <c r="C839" s="19">
        <v>19290</v>
      </c>
      <c r="D839" s="82" t="s">
        <v>176</v>
      </c>
      <c r="E839" s="95">
        <v>0</v>
      </c>
      <c r="F839" s="95">
        <v>449314</v>
      </c>
      <c r="G839" s="95">
        <v>0</v>
      </c>
      <c r="H839" s="95">
        <v>0</v>
      </c>
      <c r="I839" s="85">
        <f t="shared" si="167"/>
        <v>449314</v>
      </c>
      <c r="J839" s="86">
        <f t="shared" si="170"/>
        <v>30.810933872045005</v>
      </c>
      <c r="K839" s="95">
        <v>368398</v>
      </c>
      <c r="L839" s="95">
        <v>478400</v>
      </c>
      <c r="M839" s="95">
        <v>158546</v>
      </c>
      <c r="N839" s="95">
        <v>0</v>
      </c>
      <c r="O839" s="95">
        <v>3636</v>
      </c>
      <c r="P839" s="87">
        <f t="shared" si="175"/>
        <v>1008980</v>
      </c>
      <c r="Q839" s="86">
        <f t="shared" si="171"/>
        <v>69.189066127954987</v>
      </c>
      <c r="R839" s="88">
        <f t="shared" si="166"/>
        <v>1458294</v>
      </c>
      <c r="S839" s="101">
        <v>4</v>
      </c>
      <c r="T839" s="101">
        <v>6</v>
      </c>
      <c r="U839" s="101">
        <v>0</v>
      </c>
      <c r="V839" s="35">
        <f t="shared" si="169"/>
        <v>10</v>
      </c>
      <c r="W839" s="61">
        <f t="shared" si="168"/>
        <v>100</v>
      </c>
      <c r="X839" s="14">
        <v>0</v>
      </c>
      <c r="Y839" s="14" t="s">
        <v>293</v>
      </c>
      <c r="Z839" s="14" t="s">
        <v>294</v>
      </c>
      <c r="AA839" s="14" t="s">
        <v>282</v>
      </c>
      <c r="AB839" s="106">
        <f t="shared" si="172"/>
        <v>0</v>
      </c>
      <c r="AC839" s="60">
        <f t="shared" si="173"/>
        <v>0</v>
      </c>
      <c r="AD839" s="7">
        <f t="shared" si="174"/>
        <v>10</v>
      </c>
      <c r="AE839" s="82"/>
      <c r="AF839" s="82"/>
    </row>
    <row r="840" spans="1:32" hidden="1" x14ac:dyDescent="0.2">
      <c r="A840" s="1" t="s">
        <v>54</v>
      </c>
      <c r="B840" t="s">
        <v>118</v>
      </c>
      <c r="C840" s="19">
        <v>85965</v>
      </c>
      <c r="D840" s="82" t="s">
        <v>176</v>
      </c>
      <c r="E840" s="95">
        <v>0</v>
      </c>
      <c r="F840" s="95">
        <v>449314</v>
      </c>
      <c r="G840" s="95">
        <v>0</v>
      </c>
      <c r="H840" s="95">
        <v>0</v>
      </c>
      <c r="I840" s="85">
        <f t="shared" si="167"/>
        <v>449314</v>
      </c>
      <c r="J840" s="86">
        <f t="shared" si="170"/>
        <v>30.810933872045005</v>
      </c>
      <c r="K840" s="95">
        <v>368398</v>
      </c>
      <c r="L840" s="95">
        <v>478400</v>
      </c>
      <c r="M840" s="95">
        <v>158546</v>
      </c>
      <c r="N840" s="95">
        <v>0</v>
      </c>
      <c r="O840" s="95">
        <v>3636</v>
      </c>
      <c r="P840" s="87">
        <f t="shared" si="175"/>
        <v>1008980</v>
      </c>
      <c r="Q840" s="86">
        <f t="shared" si="171"/>
        <v>69.189066127954987</v>
      </c>
      <c r="R840" s="88">
        <f t="shared" si="166"/>
        <v>1458294</v>
      </c>
      <c r="S840" s="101">
        <v>4</v>
      </c>
      <c r="T840" s="101">
        <v>6</v>
      </c>
      <c r="U840" s="101">
        <v>0</v>
      </c>
      <c r="V840" s="35">
        <f t="shared" si="169"/>
        <v>10</v>
      </c>
      <c r="W840" s="61">
        <f t="shared" si="168"/>
        <v>100</v>
      </c>
      <c r="X840" s="14">
        <v>0</v>
      </c>
      <c r="Y840" s="14" t="s">
        <v>293</v>
      </c>
      <c r="Z840" s="14" t="s">
        <v>294</v>
      </c>
      <c r="AA840" s="14" t="s">
        <v>282</v>
      </c>
      <c r="AB840" s="106">
        <f t="shared" si="172"/>
        <v>0</v>
      </c>
      <c r="AC840" s="60">
        <f t="shared" si="173"/>
        <v>0</v>
      </c>
      <c r="AD840" s="7">
        <f t="shared" si="174"/>
        <v>10</v>
      </c>
      <c r="AE840" s="82"/>
      <c r="AF840" s="82"/>
    </row>
    <row r="841" spans="1:32" hidden="1" x14ac:dyDescent="0.2">
      <c r="A841" s="1" t="s">
        <v>54</v>
      </c>
      <c r="B841" t="s">
        <v>134</v>
      </c>
      <c r="C841" s="19">
        <v>71989</v>
      </c>
      <c r="D841" s="82" t="s">
        <v>176</v>
      </c>
      <c r="E841" s="95">
        <v>0</v>
      </c>
      <c r="F841" s="95">
        <v>449314</v>
      </c>
      <c r="G841" s="95">
        <v>0</v>
      </c>
      <c r="H841" s="95">
        <v>0</v>
      </c>
      <c r="I841" s="85">
        <f t="shared" si="167"/>
        <v>449314</v>
      </c>
      <c r="J841" s="86">
        <f t="shared" si="170"/>
        <v>30.810933872045005</v>
      </c>
      <c r="K841" s="95">
        <v>368398</v>
      </c>
      <c r="L841" s="95">
        <v>478400</v>
      </c>
      <c r="M841" s="95">
        <v>158546</v>
      </c>
      <c r="N841" s="95">
        <v>0</v>
      </c>
      <c r="O841" s="95">
        <v>3636</v>
      </c>
      <c r="P841" s="87">
        <f t="shared" si="175"/>
        <v>1008980</v>
      </c>
      <c r="Q841" s="86">
        <f t="shared" si="171"/>
        <v>69.189066127954987</v>
      </c>
      <c r="R841" s="88">
        <f t="shared" si="166"/>
        <v>1458294</v>
      </c>
      <c r="S841" s="101">
        <v>4</v>
      </c>
      <c r="T841" s="101">
        <v>6</v>
      </c>
      <c r="U841" s="101">
        <v>0</v>
      </c>
      <c r="V841" s="35">
        <f t="shared" si="169"/>
        <v>10</v>
      </c>
      <c r="W841" s="61">
        <f t="shared" si="168"/>
        <v>100</v>
      </c>
      <c r="X841" s="14">
        <v>0</v>
      </c>
      <c r="Y841" s="14" t="s">
        <v>293</v>
      </c>
      <c r="Z841" s="14" t="s">
        <v>294</v>
      </c>
      <c r="AA841" s="14" t="s">
        <v>282</v>
      </c>
      <c r="AB841" s="106">
        <f t="shared" si="172"/>
        <v>0</v>
      </c>
      <c r="AC841" s="60">
        <f t="shared" si="173"/>
        <v>0</v>
      </c>
      <c r="AD841" s="7">
        <f t="shared" si="174"/>
        <v>10</v>
      </c>
      <c r="AE841" s="82"/>
      <c r="AF841" s="82"/>
    </row>
    <row r="842" spans="1:32" hidden="1" x14ac:dyDescent="0.2">
      <c r="A842" s="1" t="s">
        <v>54</v>
      </c>
      <c r="B842" t="s">
        <v>225</v>
      </c>
      <c r="C842" s="19">
        <v>5250</v>
      </c>
      <c r="D842" s="82" t="s">
        <v>176</v>
      </c>
      <c r="E842" s="95">
        <v>0</v>
      </c>
      <c r="F842" s="95">
        <v>449314</v>
      </c>
      <c r="G842" s="95">
        <v>0</v>
      </c>
      <c r="H842" s="95">
        <v>0</v>
      </c>
      <c r="I842" s="85">
        <f t="shared" si="167"/>
        <v>449314</v>
      </c>
      <c r="J842" s="86">
        <f t="shared" si="170"/>
        <v>30.810933872045005</v>
      </c>
      <c r="K842" s="95">
        <v>368398</v>
      </c>
      <c r="L842" s="95">
        <v>478400</v>
      </c>
      <c r="M842" s="95">
        <v>158546</v>
      </c>
      <c r="N842" s="95">
        <v>0</v>
      </c>
      <c r="O842" s="95">
        <v>3636</v>
      </c>
      <c r="P842" s="87">
        <f t="shared" si="175"/>
        <v>1008980</v>
      </c>
      <c r="Q842" s="86">
        <f t="shared" si="171"/>
        <v>69.189066127954987</v>
      </c>
      <c r="R842" s="88">
        <f t="shared" si="166"/>
        <v>1458294</v>
      </c>
      <c r="S842" s="101">
        <v>4</v>
      </c>
      <c r="T842" s="101">
        <v>6</v>
      </c>
      <c r="U842" s="101">
        <v>0</v>
      </c>
      <c r="V842" s="35">
        <f t="shared" si="169"/>
        <v>10</v>
      </c>
      <c r="W842" s="61">
        <f t="shared" si="168"/>
        <v>100</v>
      </c>
      <c r="X842" s="14">
        <v>0</v>
      </c>
      <c r="Y842" s="14" t="s">
        <v>293</v>
      </c>
      <c r="Z842" s="14" t="s">
        <v>294</v>
      </c>
      <c r="AA842" s="14" t="s">
        <v>282</v>
      </c>
      <c r="AB842" s="106">
        <f t="shared" si="172"/>
        <v>0</v>
      </c>
      <c r="AC842" s="60">
        <f t="shared" si="173"/>
        <v>0</v>
      </c>
      <c r="AD842" s="7">
        <f t="shared" si="174"/>
        <v>10</v>
      </c>
      <c r="AE842" s="82"/>
      <c r="AF842" s="82"/>
    </row>
    <row r="843" spans="1:32" hidden="1" x14ac:dyDescent="0.2">
      <c r="A843" s="1" t="s">
        <v>54</v>
      </c>
      <c r="B843" t="s">
        <v>135</v>
      </c>
      <c r="C843" s="19">
        <v>1800</v>
      </c>
      <c r="D843" s="82" t="s">
        <v>176</v>
      </c>
      <c r="E843" s="95">
        <v>0</v>
      </c>
      <c r="F843" s="95">
        <v>449314</v>
      </c>
      <c r="G843" s="95">
        <v>0</v>
      </c>
      <c r="H843" s="95">
        <v>0</v>
      </c>
      <c r="I843" s="85">
        <f t="shared" si="167"/>
        <v>449314</v>
      </c>
      <c r="J843" s="86">
        <f t="shared" si="170"/>
        <v>30.810933872045005</v>
      </c>
      <c r="K843" s="95">
        <v>368398</v>
      </c>
      <c r="L843" s="95">
        <v>478400</v>
      </c>
      <c r="M843" s="95">
        <v>158546</v>
      </c>
      <c r="N843" s="95">
        <v>0</v>
      </c>
      <c r="O843" s="95">
        <v>3636</v>
      </c>
      <c r="P843" s="87">
        <f t="shared" si="175"/>
        <v>1008980</v>
      </c>
      <c r="Q843" s="86">
        <f t="shared" si="171"/>
        <v>69.189066127954987</v>
      </c>
      <c r="R843" s="88">
        <f t="shared" si="166"/>
        <v>1458294</v>
      </c>
      <c r="S843" s="101">
        <v>4</v>
      </c>
      <c r="T843" s="101">
        <v>6</v>
      </c>
      <c r="U843" s="101">
        <v>0</v>
      </c>
      <c r="V843" s="35">
        <f t="shared" si="169"/>
        <v>10</v>
      </c>
      <c r="W843" s="61">
        <f t="shared" si="168"/>
        <v>100</v>
      </c>
      <c r="X843" s="14">
        <v>0</v>
      </c>
      <c r="Y843" s="14" t="s">
        <v>293</v>
      </c>
      <c r="Z843" s="14" t="s">
        <v>294</v>
      </c>
      <c r="AA843" s="14" t="s">
        <v>282</v>
      </c>
      <c r="AB843" s="106">
        <f t="shared" si="172"/>
        <v>0</v>
      </c>
      <c r="AC843" s="60">
        <f t="shared" si="173"/>
        <v>0</v>
      </c>
      <c r="AD843" s="7">
        <f t="shared" si="174"/>
        <v>10</v>
      </c>
      <c r="AE843" s="82"/>
      <c r="AF843" s="82"/>
    </row>
    <row r="844" spans="1:32" x14ac:dyDescent="0.2">
      <c r="A844" s="1" t="s">
        <v>54</v>
      </c>
      <c r="B844" t="s">
        <v>140</v>
      </c>
      <c r="C844" s="19">
        <v>22242</v>
      </c>
      <c r="D844" s="82" t="s">
        <v>176</v>
      </c>
      <c r="E844" s="95">
        <v>0</v>
      </c>
      <c r="F844" s="95">
        <v>449314</v>
      </c>
      <c r="G844" s="95">
        <v>0</v>
      </c>
      <c r="H844" s="95">
        <v>0</v>
      </c>
      <c r="I844" s="85">
        <f t="shared" si="167"/>
        <v>449314</v>
      </c>
      <c r="J844" s="86">
        <f t="shared" si="170"/>
        <v>30.810933872045005</v>
      </c>
      <c r="K844" s="95">
        <v>368398</v>
      </c>
      <c r="L844" s="95">
        <v>478400</v>
      </c>
      <c r="M844" s="95">
        <v>158546</v>
      </c>
      <c r="N844" s="95">
        <v>0</v>
      </c>
      <c r="O844" s="95">
        <v>3636</v>
      </c>
      <c r="P844" s="87">
        <f t="shared" si="175"/>
        <v>1008980</v>
      </c>
      <c r="Q844" s="86">
        <f t="shared" si="171"/>
        <v>69.189066127954987</v>
      </c>
      <c r="R844" s="88">
        <f t="shared" si="166"/>
        <v>1458294</v>
      </c>
      <c r="S844" s="101">
        <v>4</v>
      </c>
      <c r="T844" s="101">
        <v>6</v>
      </c>
      <c r="U844" s="101">
        <v>0</v>
      </c>
      <c r="V844" s="35">
        <f t="shared" si="169"/>
        <v>10</v>
      </c>
      <c r="W844" s="61">
        <f t="shared" si="168"/>
        <v>100</v>
      </c>
      <c r="X844" s="14">
        <v>0</v>
      </c>
      <c r="Y844" s="14" t="s">
        <v>293</v>
      </c>
      <c r="Z844" s="14" t="s">
        <v>294</v>
      </c>
      <c r="AA844" s="14" t="s">
        <v>282</v>
      </c>
      <c r="AB844" s="106">
        <f t="shared" si="172"/>
        <v>0</v>
      </c>
      <c r="AC844" s="60">
        <f t="shared" si="173"/>
        <v>0</v>
      </c>
      <c r="AD844" s="7">
        <f t="shared" si="174"/>
        <v>10</v>
      </c>
      <c r="AE844" s="82"/>
      <c r="AF844" s="82"/>
    </row>
    <row r="845" spans="1:32" hidden="1" x14ac:dyDescent="0.2">
      <c r="A845" s="1" t="s">
        <v>54</v>
      </c>
      <c r="B845" t="s">
        <v>189</v>
      </c>
      <c r="C845" s="19">
        <v>119780</v>
      </c>
      <c r="D845" s="82" t="s">
        <v>176</v>
      </c>
      <c r="E845" s="95">
        <v>0</v>
      </c>
      <c r="F845" s="95">
        <v>449314</v>
      </c>
      <c r="G845" s="95">
        <v>0</v>
      </c>
      <c r="H845" s="95">
        <v>0</v>
      </c>
      <c r="I845" s="85">
        <f t="shared" si="167"/>
        <v>449314</v>
      </c>
      <c r="J845" s="86">
        <f t="shared" si="170"/>
        <v>30.810933872045005</v>
      </c>
      <c r="K845" s="95">
        <v>368398</v>
      </c>
      <c r="L845" s="95">
        <v>478400</v>
      </c>
      <c r="M845" s="95">
        <v>158546</v>
      </c>
      <c r="N845" s="95">
        <v>0</v>
      </c>
      <c r="O845" s="95">
        <v>3636</v>
      </c>
      <c r="P845" s="87">
        <f t="shared" si="175"/>
        <v>1008980</v>
      </c>
      <c r="Q845" s="86">
        <f t="shared" si="171"/>
        <v>69.189066127954987</v>
      </c>
      <c r="R845" s="88">
        <f t="shared" ref="R845:R865" si="176">I845+P845</f>
        <v>1458294</v>
      </c>
      <c r="S845" s="101">
        <v>4</v>
      </c>
      <c r="T845" s="101">
        <v>6</v>
      </c>
      <c r="U845" s="101">
        <v>0</v>
      </c>
      <c r="V845" s="35">
        <f t="shared" si="169"/>
        <v>10</v>
      </c>
      <c r="W845" s="61">
        <f t="shared" si="168"/>
        <v>100</v>
      </c>
      <c r="X845" s="14">
        <v>0</v>
      </c>
      <c r="Y845" s="14" t="s">
        <v>293</v>
      </c>
      <c r="Z845" s="14" t="s">
        <v>294</v>
      </c>
      <c r="AA845" s="14" t="s">
        <v>282</v>
      </c>
      <c r="AB845" s="106">
        <f t="shared" si="172"/>
        <v>0</v>
      </c>
      <c r="AC845" s="60">
        <f t="shared" si="173"/>
        <v>0</v>
      </c>
      <c r="AD845" s="7">
        <f t="shared" si="174"/>
        <v>10</v>
      </c>
      <c r="AE845" s="82"/>
      <c r="AF845" s="82"/>
    </row>
    <row r="846" spans="1:32" hidden="1" x14ac:dyDescent="0.2">
      <c r="A846" s="1" t="s">
        <v>54</v>
      </c>
      <c r="B846" t="s">
        <v>119</v>
      </c>
      <c r="C846" s="19">
        <v>14333</v>
      </c>
      <c r="D846" s="82" t="s">
        <v>213</v>
      </c>
      <c r="E846" s="95">
        <v>0</v>
      </c>
      <c r="F846" s="95">
        <v>449314</v>
      </c>
      <c r="G846" s="95">
        <v>0</v>
      </c>
      <c r="H846" s="95">
        <v>0</v>
      </c>
      <c r="I846" s="85">
        <f t="shared" si="167"/>
        <v>449314</v>
      </c>
      <c r="J846" s="86">
        <f t="shared" si="170"/>
        <v>30.810933872045005</v>
      </c>
      <c r="K846" s="95">
        <v>368398</v>
      </c>
      <c r="L846" s="95">
        <v>478400</v>
      </c>
      <c r="M846" s="95">
        <v>158546</v>
      </c>
      <c r="N846" s="95">
        <v>0</v>
      </c>
      <c r="O846" s="95">
        <v>3636</v>
      </c>
      <c r="P846" s="87">
        <f t="shared" si="175"/>
        <v>1008980</v>
      </c>
      <c r="Q846" s="86">
        <f t="shared" si="171"/>
        <v>69.189066127954987</v>
      </c>
      <c r="R846" s="88">
        <f t="shared" si="176"/>
        <v>1458294</v>
      </c>
      <c r="S846" s="101">
        <v>4</v>
      </c>
      <c r="T846" s="101">
        <v>6</v>
      </c>
      <c r="U846" s="101">
        <v>0</v>
      </c>
      <c r="V846" s="35">
        <f t="shared" si="169"/>
        <v>10</v>
      </c>
      <c r="W846" s="61">
        <f t="shared" si="168"/>
        <v>100</v>
      </c>
      <c r="X846" s="14">
        <v>0</v>
      </c>
      <c r="Y846" s="14" t="s">
        <v>293</v>
      </c>
      <c r="Z846" s="14" t="s">
        <v>294</v>
      </c>
      <c r="AA846" s="14" t="s">
        <v>282</v>
      </c>
      <c r="AB846" s="106">
        <f t="shared" si="172"/>
        <v>0</v>
      </c>
      <c r="AC846" s="60">
        <f t="shared" si="173"/>
        <v>0</v>
      </c>
      <c r="AD846" s="7">
        <f t="shared" si="174"/>
        <v>10</v>
      </c>
      <c r="AE846" s="82"/>
      <c r="AF846" s="82"/>
    </row>
    <row r="847" spans="1:32" hidden="1" x14ac:dyDescent="0.2">
      <c r="A847" s="1" t="s">
        <v>54</v>
      </c>
      <c r="B847" t="s">
        <v>99</v>
      </c>
      <c r="C847" s="19">
        <v>161151</v>
      </c>
      <c r="D847" s="82" t="s">
        <v>213</v>
      </c>
      <c r="E847" s="95">
        <v>0</v>
      </c>
      <c r="F847" s="95">
        <v>449314</v>
      </c>
      <c r="G847" s="95">
        <v>0</v>
      </c>
      <c r="H847" s="95">
        <v>0</v>
      </c>
      <c r="I847" s="85">
        <f t="shared" si="167"/>
        <v>449314</v>
      </c>
      <c r="J847" s="86">
        <f t="shared" si="170"/>
        <v>30.810933872045005</v>
      </c>
      <c r="K847" s="95">
        <v>368398</v>
      </c>
      <c r="L847" s="95">
        <v>478400</v>
      </c>
      <c r="M847" s="95">
        <v>158546</v>
      </c>
      <c r="N847" s="95">
        <v>0</v>
      </c>
      <c r="O847" s="95">
        <v>3636</v>
      </c>
      <c r="P847" s="87">
        <f t="shared" si="175"/>
        <v>1008980</v>
      </c>
      <c r="Q847" s="86">
        <f t="shared" si="171"/>
        <v>69.189066127954987</v>
      </c>
      <c r="R847" s="88">
        <f t="shared" si="176"/>
        <v>1458294</v>
      </c>
      <c r="S847" s="101">
        <v>4</v>
      </c>
      <c r="T847" s="101">
        <v>6</v>
      </c>
      <c r="U847" s="101">
        <v>0</v>
      </c>
      <c r="V847" s="35">
        <f t="shared" si="169"/>
        <v>10</v>
      </c>
      <c r="W847" s="61">
        <f t="shared" si="168"/>
        <v>100</v>
      </c>
      <c r="X847" s="14">
        <v>0</v>
      </c>
      <c r="Y847" s="14" t="s">
        <v>293</v>
      </c>
      <c r="Z847" s="14" t="s">
        <v>294</v>
      </c>
      <c r="AA847" s="14" t="s">
        <v>282</v>
      </c>
      <c r="AB847" s="106">
        <f t="shared" si="172"/>
        <v>0</v>
      </c>
      <c r="AC847" s="60">
        <f t="shared" si="173"/>
        <v>0</v>
      </c>
      <c r="AD847" s="7">
        <f t="shared" si="174"/>
        <v>10</v>
      </c>
      <c r="AE847" s="82"/>
      <c r="AF847" s="82"/>
    </row>
    <row r="848" spans="1:32" hidden="1" x14ac:dyDescent="0.2">
      <c r="A848" s="1" t="s">
        <v>54</v>
      </c>
      <c r="B848" t="s">
        <v>121</v>
      </c>
      <c r="C848" s="19">
        <v>49925</v>
      </c>
      <c r="D848" s="82" t="s">
        <v>213</v>
      </c>
      <c r="E848" s="95">
        <v>0</v>
      </c>
      <c r="F848" s="95">
        <v>449314</v>
      </c>
      <c r="G848" s="95">
        <v>0</v>
      </c>
      <c r="H848" s="95">
        <v>0</v>
      </c>
      <c r="I848" s="85">
        <f t="shared" ref="I848:I865" si="177">SUM(E848:H848)</f>
        <v>449314</v>
      </c>
      <c r="J848" s="86">
        <f t="shared" si="170"/>
        <v>30.810933872045005</v>
      </c>
      <c r="K848" s="95">
        <v>368398</v>
      </c>
      <c r="L848" s="95">
        <v>478400</v>
      </c>
      <c r="M848" s="95">
        <v>158546</v>
      </c>
      <c r="N848" s="95">
        <v>0</v>
      </c>
      <c r="O848" s="95">
        <v>3636</v>
      </c>
      <c r="P848" s="87">
        <f t="shared" si="175"/>
        <v>1008980</v>
      </c>
      <c r="Q848" s="86">
        <f t="shared" si="171"/>
        <v>69.189066127954987</v>
      </c>
      <c r="R848" s="88">
        <f t="shared" si="176"/>
        <v>1458294</v>
      </c>
      <c r="S848" s="101">
        <v>4</v>
      </c>
      <c r="T848" s="101">
        <v>6</v>
      </c>
      <c r="U848" s="101">
        <v>0</v>
      </c>
      <c r="V848" s="35">
        <f t="shared" si="169"/>
        <v>10</v>
      </c>
      <c r="W848" s="61">
        <f t="shared" si="168"/>
        <v>100</v>
      </c>
      <c r="X848" s="14">
        <v>0</v>
      </c>
      <c r="Y848" s="14" t="s">
        <v>293</v>
      </c>
      <c r="Z848" s="14" t="s">
        <v>294</v>
      </c>
      <c r="AA848" s="14" t="s">
        <v>282</v>
      </c>
      <c r="AB848" s="106">
        <f t="shared" si="172"/>
        <v>0</v>
      </c>
      <c r="AC848" s="60">
        <f t="shared" si="173"/>
        <v>0</v>
      </c>
      <c r="AD848" s="7">
        <f t="shared" si="174"/>
        <v>10</v>
      </c>
      <c r="AE848" s="82"/>
      <c r="AF848" s="82"/>
    </row>
    <row r="849" spans="1:32" hidden="1" x14ac:dyDescent="0.2">
      <c r="A849" s="1" t="s">
        <v>54</v>
      </c>
      <c r="B849" t="s">
        <v>136</v>
      </c>
      <c r="C849" s="19">
        <v>169937</v>
      </c>
      <c r="D849" s="82" t="s">
        <v>213</v>
      </c>
      <c r="E849" s="95">
        <v>0</v>
      </c>
      <c r="F849" s="95">
        <v>449314</v>
      </c>
      <c r="G849" s="95">
        <v>0</v>
      </c>
      <c r="H849" s="95">
        <v>0</v>
      </c>
      <c r="I849" s="85">
        <f t="shared" si="177"/>
        <v>449314</v>
      </c>
      <c r="J849" s="86">
        <f t="shared" si="170"/>
        <v>30.810933872045005</v>
      </c>
      <c r="K849" s="95">
        <v>368398</v>
      </c>
      <c r="L849" s="95">
        <v>478400</v>
      </c>
      <c r="M849" s="95">
        <v>158546</v>
      </c>
      <c r="N849" s="95">
        <v>0</v>
      </c>
      <c r="O849" s="95">
        <v>3636</v>
      </c>
      <c r="P849" s="87">
        <f t="shared" si="175"/>
        <v>1008980</v>
      </c>
      <c r="Q849" s="86">
        <f t="shared" si="171"/>
        <v>69.189066127954987</v>
      </c>
      <c r="R849" s="88">
        <f t="shared" si="176"/>
        <v>1458294</v>
      </c>
      <c r="S849" s="101">
        <v>4</v>
      </c>
      <c r="T849" s="101">
        <v>6</v>
      </c>
      <c r="U849" s="101">
        <v>0</v>
      </c>
      <c r="V849" s="35">
        <f t="shared" si="169"/>
        <v>10</v>
      </c>
      <c r="W849" s="61">
        <f t="shared" si="168"/>
        <v>100</v>
      </c>
      <c r="X849" s="14">
        <v>0</v>
      </c>
      <c r="Y849" s="14" t="s">
        <v>293</v>
      </c>
      <c r="Z849" s="14" t="s">
        <v>294</v>
      </c>
      <c r="AA849" s="14" t="s">
        <v>282</v>
      </c>
      <c r="AB849" s="106">
        <f t="shared" si="172"/>
        <v>0</v>
      </c>
      <c r="AC849" s="60">
        <f t="shared" si="173"/>
        <v>0</v>
      </c>
      <c r="AD849" s="7">
        <f t="shared" si="174"/>
        <v>10</v>
      </c>
      <c r="AE849" s="82"/>
      <c r="AF849" s="82"/>
    </row>
    <row r="850" spans="1:32" hidden="1" x14ac:dyDescent="0.2">
      <c r="A850" s="1" t="s">
        <v>54</v>
      </c>
      <c r="B850" t="s">
        <v>123</v>
      </c>
      <c r="C850" s="19">
        <v>7700</v>
      </c>
      <c r="D850" s="82" t="s">
        <v>218</v>
      </c>
      <c r="E850" s="95">
        <v>0</v>
      </c>
      <c r="F850" s="95">
        <v>449314</v>
      </c>
      <c r="G850" s="95">
        <v>0</v>
      </c>
      <c r="H850" s="95">
        <v>0</v>
      </c>
      <c r="I850" s="85">
        <f t="shared" si="177"/>
        <v>449314</v>
      </c>
      <c r="J850" s="86">
        <f t="shared" si="170"/>
        <v>30.810933872045005</v>
      </c>
      <c r="K850" s="95">
        <v>368398</v>
      </c>
      <c r="L850" s="95">
        <v>478400</v>
      </c>
      <c r="M850" s="95">
        <v>158546</v>
      </c>
      <c r="N850" s="95">
        <v>0</v>
      </c>
      <c r="O850" s="95">
        <v>3636</v>
      </c>
      <c r="P850" s="87">
        <f t="shared" si="175"/>
        <v>1008980</v>
      </c>
      <c r="Q850" s="86">
        <f t="shared" si="171"/>
        <v>69.189066127954987</v>
      </c>
      <c r="R850" s="88">
        <f t="shared" si="176"/>
        <v>1458294</v>
      </c>
      <c r="S850" s="101">
        <v>4</v>
      </c>
      <c r="T850" s="101">
        <v>6</v>
      </c>
      <c r="U850" s="101">
        <v>0</v>
      </c>
      <c r="V850" s="35">
        <f t="shared" si="169"/>
        <v>10</v>
      </c>
      <c r="W850" s="61">
        <f t="shared" si="168"/>
        <v>100</v>
      </c>
      <c r="X850" s="14">
        <v>0</v>
      </c>
      <c r="Y850" s="14" t="s">
        <v>293</v>
      </c>
      <c r="Z850" s="14" t="s">
        <v>294</v>
      </c>
      <c r="AA850" s="14" t="s">
        <v>282</v>
      </c>
      <c r="AB850" s="106">
        <f t="shared" si="172"/>
        <v>0</v>
      </c>
      <c r="AC850" s="60">
        <f t="shared" si="173"/>
        <v>0</v>
      </c>
      <c r="AD850" s="7">
        <f t="shared" si="174"/>
        <v>10</v>
      </c>
      <c r="AE850" s="82"/>
      <c r="AF850" s="82"/>
    </row>
    <row r="851" spans="1:32" hidden="1" x14ac:dyDescent="0.2">
      <c r="A851" s="1" t="s">
        <v>54</v>
      </c>
      <c r="B851" t="s">
        <v>102</v>
      </c>
      <c r="C851" s="19">
        <v>83946</v>
      </c>
      <c r="D851" s="82" t="s">
        <v>218</v>
      </c>
      <c r="E851" s="95">
        <v>0</v>
      </c>
      <c r="F851" s="95">
        <v>449314</v>
      </c>
      <c r="G851" s="95">
        <v>0</v>
      </c>
      <c r="H851" s="95">
        <v>0</v>
      </c>
      <c r="I851" s="85">
        <f t="shared" si="177"/>
        <v>449314</v>
      </c>
      <c r="J851" s="86">
        <f t="shared" si="170"/>
        <v>30.810933872045005</v>
      </c>
      <c r="K851" s="95">
        <v>368398</v>
      </c>
      <c r="L851" s="95">
        <v>478400</v>
      </c>
      <c r="M851" s="95">
        <v>158546</v>
      </c>
      <c r="N851" s="95">
        <v>0</v>
      </c>
      <c r="O851" s="95">
        <v>3636</v>
      </c>
      <c r="P851" s="87">
        <f t="shared" si="175"/>
        <v>1008980</v>
      </c>
      <c r="Q851" s="86">
        <f t="shared" si="171"/>
        <v>69.189066127954987</v>
      </c>
      <c r="R851" s="88">
        <f t="shared" si="176"/>
        <v>1458294</v>
      </c>
      <c r="S851" s="101">
        <v>4</v>
      </c>
      <c r="T851" s="101">
        <v>6</v>
      </c>
      <c r="U851" s="101">
        <v>0</v>
      </c>
      <c r="V851" s="35">
        <f t="shared" si="169"/>
        <v>10</v>
      </c>
      <c r="W851" s="61">
        <f t="shared" si="168"/>
        <v>100</v>
      </c>
      <c r="X851" s="14">
        <v>0</v>
      </c>
      <c r="Y851" s="14" t="s">
        <v>293</v>
      </c>
      <c r="Z851" s="14" t="s">
        <v>294</v>
      </c>
      <c r="AA851" s="14" t="s">
        <v>282</v>
      </c>
      <c r="AB851" s="106">
        <f t="shared" si="172"/>
        <v>0</v>
      </c>
      <c r="AC851" s="60">
        <f t="shared" si="173"/>
        <v>0</v>
      </c>
      <c r="AD851" s="7">
        <f t="shared" si="174"/>
        <v>10</v>
      </c>
      <c r="AE851" s="82"/>
      <c r="AF851" s="82"/>
    </row>
    <row r="852" spans="1:32" hidden="1" x14ac:dyDescent="0.2">
      <c r="A852" s="1" t="s">
        <v>54</v>
      </c>
      <c r="B852" t="s">
        <v>105</v>
      </c>
      <c r="C852" s="19">
        <v>93540</v>
      </c>
      <c r="D852" s="82" t="s">
        <v>218</v>
      </c>
      <c r="E852" s="95">
        <v>0</v>
      </c>
      <c r="F852" s="95">
        <v>449314</v>
      </c>
      <c r="G852" s="95">
        <v>0</v>
      </c>
      <c r="H852" s="95">
        <v>0</v>
      </c>
      <c r="I852" s="85">
        <f t="shared" si="177"/>
        <v>449314</v>
      </c>
      <c r="J852" s="86">
        <f t="shared" si="170"/>
        <v>30.810933872045005</v>
      </c>
      <c r="K852" s="95">
        <v>368398</v>
      </c>
      <c r="L852" s="95">
        <v>478400</v>
      </c>
      <c r="M852" s="95">
        <v>158546</v>
      </c>
      <c r="N852" s="95">
        <v>0</v>
      </c>
      <c r="O852" s="95">
        <v>3636</v>
      </c>
      <c r="P852" s="87">
        <f t="shared" si="175"/>
        <v>1008980</v>
      </c>
      <c r="Q852" s="86">
        <f t="shared" si="171"/>
        <v>69.189066127954987</v>
      </c>
      <c r="R852" s="88">
        <f t="shared" si="176"/>
        <v>1458294</v>
      </c>
      <c r="S852" s="101">
        <v>4</v>
      </c>
      <c r="T852" s="101">
        <v>6</v>
      </c>
      <c r="U852" s="101">
        <v>0</v>
      </c>
      <c r="V852" s="35">
        <f t="shared" si="169"/>
        <v>10</v>
      </c>
      <c r="W852" s="61">
        <f t="shared" ref="W852:W879" si="178">(100*V852)/AD852</f>
        <v>100</v>
      </c>
      <c r="X852" s="14">
        <v>0</v>
      </c>
      <c r="Y852" s="14" t="s">
        <v>293</v>
      </c>
      <c r="Z852" s="14" t="s">
        <v>294</v>
      </c>
      <c r="AA852" s="14" t="s">
        <v>282</v>
      </c>
      <c r="AB852" s="106">
        <f t="shared" si="172"/>
        <v>0</v>
      </c>
      <c r="AC852" s="60">
        <f t="shared" si="173"/>
        <v>0</v>
      </c>
      <c r="AD852" s="7">
        <f t="shared" si="174"/>
        <v>10</v>
      </c>
      <c r="AE852" s="82"/>
      <c r="AF852" s="82"/>
    </row>
    <row r="853" spans="1:32" hidden="1" x14ac:dyDescent="0.2">
      <c r="A853" s="1" t="s">
        <v>54</v>
      </c>
      <c r="B853" t="s">
        <v>106</v>
      </c>
      <c r="C853" s="19">
        <v>88479</v>
      </c>
      <c r="D853" s="82" t="s">
        <v>218</v>
      </c>
      <c r="E853" s="95">
        <v>0</v>
      </c>
      <c r="F853" s="95">
        <v>449314</v>
      </c>
      <c r="G853" s="95">
        <v>0</v>
      </c>
      <c r="H853" s="95">
        <v>0</v>
      </c>
      <c r="I853" s="85">
        <f t="shared" si="177"/>
        <v>449314</v>
      </c>
      <c r="J853" s="86">
        <f t="shared" si="170"/>
        <v>30.810933872045005</v>
      </c>
      <c r="K853" s="95">
        <v>368398</v>
      </c>
      <c r="L853" s="95">
        <v>478400</v>
      </c>
      <c r="M853" s="95">
        <v>158546</v>
      </c>
      <c r="N853" s="95">
        <v>0</v>
      </c>
      <c r="O853" s="95">
        <v>3636</v>
      </c>
      <c r="P853" s="87">
        <f t="shared" si="175"/>
        <v>1008980</v>
      </c>
      <c r="Q853" s="86">
        <f t="shared" si="171"/>
        <v>69.189066127954987</v>
      </c>
      <c r="R853" s="88">
        <f t="shared" si="176"/>
        <v>1458294</v>
      </c>
      <c r="S853" s="101">
        <v>4</v>
      </c>
      <c r="T853" s="101">
        <v>6</v>
      </c>
      <c r="U853" s="101">
        <v>0</v>
      </c>
      <c r="V853" s="35">
        <f t="shared" si="169"/>
        <v>10</v>
      </c>
      <c r="W853" s="61">
        <f t="shared" si="178"/>
        <v>100</v>
      </c>
      <c r="X853" s="14">
        <v>0</v>
      </c>
      <c r="Y853" s="14" t="s">
        <v>293</v>
      </c>
      <c r="Z853" s="14" t="s">
        <v>294</v>
      </c>
      <c r="AA853" s="14" t="s">
        <v>282</v>
      </c>
      <c r="AB853" s="106">
        <f t="shared" si="172"/>
        <v>0</v>
      </c>
      <c r="AC853" s="60">
        <f t="shared" si="173"/>
        <v>0</v>
      </c>
      <c r="AD853" s="7">
        <f t="shared" si="174"/>
        <v>10</v>
      </c>
      <c r="AE853" s="82"/>
      <c r="AF853" s="82"/>
    </row>
    <row r="854" spans="1:32" hidden="1" x14ac:dyDescent="0.2">
      <c r="A854" s="1" t="s">
        <v>55</v>
      </c>
      <c r="B854" t="s">
        <v>148</v>
      </c>
      <c r="C854" s="19">
        <v>12000</v>
      </c>
      <c r="D854" s="82" t="s">
        <v>221</v>
      </c>
      <c r="E854" s="95">
        <v>1102609</v>
      </c>
      <c r="F854" s="95">
        <v>1501739</v>
      </c>
      <c r="G854" s="95">
        <v>0</v>
      </c>
      <c r="H854" s="95">
        <v>0</v>
      </c>
      <c r="I854" s="85">
        <f t="shared" si="177"/>
        <v>2604348</v>
      </c>
      <c r="J854" s="86">
        <f t="shared" si="170"/>
        <v>58.876544200677984</v>
      </c>
      <c r="K854" s="95">
        <v>545320</v>
      </c>
      <c r="L854" s="95">
        <v>39112</v>
      </c>
      <c r="M854" s="95">
        <v>124558</v>
      </c>
      <c r="N854" s="95">
        <v>639979</v>
      </c>
      <c r="O854" s="95">
        <v>470088</v>
      </c>
      <c r="P854" s="87">
        <f t="shared" si="175"/>
        <v>1819057</v>
      </c>
      <c r="Q854" s="86">
        <f t="shared" si="171"/>
        <v>41.123455799322016</v>
      </c>
      <c r="R854" s="88">
        <f t="shared" si="176"/>
        <v>4423405</v>
      </c>
      <c r="S854" s="101">
        <v>1</v>
      </c>
      <c r="T854" s="101">
        <v>72</v>
      </c>
      <c r="U854" s="101">
        <v>4</v>
      </c>
      <c r="V854" s="35">
        <f t="shared" si="169"/>
        <v>77</v>
      </c>
      <c r="W854" s="61">
        <f t="shared" si="178"/>
        <v>100</v>
      </c>
      <c r="X854" s="14">
        <v>0</v>
      </c>
      <c r="Y854" s="14" t="s">
        <v>284</v>
      </c>
      <c r="Z854" s="14" t="s">
        <v>295</v>
      </c>
      <c r="AA854" s="14" t="s">
        <v>281</v>
      </c>
      <c r="AB854" s="106">
        <f t="shared" si="172"/>
        <v>0</v>
      </c>
      <c r="AC854" s="60">
        <f t="shared" si="173"/>
        <v>0</v>
      </c>
      <c r="AD854" s="7">
        <f t="shared" si="174"/>
        <v>77</v>
      </c>
      <c r="AE854" s="82"/>
      <c r="AF854" s="82"/>
    </row>
    <row r="855" spans="1:32" hidden="1" x14ac:dyDescent="0.2">
      <c r="A855" s="1" t="s">
        <v>55</v>
      </c>
      <c r="B855" t="s">
        <v>117</v>
      </c>
      <c r="C855" s="19">
        <v>20000</v>
      </c>
      <c r="D855" s="82" t="s">
        <v>176</v>
      </c>
      <c r="E855" s="95">
        <v>1102609</v>
      </c>
      <c r="F855" s="95">
        <v>1501739</v>
      </c>
      <c r="G855" s="95">
        <v>0</v>
      </c>
      <c r="H855" s="95">
        <v>0</v>
      </c>
      <c r="I855" s="85">
        <f t="shared" si="177"/>
        <v>2604348</v>
      </c>
      <c r="J855" s="86">
        <f t="shared" si="170"/>
        <v>58.876544200677984</v>
      </c>
      <c r="K855" s="95">
        <v>545320</v>
      </c>
      <c r="L855" s="95">
        <v>39112</v>
      </c>
      <c r="M855" s="95">
        <v>124558</v>
      </c>
      <c r="N855" s="95">
        <v>639979</v>
      </c>
      <c r="O855" s="95">
        <v>470088</v>
      </c>
      <c r="P855" s="87">
        <f t="shared" si="175"/>
        <v>1819057</v>
      </c>
      <c r="Q855" s="86">
        <f t="shared" si="171"/>
        <v>41.123455799322016</v>
      </c>
      <c r="R855" s="88">
        <f t="shared" si="176"/>
        <v>4423405</v>
      </c>
      <c r="S855" s="101">
        <v>1</v>
      </c>
      <c r="T855" s="101">
        <v>72</v>
      </c>
      <c r="U855" s="101">
        <v>4</v>
      </c>
      <c r="V855" s="35">
        <f t="shared" si="169"/>
        <v>77</v>
      </c>
      <c r="W855" s="61">
        <f t="shared" si="178"/>
        <v>100</v>
      </c>
      <c r="X855" s="14">
        <v>1</v>
      </c>
      <c r="Y855" s="14" t="s">
        <v>284</v>
      </c>
      <c r="Z855" s="14" t="s">
        <v>295</v>
      </c>
      <c r="AA855" s="14" t="s">
        <v>281</v>
      </c>
      <c r="AB855" s="106">
        <f t="shared" si="172"/>
        <v>0</v>
      </c>
      <c r="AC855" s="60">
        <f t="shared" si="173"/>
        <v>0</v>
      </c>
      <c r="AD855" s="7">
        <f t="shared" si="174"/>
        <v>77</v>
      </c>
      <c r="AE855" s="82"/>
      <c r="AF855" s="82"/>
    </row>
    <row r="856" spans="1:32" hidden="1" x14ac:dyDescent="0.2">
      <c r="A856" s="1" t="s">
        <v>55</v>
      </c>
      <c r="B856" t="s">
        <v>119</v>
      </c>
      <c r="C856" s="19">
        <v>17400</v>
      </c>
      <c r="D856" s="82" t="s">
        <v>98</v>
      </c>
      <c r="E856" s="95">
        <v>1102609</v>
      </c>
      <c r="F856" s="95">
        <v>1501739</v>
      </c>
      <c r="G856" s="95">
        <v>0</v>
      </c>
      <c r="H856" s="95">
        <v>0</v>
      </c>
      <c r="I856" s="85">
        <f t="shared" si="177"/>
        <v>2604348</v>
      </c>
      <c r="J856" s="86">
        <f t="shared" si="170"/>
        <v>58.876544200677984</v>
      </c>
      <c r="K856" s="95">
        <v>545320</v>
      </c>
      <c r="L856" s="95">
        <v>39112</v>
      </c>
      <c r="M856" s="95">
        <v>124558</v>
      </c>
      <c r="N856" s="95">
        <v>639979</v>
      </c>
      <c r="O856" s="95">
        <v>470088</v>
      </c>
      <c r="P856" s="87">
        <f t="shared" si="175"/>
        <v>1819057</v>
      </c>
      <c r="Q856" s="86">
        <f t="shared" si="171"/>
        <v>41.123455799322016</v>
      </c>
      <c r="R856" s="88">
        <f t="shared" si="176"/>
        <v>4423405</v>
      </c>
      <c r="S856" s="101">
        <v>1</v>
      </c>
      <c r="T856" s="101">
        <v>72</v>
      </c>
      <c r="U856" s="101">
        <v>4</v>
      </c>
      <c r="V856" s="35">
        <f t="shared" si="169"/>
        <v>77</v>
      </c>
      <c r="W856" s="61">
        <f t="shared" si="178"/>
        <v>100</v>
      </c>
      <c r="X856" s="14">
        <v>2</v>
      </c>
      <c r="Y856" s="14" t="s">
        <v>284</v>
      </c>
      <c r="Z856" s="14" t="s">
        <v>295</v>
      </c>
      <c r="AA856" s="14" t="s">
        <v>281</v>
      </c>
      <c r="AB856" s="106">
        <f t="shared" si="172"/>
        <v>0</v>
      </c>
      <c r="AC856" s="60">
        <f t="shared" si="173"/>
        <v>0</v>
      </c>
      <c r="AD856" s="7">
        <f t="shared" si="174"/>
        <v>77</v>
      </c>
      <c r="AE856" s="82"/>
      <c r="AF856" s="82"/>
    </row>
    <row r="857" spans="1:32" hidden="1" x14ac:dyDescent="0.2">
      <c r="A857" s="1" t="s">
        <v>55</v>
      </c>
      <c r="B857" t="s">
        <v>99</v>
      </c>
      <c r="C857" s="19">
        <v>24000</v>
      </c>
      <c r="D857" s="82" t="s">
        <v>98</v>
      </c>
      <c r="E857" s="95">
        <v>1102609</v>
      </c>
      <c r="F857" s="95">
        <v>1501739</v>
      </c>
      <c r="G857" s="95">
        <v>0</v>
      </c>
      <c r="H857" s="95">
        <v>0</v>
      </c>
      <c r="I857" s="85">
        <f t="shared" si="177"/>
        <v>2604348</v>
      </c>
      <c r="J857" s="86">
        <f t="shared" si="170"/>
        <v>58.876544200677984</v>
      </c>
      <c r="K857" s="95">
        <v>545320</v>
      </c>
      <c r="L857" s="95">
        <v>39112</v>
      </c>
      <c r="M857" s="95">
        <v>124558</v>
      </c>
      <c r="N857" s="95">
        <v>639979</v>
      </c>
      <c r="O857" s="95">
        <v>470088</v>
      </c>
      <c r="P857" s="87">
        <f t="shared" si="175"/>
        <v>1819057</v>
      </c>
      <c r="Q857" s="86">
        <f t="shared" si="171"/>
        <v>41.123455799322016</v>
      </c>
      <c r="R857" s="88">
        <f t="shared" si="176"/>
        <v>4423405</v>
      </c>
      <c r="S857" s="101">
        <v>1</v>
      </c>
      <c r="T857" s="101">
        <v>72</v>
      </c>
      <c r="U857" s="101">
        <v>4</v>
      </c>
      <c r="V857" s="35">
        <f t="shared" si="169"/>
        <v>77</v>
      </c>
      <c r="W857" s="61">
        <f t="shared" si="178"/>
        <v>100</v>
      </c>
      <c r="X857" s="14">
        <v>3</v>
      </c>
      <c r="Y857" s="14" t="s">
        <v>284</v>
      </c>
      <c r="Z857" s="14" t="s">
        <v>295</v>
      </c>
      <c r="AA857" s="14" t="s">
        <v>281</v>
      </c>
      <c r="AB857" s="106">
        <f t="shared" si="172"/>
        <v>0</v>
      </c>
      <c r="AC857" s="60">
        <f t="shared" si="173"/>
        <v>0</v>
      </c>
      <c r="AD857" s="7">
        <f t="shared" si="174"/>
        <v>77</v>
      </c>
      <c r="AE857" s="82"/>
      <c r="AF857" s="82"/>
    </row>
    <row r="858" spans="1:32" hidden="1" x14ac:dyDescent="0.2">
      <c r="A858" s="1" t="s">
        <v>55</v>
      </c>
      <c r="B858" t="s">
        <v>153</v>
      </c>
      <c r="C858" s="19">
        <v>56000</v>
      </c>
      <c r="D858" s="82" t="s">
        <v>98</v>
      </c>
      <c r="E858" s="95">
        <v>1102609</v>
      </c>
      <c r="F858" s="95">
        <v>1501739</v>
      </c>
      <c r="G858" s="95">
        <v>0</v>
      </c>
      <c r="H858" s="95">
        <v>0</v>
      </c>
      <c r="I858" s="85">
        <f t="shared" si="177"/>
        <v>2604348</v>
      </c>
      <c r="J858" s="86">
        <f t="shared" si="170"/>
        <v>58.876544200677984</v>
      </c>
      <c r="K858" s="95">
        <v>545320</v>
      </c>
      <c r="L858" s="95">
        <v>39112</v>
      </c>
      <c r="M858" s="95">
        <v>124558</v>
      </c>
      <c r="N858" s="95">
        <v>639979</v>
      </c>
      <c r="O858" s="95">
        <v>470088</v>
      </c>
      <c r="P858" s="87">
        <f t="shared" si="175"/>
        <v>1819057</v>
      </c>
      <c r="Q858" s="86">
        <f t="shared" si="171"/>
        <v>41.123455799322016</v>
      </c>
      <c r="R858" s="88">
        <f t="shared" si="176"/>
        <v>4423405</v>
      </c>
      <c r="S858" s="101">
        <v>1</v>
      </c>
      <c r="T858" s="101">
        <v>72</v>
      </c>
      <c r="U858" s="101">
        <v>4</v>
      </c>
      <c r="V858" s="35">
        <f t="shared" si="169"/>
        <v>77</v>
      </c>
      <c r="W858" s="61">
        <f t="shared" si="178"/>
        <v>100</v>
      </c>
      <c r="X858" s="14">
        <v>4</v>
      </c>
      <c r="Y858" s="14" t="s">
        <v>284</v>
      </c>
      <c r="Z858" s="14" t="s">
        <v>295</v>
      </c>
      <c r="AA858" s="14" t="s">
        <v>281</v>
      </c>
      <c r="AB858" s="106">
        <f t="shared" si="172"/>
        <v>0</v>
      </c>
      <c r="AC858" s="60">
        <f t="shared" si="173"/>
        <v>0</v>
      </c>
      <c r="AD858" s="7">
        <f t="shared" si="174"/>
        <v>77</v>
      </c>
      <c r="AE858" s="82"/>
      <c r="AF858" s="82"/>
    </row>
    <row r="859" spans="1:32" hidden="1" x14ac:dyDescent="0.2">
      <c r="A859" s="1" t="s">
        <v>55</v>
      </c>
      <c r="B859" t="s">
        <v>100</v>
      </c>
      <c r="C859" s="19">
        <v>132000</v>
      </c>
      <c r="D859" s="82" t="s">
        <v>98</v>
      </c>
      <c r="E859" s="95">
        <v>1102609</v>
      </c>
      <c r="F859" s="95">
        <v>1501739</v>
      </c>
      <c r="G859" s="95">
        <v>0</v>
      </c>
      <c r="H859" s="95">
        <v>0</v>
      </c>
      <c r="I859" s="85">
        <f t="shared" si="177"/>
        <v>2604348</v>
      </c>
      <c r="J859" s="86">
        <f t="shared" si="170"/>
        <v>58.876544200677984</v>
      </c>
      <c r="K859" s="95">
        <v>545320</v>
      </c>
      <c r="L859" s="95">
        <v>39112</v>
      </c>
      <c r="M859" s="95">
        <v>124558</v>
      </c>
      <c r="N859" s="95">
        <v>639979</v>
      </c>
      <c r="O859" s="95">
        <v>470088</v>
      </c>
      <c r="P859" s="87">
        <f t="shared" si="175"/>
        <v>1819057</v>
      </c>
      <c r="Q859" s="86">
        <f t="shared" si="171"/>
        <v>41.123455799322016</v>
      </c>
      <c r="R859" s="88">
        <f t="shared" si="176"/>
        <v>4423405</v>
      </c>
      <c r="S859" s="101">
        <v>1</v>
      </c>
      <c r="T859" s="101">
        <v>72</v>
      </c>
      <c r="U859" s="101">
        <v>4</v>
      </c>
      <c r="V859" s="35">
        <f t="shared" si="169"/>
        <v>77</v>
      </c>
      <c r="W859" s="61">
        <f t="shared" si="178"/>
        <v>100</v>
      </c>
      <c r="X859" s="14">
        <v>5</v>
      </c>
      <c r="Y859" s="14" t="s">
        <v>284</v>
      </c>
      <c r="Z859" s="14" t="s">
        <v>295</v>
      </c>
      <c r="AA859" s="14" t="s">
        <v>281</v>
      </c>
      <c r="AB859" s="106">
        <f t="shared" si="172"/>
        <v>0</v>
      </c>
      <c r="AC859" s="60">
        <f t="shared" si="173"/>
        <v>0</v>
      </c>
      <c r="AD859" s="7">
        <f t="shared" si="174"/>
        <v>77</v>
      </c>
      <c r="AE859" s="82"/>
      <c r="AF859" s="82"/>
    </row>
    <row r="860" spans="1:32" hidden="1" x14ac:dyDescent="0.2">
      <c r="A860" s="1" t="s">
        <v>55</v>
      </c>
      <c r="B860" t="s">
        <v>122</v>
      </c>
      <c r="C860" s="19">
        <v>94000</v>
      </c>
      <c r="D860" s="82" t="s">
        <v>98</v>
      </c>
      <c r="E860" s="95">
        <v>1102609</v>
      </c>
      <c r="F860" s="95">
        <v>1501739</v>
      </c>
      <c r="G860" s="95">
        <v>0</v>
      </c>
      <c r="H860" s="95">
        <v>0</v>
      </c>
      <c r="I860" s="85">
        <f t="shared" si="177"/>
        <v>2604348</v>
      </c>
      <c r="J860" s="86">
        <f t="shared" si="170"/>
        <v>58.876544200677984</v>
      </c>
      <c r="K860" s="95">
        <v>545320</v>
      </c>
      <c r="L860" s="95">
        <v>39112</v>
      </c>
      <c r="M860" s="95">
        <v>124558</v>
      </c>
      <c r="N860" s="95">
        <v>639979</v>
      </c>
      <c r="O860" s="95">
        <v>470088</v>
      </c>
      <c r="P860" s="87">
        <f t="shared" si="175"/>
        <v>1819057</v>
      </c>
      <c r="Q860" s="86">
        <f t="shared" si="171"/>
        <v>41.123455799322016</v>
      </c>
      <c r="R860" s="88">
        <f t="shared" si="176"/>
        <v>4423405</v>
      </c>
      <c r="S860" s="101">
        <v>1</v>
      </c>
      <c r="T860" s="101">
        <v>72</v>
      </c>
      <c r="U860" s="101">
        <v>4</v>
      </c>
      <c r="V860" s="35">
        <f t="shared" si="169"/>
        <v>77</v>
      </c>
      <c r="W860" s="61">
        <f t="shared" si="178"/>
        <v>100</v>
      </c>
      <c r="X860" s="14">
        <v>6</v>
      </c>
      <c r="Y860" s="14" t="s">
        <v>284</v>
      </c>
      <c r="Z860" s="14" t="s">
        <v>295</v>
      </c>
      <c r="AA860" s="14" t="s">
        <v>281</v>
      </c>
      <c r="AB860" s="106">
        <f t="shared" si="172"/>
        <v>0</v>
      </c>
      <c r="AC860" s="60">
        <f t="shared" si="173"/>
        <v>0</v>
      </c>
      <c r="AD860" s="7">
        <f t="shared" si="174"/>
        <v>77</v>
      </c>
      <c r="AE860" s="82"/>
      <c r="AF860" s="82"/>
    </row>
    <row r="861" spans="1:32" hidden="1" x14ac:dyDescent="0.2">
      <c r="A861" s="1" t="s">
        <v>55</v>
      </c>
      <c r="B861" t="s">
        <v>147</v>
      </c>
      <c r="C861" s="19">
        <v>528091</v>
      </c>
      <c r="D861" s="82" t="s">
        <v>171</v>
      </c>
      <c r="E861" s="95">
        <v>1102609</v>
      </c>
      <c r="F861" s="95">
        <v>1501739</v>
      </c>
      <c r="G861" s="95">
        <v>0</v>
      </c>
      <c r="H861" s="95">
        <v>0</v>
      </c>
      <c r="I861" s="85">
        <f t="shared" si="177"/>
        <v>2604348</v>
      </c>
      <c r="J861" s="86">
        <f t="shared" si="170"/>
        <v>58.876544200677984</v>
      </c>
      <c r="K861" s="95">
        <v>545320</v>
      </c>
      <c r="L861" s="95">
        <v>39112</v>
      </c>
      <c r="M861" s="95">
        <v>124558</v>
      </c>
      <c r="N861" s="95">
        <v>639979</v>
      </c>
      <c r="O861" s="95">
        <v>470088</v>
      </c>
      <c r="P861" s="87">
        <f t="shared" si="175"/>
        <v>1819057</v>
      </c>
      <c r="Q861" s="86">
        <f t="shared" si="171"/>
        <v>41.123455799322016</v>
      </c>
      <c r="R861" s="88">
        <f t="shared" si="176"/>
        <v>4423405</v>
      </c>
      <c r="S861" s="101">
        <v>1</v>
      </c>
      <c r="T861" s="101">
        <v>72</v>
      </c>
      <c r="U861" s="101">
        <v>4</v>
      </c>
      <c r="V861" s="35">
        <f t="shared" si="169"/>
        <v>77</v>
      </c>
      <c r="W861" s="61">
        <f t="shared" si="178"/>
        <v>100</v>
      </c>
      <c r="X861" s="14">
        <v>7</v>
      </c>
      <c r="Y861" s="14" t="s">
        <v>284</v>
      </c>
      <c r="Z861" s="14" t="s">
        <v>295</v>
      </c>
      <c r="AA861" s="14" t="s">
        <v>281</v>
      </c>
      <c r="AB861" s="106">
        <f t="shared" si="172"/>
        <v>0</v>
      </c>
      <c r="AC861" s="60">
        <f t="shared" si="173"/>
        <v>0</v>
      </c>
      <c r="AD861" s="7">
        <f t="shared" si="174"/>
        <v>77</v>
      </c>
      <c r="AE861" s="82"/>
      <c r="AF861" s="82"/>
    </row>
    <row r="862" spans="1:32" hidden="1" x14ac:dyDescent="0.2">
      <c r="A862" s="1" t="s">
        <v>55</v>
      </c>
      <c r="B862" t="s">
        <v>103</v>
      </c>
      <c r="C862" s="19">
        <v>1706746</v>
      </c>
      <c r="D862" s="82" t="s">
        <v>171</v>
      </c>
      <c r="E862" s="95">
        <v>1102609</v>
      </c>
      <c r="F862" s="95">
        <v>1501739</v>
      </c>
      <c r="G862" s="95">
        <v>0</v>
      </c>
      <c r="H862" s="95">
        <v>0</v>
      </c>
      <c r="I862" s="85">
        <f t="shared" si="177"/>
        <v>2604348</v>
      </c>
      <c r="J862" s="86">
        <f t="shared" si="170"/>
        <v>58.876544200677984</v>
      </c>
      <c r="K862" s="95">
        <v>545320</v>
      </c>
      <c r="L862" s="95">
        <v>39112</v>
      </c>
      <c r="M862" s="95">
        <v>124558</v>
      </c>
      <c r="N862" s="95">
        <v>639979</v>
      </c>
      <c r="O862" s="95">
        <v>470088</v>
      </c>
      <c r="P862" s="87">
        <f t="shared" si="175"/>
        <v>1819057</v>
      </c>
      <c r="Q862" s="86">
        <f t="shared" si="171"/>
        <v>41.123455799322016</v>
      </c>
      <c r="R862" s="88">
        <f t="shared" si="176"/>
        <v>4423405</v>
      </c>
      <c r="S862" s="101">
        <v>1</v>
      </c>
      <c r="T862" s="101">
        <v>72</v>
      </c>
      <c r="U862" s="101">
        <v>4</v>
      </c>
      <c r="V862" s="35">
        <f t="shared" si="169"/>
        <v>77</v>
      </c>
      <c r="W862" s="61">
        <f t="shared" si="178"/>
        <v>100</v>
      </c>
      <c r="X862" s="14">
        <v>8</v>
      </c>
      <c r="Y862" s="14" t="s">
        <v>284</v>
      </c>
      <c r="Z862" s="14" t="s">
        <v>295</v>
      </c>
      <c r="AA862" s="14" t="s">
        <v>281</v>
      </c>
      <c r="AB862" s="106">
        <f t="shared" si="172"/>
        <v>0</v>
      </c>
      <c r="AC862" s="60">
        <f t="shared" si="173"/>
        <v>0</v>
      </c>
      <c r="AD862" s="7">
        <f t="shared" si="174"/>
        <v>77</v>
      </c>
      <c r="AE862" s="82"/>
      <c r="AF862" s="82"/>
    </row>
    <row r="863" spans="1:32" hidden="1" x14ac:dyDescent="0.2">
      <c r="A863" s="1" t="s">
        <v>55</v>
      </c>
      <c r="B863" t="s">
        <v>104</v>
      </c>
      <c r="C863" s="19">
        <v>214000</v>
      </c>
      <c r="D863" s="82" t="s">
        <v>171</v>
      </c>
      <c r="E863" s="95">
        <v>1102609</v>
      </c>
      <c r="F863" s="95">
        <v>1501739</v>
      </c>
      <c r="G863" s="95">
        <v>0</v>
      </c>
      <c r="H863" s="95">
        <v>0</v>
      </c>
      <c r="I863" s="85">
        <f t="shared" si="177"/>
        <v>2604348</v>
      </c>
      <c r="J863" s="86">
        <f t="shared" si="170"/>
        <v>58.876544200677984</v>
      </c>
      <c r="K863" s="95">
        <v>545320</v>
      </c>
      <c r="L863" s="95">
        <v>39112</v>
      </c>
      <c r="M863" s="95">
        <v>124558</v>
      </c>
      <c r="N863" s="95">
        <v>639979</v>
      </c>
      <c r="O863" s="95">
        <v>470088</v>
      </c>
      <c r="P863" s="87">
        <f t="shared" si="175"/>
        <v>1819057</v>
      </c>
      <c r="Q863" s="86">
        <f t="shared" si="171"/>
        <v>41.123455799322016</v>
      </c>
      <c r="R863" s="88">
        <f t="shared" si="176"/>
        <v>4423405</v>
      </c>
      <c r="S863" s="101">
        <v>1</v>
      </c>
      <c r="T863" s="101">
        <v>72</v>
      </c>
      <c r="U863" s="101">
        <v>4</v>
      </c>
      <c r="V863" s="35">
        <f t="shared" si="169"/>
        <v>77</v>
      </c>
      <c r="W863" s="61">
        <f t="shared" si="178"/>
        <v>100</v>
      </c>
      <c r="X863" s="14">
        <v>9</v>
      </c>
      <c r="Y863" s="14" t="s">
        <v>284</v>
      </c>
      <c r="Z863" s="14" t="s">
        <v>295</v>
      </c>
      <c r="AA863" s="14" t="s">
        <v>281</v>
      </c>
      <c r="AB863" s="106">
        <f t="shared" si="172"/>
        <v>0</v>
      </c>
      <c r="AC863" s="60">
        <f t="shared" si="173"/>
        <v>0</v>
      </c>
      <c r="AD863" s="7">
        <f t="shared" si="174"/>
        <v>77</v>
      </c>
      <c r="AE863" s="82"/>
      <c r="AF863" s="82"/>
    </row>
    <row r="864" spans="1:32" hidden="1" x14ac:dyDescent="0.2">
      <c r="A864" s="1" t="s">
        <v>55</v>
      </c>
      <c r="B864" t="s">
        <v>106</v>
      </c>
      <c r="C864" s="19">
        <v>318846</v>
      </c>
      <c r="D864" s="82" t="s">
        <v>171</v>
      </c>
      <c r="E864" s="95">
        <v>1102609</v>
      </c>
      <c r="F864" s="95">
        <v>1501739</v>
      </c>
      <c r="G864" s="95">
        <v>0</v>
      </c>
      <c r="H864" s="95">
        <v>0</v>
      </c>
      <c r="I864" s="85">
        <f t="shared" si="177"/>
        <v>2604348</v>
      </c>
      <c r="J864" s="86">
        <f t="shared" si="170"/>
        <v>58.876544200677984</v>
      </c>
      <c r="K864" s="95">
        <v>545320</v>
      </c>
      <c r="L864" s="95">
        <v>39112</v>
      </c>
      <c r="M864" s="95">
        <v>124558</v>
      </c>
      <c r="N864" s="95">
        <v>639979</v>
      </c>
      <c r="O864" s="95">
        <v>470088</v>
      </c>
      <c r="P864" s="87">
        <f t="shared" si="175"/>
        <v>1819057</v>
      </c>
      <c r="Q864" s="86">
        <f t="shared" si="171"/>
        <v>41.123455799322016</v>
      </c>
      <c r="R864" s="88">
        <f t="shared" si="176"/>
        <v>4423405</v>
      </c>
      <c r="S864" s="101">
        <v>1</v>
      </c>
      <c r="T864" s="101">
        <v>72</v>
      </c>
      <c r="U864" s="101">
        <v>4</v>
      </c>
      <c r="V864" s="35">
        <f t="shared" si="169"/>
        <v>77</v>
      </c>
      <c r="W864" s="61">
        <f t="shared" si="178"/>
        <v>100</v>
      </c>
      <c r="X864" s="14">
        <v>10</v>
      </c>
      <c r="Y864" s="14" t="s">
        <v>284</v>
      </c>
      <c r="Z864" s="14" t="s">
        <v>295</v>
      </c>
      <c r="AA864" s="14" t="s">
        <v>281</v>
      </c>
      <c r="AB864" s="106">
        <f t="shared" si="172"/>
        <v>0</v>
      </c>
      <c r="AC864" s="60">
        <f t="shared" si="173"/>
        <v>0</v>
      </c>
      <c r="AD864" s="7">
        <f t="shared" si="174"/>
        <v>77</v>
      </c>
      <c r="AE864" s="82"/>
      <c r="AF864" s="82"/>
    </row>
    <row r="865" spans="1:32" hidden="1" x14ac:dyDescent="0.2">
      <c r="A865" s="1" t="s">
        <v>55</v>
      </c>
      <c r="B865" t="s">
        <v>124</v>
      </c>
      <c r="C865" s="19">
        <v>18000</v>
      </c>
      <c r="D865" s="82" t="s">
        <v>171</v>
      </c>
      <c r="E865" s="95">
        <v>1102609</v>
      </c>
      <c r="F865" s="95">
        <v>1501739</v>
      </c>
      <c r="G865" s="95">
        <v>0</v>
      </c>
      <c r="H865" s="95">
        <v>0</v>
      </c>
      <c r="I865" s="85">
        <f t="shared" si="177"/>
        <v>2604348</v>
      </c>
      <c r="J865" s="86">
        <f t="shared" si="170"/>
        <v>58.876544200677984</v>
      </c>
      <c r="K865" s="95">
        <v>545320</v>
      </c>
      <c r="L865" s="95">
        <v>39112</v>
      </c>
      <c r="M865" s="95">
        <v>124558</v>
      </c>
      <c r="N865" s="95">
        <v>639979</v>
      </c>
      <c r="O865" s="95">
        <v>470088</v>
      </c>
      <c r="P865" s="87">
        <f t="shared" si="175"/>
        <v>1819057</v>
      </c>
      <c r="Q865" s="86">
        <f t="shared" si="171"/>
        <v>41.123455799322016</v>
      </c>
      <c r="R865" s="88">
        <f t="shared" si="176"/>
        <v>4423405</v>
      </c>
      <c r="S865" s="101">
        <v>1</v>
      </c>
      <c r="T865" s="101">
        <v>72</v>
      </c>
      <c r="U865" s="101">
        <v>4</v>
      </c>
      <c r="V865" s="35">
        <f t="shared" si="169"/>
        <v>77</v>
      </c>
      <c r="W865" s="61">
        <f t="shared" si="178"/>
        <v>100</v>
      </c>
      <c r="X865" s="14">
        <v>11</v>
      </c>
      <c r="Y865" s="14" t="s">
        <v>284</v>
      </c>
      <c r="Z865" s="14" t="s">
        <v>295</v>
      </c>
      <c r="AA865" s="14" t="s">
        <v>281</v>
      </c>
      <c r="AB865" s="106">
        <f t="shared" si="172"/>
        <v>0</v>
      </c>
      <c r="AC865" s="60">
        <f t="shared" si="173"/>
        <v>0</v>
      </c>
      <c r="AD865" s="7">
        <f t="shared" si="174"/>
        <v>77</v>
      </c>
      <c r="AE865" s="82"/>
      <c r="AF865" s="82"/>
    </row>
    <row r="866" spans="1:32" s="64" customFormat="1" hidden="1" x14ac:dyDescent="0.2">
      <c r="A866" s="63" t="s">
        <v>56</v>
      </c>
      <c r="B866" s="64" t="s">
        <v>148</v>
      </c>
      <c r="C866" s="65">
        <v>84770</v>
      </c>
      <c r="D866" s="76" t="s">
        <v>175</v>
      </c>
      <c r="E866" s="78" t="s">
        <v>131</v>
      </c>
      <c r="F866" s="78" t="s">
        <v>131</v>
      </c>
      <c r="G866" s="78" t="s">
        <v>131</v>
      </c>
      <c r="H866" s="78" t="s">
        <v>131</v>
      </c>
      <c r="I866" s="79" t="s">
        <v>131</v>
      </c>
      <c r="J866" s="79" t="s">
        <v>131</v>
      </c>
      <c r="K866" s="78" t="s">
        <v>131</v>
      </c>
      <c r="L866" s="78" t="s">
        <v>131</v>
      </c>
      <c r="M866" s="78" t="s">
        <v>131</v>
      </c>
      <c r="N866" s="78" t="s">
        <v>131</v>
      </c>
      <c r="O866" s="78" t="s">
        <v>131</v>
      </c>
      <c r="P866" s="79" t="s">
        <v>131</v>
      </c>
      <c r="Q866" s="79" t="s">
        <v>131</v>
      </c>
      <c r="R866" s="79" t="s">
        <v>131</v>
      </c>
      <c r="S866" s="102">
        <v>6</v>
      </c>
      <c r="T866" s="102">
        <v>2</v>
      </c>
      <c r="U866" s="102">
        <v>0</v>
      </c>
      <c r="V866" s="66">
        <f t="shared" si="169"/>
        <v>8</v>
      </c>
      <c r="W866" s="67">
        <f t="shared" si="178"/>
        <v>100</v>
      </c>
      <c r="X866" s="68">
        <v>0</v>
      </c>
      <c r="Y866" s="68">
        <v>0</v>
      </c>
      <c r="Z866" s="68">
        <v>0</v>
      </c>
      <c r="AA866" s="68">
        <v>0</v>
      </c>
      <c r="AB866" s="107">
        <f t="shared" si="172"/>
        <v>0</v>
      </c>
      <c r="AC866" s="70">
        <f t="shared" si="173"/>
        <v>0</v>
      </c>
      <c r="AD866" s="81">
        <f t="shared" si="174"/>
        <v>8</v>
      </c>
      <c r="AE866" s="76"/>
      <c r="AF866" s="76"/>
    </row>
    <row r="867" spans="1:32" s="64" customFormat="1" hidden="1" x14ac:dyDescent="0.2">
      <c r="A867" s="63" t="s">
        <v>56</v>
      </c>
      <c r="B867" s="64" t="s">
        <v>94</v>
      </c>
      <c r="C867" s="65">
        <v>24797</v>
      </c>
      <c r="D867" s="76" t="s">
        <v>170</v>
      </c>
      <c r="E867" s="78" t="s">
        <v>131</v>
      </c>
      <c r="F867" s="78" t="s">
        <v>131</v>
      </c>
      <c r="G867" s="78" t="s">
        <v>131</v>
      </c>
      <c r="H867" s="78" t="s">
        <v>131</v>
      </c>
      <c r="I867" s="79" t="s">
        <v>131</v>
      </c>
      <c r="J867" s="79" t="s">
        <v>131</v>
      </c>
      <c r="K867" s="78" t="s">
        <v>131</v>
      </c>
      <c r="L867" s="78" t="s">
        <v>131</v>
      </c>
      <c r="M867" s="78" t="s">
        <v>131</v>
      </c>
      <c r="N867" s="78" t="s">
        <v>131</v>
      </c>
      <c r="O867" s="78" t="s">
        <v>131</v>
      </c>
      <c r="P867" s="79" t="s">
        <v>131</v>
      </c>
      <c r="Q867" s="79" t="s">
        <v>131</v>
      </c>
      <c r="R867" s="79" t="s">
        <v>131</v>
      </c>
      <c r="S867" s="102">
        <v>6</v>
      </c>
      <c r="T867" s="102">
        <v>2</v>
      </c>
      <c r="U867" s="102">
        <v>0</v>
      </c>
      <c r="V867" s="66">
        <f t="shared" si="169"/>
        <v>8</v>
      </c>
      <c r="W867" s="67">
        <f t="shared" si="178"/>
        <v>100</v>
      </c>
      <c r="X867" s="68">
        <v>0</v>
      </c>
      <c r="Y867" s="68">
        <v>0</v>
      </c>
      <c r="Z867" s="68">
        <v>0</v>
      </c>
      <c r="AA867" s="68">
        <v>0</v>
      </c>
      <c r="AB867" s="107">
        <f t="shared" si="172"/>
        <v>0</v>
      </c>
      <c r="AC867" s="70">
        <f t="shared" si="173"/>
        <v>0</v>
      </c>
      <c r="AD867" s="81">
        <f t="shared" si="174"/>
        <v>8</v>
      </c>
      <c r="AE867" s="76"/>
      <c r="AF867" s="76"/>
    </row>
    <row r="868" spans="1:32" s="64" customFormat="1" hidden="1" x14ac:dyDescent="0.2">
      <c r="A868" s="63" t="s">
        <v>56</v>
      </c>
      <c r="B868" s="64" t="s">
        <v>188</v>
      </c>
      <c r="C868" s="65">
        <v>33423</v>
      </c>
      <c r="D868" s="76" t="s">
        <v>170</v>
      </c>
      <c r="E868" s="78" t="s">
        <v>131</v>
      </c>
      <c r="F868" s="78" t="s">
        <v>131</v>
      </c>
      <c r="G868" s="78" t="s">
        <v>131</v>
      </c>
      <c r="H868" s="78" t="s">
        <v>131</v>
      </c>
      <c r="I868" s="79" t="s">
        <v>131</v>
      </c>
      <c r="J868" s="79" t="s">
        <v>131</v>
      </c>
      <c r="K868" s="78" t="s">
        <v>131</v>
      </c>
      <c r="L868" s="78" t="s">
        <v>131</v>
      </c>
      <c r="M868" s="78" t="s">
        <v>131</v>
      </c>
      <c r="N868" s="78" t="s">
        <v>131</v>
      </c>
      <c r="O868" s="78" t="s">
        <v>131</v>
      </c>
      <c r="P868" s="79" t="s">
        <v>131</v>
      </c>
      <c r="Q868" s="79" t="s">
        <v>131</v>
      </c>
      <c r="R868" s="79" t="s">
        <v>131</v>
      </c>
      <c r="S868" s="102">
        <v>6</v>
      </c>
      <c r="T868" s="102">
        <v>2</v>
      </c>
      <c r="U868" s="102">
        <v>0</v>
      </c>
      <c r="V868" s="66">
        <f t="shared" si="169"/>
        <v>8</v>
      </c>
      <c r="W868" s="67">
        <f t="shared" si="178"/>
        <v>100</v>
      </c>
      <c r="X868" s="68">
        <v>0</v>
      </c>
      <c r="Y868" s="68">
        <v>0</v>
      </c>
      <c r="Z868" s="68">
        <v>0</v>
      </c>
      <c r="AA868" s="68">
        <v>0</v>
      </c>
      <c r="AB868" s="107">
        <f t="shared" si="172"/>
        <v>0</v>
      </c>
      <c r="AC868" s="70">
        <f t="shared" si="173"/>
        <v>0</v>
      </c>
      <c r="AD868" s="81">
        <f t="shared" si="174"/>
        <v>8</v>
      </c>
      <c r="AE868" s="76"/>
      <c r="AF868" s="76"/>
    </row>
    <row r="869" spans="1:32" s="64" customFormat="1" hidden="1" x14ac:dyDescent="0.2">
      <c r="A869" s="63" t="s">
        <v>56</v>
      </c>
      <c r="B869" s="64" t="s">
        <v>146</v>
      </c>
      <c r="C869" s="65">
        <v>21700</v>
      </c>
      <c r="D869" s="76" t="s">
        <v>170</v>
      </c>
      <c r="E869" s="78" t="s">
        <v>131</v>
      </c>
      <c r="F869" s="78" t="s">
        <v>131</v>
      </c>
      <c r="G869" s="78" t="s">
        <v>131</v>
      </c>
      <c r="H869" s="78" t="s">
        <v>131</v>
      </c>
      <c r="I869" s="79" t="s">
        <v>131</v>
      </c>
      <c r="J869" s="79" t="s">
        <v>131</v>
      </c>
      <c r="K869" s="78" t="s">
        <v>131</v>
      </c>
      <c r="L869" s="78" t="s">
        <v>131</v>
      </c>
      <c r="M869" s="78" t="s">
        <v>131</v>
      </c>
      <c r="N869" s="78" t="s">
        <v>131</v>
      </c>
      <c r="O869" s="78" t="s">
        <v>131</v>
      </c>
      <c r="P869" s="79" t="s">
        <v>131</v>
      </c>
      <c r="Q869" s="79" t="s">
        <v>131</v>
      </c>
      <c r="R869" s="79" t="s">
        <v>131</v>
      </c>
      <c r="S869" s="102">
        <v>6</v>
      </c>
      <c r="T869" s="102">
        <v>2</v>
      </c>
      <c r="U869" s="102">
        <v>0</v>
      </c>
      <c r="V869" s="66">
        <f t="shared" si="169"/>
        <v>8</v>
      </c>
      <c r="W869" s="67">
        <f t="shared" si="178"/>
        <v>100</v>
      </c>
      <c r="X869" s="68">
        <v>0</v>
      </c>
      <c r="Y869" s="68">
        <v>0</v>
      </c>
      <c r="Z869" s="68">
        <v>0</v>
      </c>
      <c r="AA869" s="68">
        <v>0</v>
      </c>
      <c r="AB869" s="107">
        <f t="shared" si="172"/>
        <v>0</v>
      </c>
      <c r="AC869" s="70">
        <f t="shared" si="173"/>
        <v>0</v>
      </c>
      <c r="AD869" s="81">
        <f t="shared" si="174"/>
        <v>8</v>
      </c>
      <c r="AE869" s="76"/>
      <c r="AF869" s="76"/>
    </row>
    <row r="870" spans="1:32" s="64" customFormat="1" hidden="1" x14ac:dyDescent="0.2">
      <c r="A870" s="63" t="s">
        <v>56</v>
      </c>
      <c r="B870" s="64" t="s">
        <v>153</v>
      </c>
      <c r="C870" s="65">
        <v>7360</v>
      </c>
      <c r="D870" s="76" t="s">
        <v>98</v>
      </c>
      <c r="E870" s="78" t="s">
        <v>131</v>
      </c>
      <c r="F870" s="78" t="s">
        <v>131</v>
      </c>
      <c r="G870" s="78" t="s">
        <v>131</v>
      </c>
      <c r="H870" s="78" t="s">
        <v>131</v>
      </c>
      <c r="I870" s="79" t="s">
        <v>131</v>
      </c>
      <c r="J870" s="79" t="s">
        <v>131</v>
      </c>
      <c r="K870" s="78" t="s">
        <v>131</v>
      </c>
      <c r="L870" s="78" t="s">
        <v>131</v>
      </c>
      <c r="M870" s="78" t="s">
        <v>131</v>
      </c>
      <c r="N870" s="78" t="s">
        <v>131</v>
      </c>
      <c r="O870" s="78" t="s">
        <v>131</v>
      </c>
      <c r="P870" s="79" t="s">
        <v>131</v>
      </c>
      <c r="Q870" s="79" t="s">
        <v>131</v>
      </c>
      <c r="R870" s="79" t="s">
        <v>131</v>
      </c>
      <c r="S870" s="102">
        <v>6</v>
      </c>
      <c r="T870" s="102">
        <v>2</v>
      </c>
      <c r="U870" s="102">
        <v>0</v>
      </c>
      <c r="V870" s="66">
        <f t="shared" si="169"/>
        <v>8</v>
      </c>
      <c r="W870" s="67">
        <f t="shared" si="178"/>
        <v>100</v>
      </c>
      <c r="X870" s="68">
        <v>0</v>
      </c>
      <c r="Y870" s="68">
        <v>0</v>
      </c>
      <c r="Z870" s="68">
        <v>0</v>
      </c>
      <c r="AA870" s="68">
        <v>0</v>
      </c>
      <c r="AB870" s="107">
        <f t="shared" si="172"/>
        <v>0</v>
      </c>
      <c r="AC870" s="70">
        <f t="shared" si="173"/>
        <v>0</v>
      </c>
      <c r="AD870" s="81">
        <f t="shared" si="174"/>
        <v>8</v>
      </c>
      <c r="AE870" s="76"/>
      <c r="AF870" s="76"/>
    </row>
    <row r="871" spans="1:32" s="64" customFormat="1" hidden="1" x14ac:dyDescent="0.2">
      <c r="A871" s="63" t="s">
        <v>56</v>
      </c>
      <c r="B871" s="64" t="s">
        <v>122</v>
      </c>
      <c r="C871" s="65">
        <v>10001</v>
      </c>
      <c r="D871" s="76" t="s">
        <v>98</v>
      </c>
      <c r="E871" s="78" t="s">
        <v>131</v>
      </c>
      <c r="F871" s="78" t="s">
        <v>131</v>
      </c>
      <c r="G871" s="78" t="s">
        <v>131</v>
      </c>
      <c r="H871" s="78" t="s">
        <v>131</v>
      </c>
      <c r="I871" s="79" t="s">
        <v>131</v>
      </c>
      <c r="J871" s="79" t="s">
        <v>131</v>
      </c>
      <c r="K871" s="78" t="s">
        <v>131</v>
      </c>
      <c r="L871" s="78" t="s">
        <v>131</v>
      </c>
      <c r="M871" s="78" t="s">
        <v>131</v>
      </c>
      <c r="N871" s="78" t="s">
        <v>131</v>
      </c>
      <c r="O871" s="78" t="s">
        <v>131</v>
      </c>
      <c r="P871" s="79" t="s">
        <v>131</v>
      </c>
      <c r="Q871" s="79" t="s">
        <v>131</v>
      </c>
      <c r="R871" s="79" t="s">
        <v>131</v>
      </c>
      <c r="S871" s="102">
        <v>6</v>
      </c>
      <c r="T871" s="102">
        <v>2</v>
      </c>
      <c r="U871" s="102">
        <v>0</v>
      </c>
      <c r="V871" s="66">
        <f t="shared" si="169"/>
        <v>8</v>
      </c>
      <c r="W871" s="67">
        <f t="shared" si="178"/>
        <v>100</v>
      </c>
      <c r="X871" s="68">
        <v>0</v>
      </c>
      <c r="Y871" s="68">
        <v>0</v>
      </c>
      <c r="Z871" s="68">
        <v>0</v>
      </c>
      <c r="AA871" s="68">
        <v>0</v>
      </c>
      <c r="AB871" s="107">
        <f t="shared" si="172"/>
        <v>0</v>
      </c>
      <c r="AC871" s="70">
        <f t="shared" si="173"/>
        <v>0</v>
      </c>
      <c r="AD871" s="81">
        <f t="shared" si="174"/>
        <v>8</v>
      </c>
      <c r="AE871" s="76"/>
      <c r="AF871" s="76"/>
    </row>
    <row r="872" spans="1:32" s="64" customFormat="1" hidden="1" x14ac:dyDescent="0.2">
      <c r="A872" s="63" t="s">
        <v>56</v>
      </c>
      <c r="B872" s="64" t="s">
        <v>123</v>
      </c>
      <c r="C872" s="65">
        <v>201387</v>
      </c>
      <c r="D872" s="76" t="s">
        <v>171</v>
      </c>
      <c r="E872" s="78" t="s">
        <v>131</v>
      </c>
      <c r="F872" s="78" t="s">
        <v>131</v>
      </c>
      <c r="G872" s="78" t="s">
        <v>131</v>
      </c>
      <c r="H872" s="78" t="s">
        <v>131</v>
      </c>
      <c r="I872" s="79" t="s">
        <v>131</v>
      </c>
      <c r="J872" s="79" t="s">
        <v>131</v>
      </c>
      <c r="K872" s="78" t="s">
        <v>131</v>
      </c>
      <c r="L872" s="78" t="s">
        <v>131</v>
      </c>
      <c r="M872" s="78" t="s">
        <v>131</v>
      </c>
      <c r="N872" s="78" t="s">
        <v>131</v>
      </c>
      <c r="O872" s="78" t="s">
        <v>131</v>
      </c>
      <c r="P872" s="79" t="s">
        <v>131</v>
      </c>
      <c r="Q872" s="79" t="s">
        <v>131</v>
      </c>
      <c r="R872" s="79" t="s">
        <v>131</v>
      </c>
      <c r="S872" s="102">
        <v>6</v>
      </c>
      <c r="T872" s="102">
        <v>2</v>
      </c>
      <c r="U872" s="102">
        <v>0</v>
      </c>
      <c r="V872" s="66">
        <f t="shared" si="169"/>
        <v>8</v>
      </c>
      <c r="W872" s="67">
        <f t="shared" si="178"/>
        <v>100</v>
      </c>
      <c r="X872" s="68">
        <v>0</v>
      </c>
      <c r="Y872" s="68">
        <v>0</v>
      </c>
      <c r="Z872" s="68">
        <v>0</v>
      </c>
      <c r="AA872" s="68">
        <v>0</v>
      </c>
      <c r="AB872" s="107">
        <f t="shared" si="172"/>
        <v>0</v>
      </c>
      <c r="AC872" s="70">
        <f t="shared" si="173"/>
        <v>0</v>
      </c>
      <c r="AD872" s="81">
        <f t="shared" si="174"/>
        <v>8</v>
      </c>
      <c r="AE872" s="76"/>
      <c r="AF872" s="76"/>
    </row>
    <row r="873" spans="1:32" s="64" customFormat="1" hidden="1" x14ac:dyDescent="0.2">
      <c r="A873" s="63" t="s">
        <v>56</v>
      </c>
      <c r="B873" s="64" t="s">
        <v>103</v>
      </c>
      <c r="C873" s="65">
        <v>161682</v>
      </c>
      <c r="D873" s="76" t="s">
        <v>171</v>
      </c>
      <c r="E873" s="78" t="s">
        <v>131</v>
      </c>
      <c r="F873" s="78" t="s">
        <v>131</v>
      </c>
      <c r="G873" s="78" t="s">
        <v>131</v>
      </c>
      <c r="H873" s="78" t="s">
        <v>131</v>
      </c>
      <c r="I873" s="79" t="s">
        <v>131</v>
      </c>
      <c r="J873" s="79" t="s">
        <v>131</v>
      </c>
      <c r="K873" s="78" t="s">
        <v>131</v>
      </c>
      <c r="L873" s="78" t="s">
        <v>131</v>
      </c>
      <c r="M873" s="78" t="s">
        <v>131</v>
      </c>
      <c r="N873" s="78" t="s">
        <v>131</v>
      </c>
      <c r="O873" s="78" t="s">
        <v>131</v>
      </c>
      <c r="P873" s="79" t="s">
        <v>131</v>
      </c>
      <c r="Q873" s="79" t="s">
        <v>131</v>
      </c>
      <c r="R873" s="79" t="s">
        <v>131</v>
      </c>
      <c r="S873" s="102">
        <v>6</v>
      </c>
      <c r="T873" s="102">
        <v>2</v>
      </c>
      <c r="U873" s="102">
        <v>0</v>
      </c>
      <c r="V873" s="66">
        <f t="shared" si="169"/>
        <v>8</v>
      </c>
      <c r="W873" s="67">
        <f t="shared" si="178"/>
        <v>100</v>
      </c>
      <c r="X873" s="68">
        <v>0</v>
      </c>
      <c r="Y873" s="68">
        <v>0</v>
      </c>
      <c r="Z873" s="68">
        <v>0</v>
      </c>
      <c r="AA873" s="68">
        <v>0</v>
      </c>
      <c r="AB873" s="107">
        <f t="shared" si="172"/>
        <v>0</v>
      </c>
      <c r="AC873" s="70">
        <f t="shared" si="173"/>
        <v>0</v>
      </c>
      <c r="AD873" s="81">
        <f t="shared" si="174"/>
        <v>8</v>
      </c>
      <c r="AE873" s="76"/>
      <c r="AF873" s="76"/>
    </row>
    <row r="874" spans="1:32" s="64" customFormat="1" hidden="1" x14ac:dyDescent="0.2">
      <c r="A874" s="63" t="s">
        <v>56</v>
      </c>
      <c r="B874" s="64" t="s">
        <v>104</v>
      </c>
      <c r="C874" s="65">
        <v>78650</v>
      </c>
      <c r="D874" s="76" t="s">
        <v>171</v>
      </c>
      <c r="E874" s="78" t="s">
        <v>131</v>
      </c>
      <c r="F874" s="78" t="s">
        <v>131</v>
      </c>
      <c r="G874" s="78" t="s">
        <v>131</v>
      </c>
      <c r="H874" s="78" t="s">
        <v>131</v>
      </c>
      <c r="I874" s="79" t="s">
        <v>131</v>
      </c>
      <c r="J874" s="79" t="s">
        <v>131</v>
      </c>
      <c r="K874" s="78" t="s">
        <v>131</v>
      </c>
      <c r="L874" s="78" t="s">
        <v>131</v>
      </c>
      <c r="M874" s="78" t="s">
        <v>131</v>
      </c>
      <c r="N874" s="78" t="s">
        <v>131</v>
      </c>
      <c r="O874" s="78" t="s">
        <v>131</v>
      </c>
      <c r="P874" s="79" t="s">
        <v>131</v>
      </c>
      <c r="Q874" s="79" t="s">
        <v>131</v>
      </c>
      <c r="R874" s="79" t="s">
        <v>131</v>
      </c>
      <c r="S874" s="102">
        <v>6</v>
      </c>
      <c r="T874" s="102">
        <v>2</v>
      </c>
      <c r="U874" s="102">
        <v>0</v>
      </c>
      <c r="V874" s="66">
        <f t="shared" si="169"/>
        <v>8</v>
      </c>
      <c r="W874" s="67">
        <f t="shared" si="178"/>
        <v>100</v>
      </c>
      <c r="X874" s="68">
        <v>0</v>
      </c>
      <c r="Y874" s="68">
        <v>0</v>
      </c>
      <c r="Z874" s="68">
        <v>0</v>
      </c>
      <c r="AA874" s="68">
        <v>0</v>
      </c>
      <c r="AB874" s="107">
        <f t="shared" si="172"/>
        <v>0</v>
      </c>
      <c r="AC874" s="70">
        <f t="shared" si="173"/>
        <v>0</v>
      </c>
      <c r="AD874" s="81">
        <f t="shared" si="174"/>
        <v>8</v>
      </c>
      <c r="AE874" s="76"/>
      <c r="AF874" s="76"/>
    </row>
    <row r="875" spans="1:32" s="64" customFormat="1" hidden="1" x14ac:dyDescent="0.2">
      <c r="A875" s="63" t="s">
        <v>56</v>
      </c>
      <c r="B875" s="64" t="s">
        <v>105</v>
      </c>
      <c r="C875" s="65">
        <v>158303</v>
      </c>
      <c r="D875" s="76" t="s">
        <v>171</v>
      </c>
      <c r="E875" s="78" t="s">
        <v>131</v>
      </c>
      <c r="F875" s="78" t="s">
        <v>131</v>
      </c>
      <c r="G875" s="78" t="s">
        <v>131</v>
      </c>
      <c r="H875" s="78" t="s">
        <v>131</v>
      </c>
      <c r="I875" s="79" t="s">
        <v>131</v>
      </c>
      <c r="J875" s="79" t="s">
        <v>131</v>
      </c>
      <c r="K875" s="78" t="s">
        <v>131</v>
      </c>
      <c r="L875" s="78" t="s">
        <v>131</v>
      </c>
      <c r="M875" s="78" t="s">
        <v>131</v>
      </c>
      <c r="N875" s="78" t="s">
        <v>131</v>
      </c>
      <c r="O875" s="78" t="s">
        <v>131</v>
      </c>
      <c r="P875" s="79" t="s">
        <v>131</v>
      </c>
      <c r="Q875" s="79" t="s">
        <v>131</v>
      </c>
      <c r="R875" s="79" t="s">
        <v>131</v>
      </c>
      <c r="S875" s="102">
        <v>6</v>
      </c>
      <c r="T875" s="102">
        <v>2</v>
      </c>
      <c r="U875" s="102">
        <v>0</v>
      </c>
      <c r="V875" s="66">
        <f t="shared" si="169"/>
        <v>8</v>
      </c>
      <c r="W875" s="67">
        <f t="shared" si="178"/>
        <v>100</v>
      </c>
      <c r="X875" s="68">
        <v>0</v>
      </c>
      <c r="Y875" s="68">
        <v>0</v>
      </c>
      <c r="Z875" s="68">
        <v>0</v>
      </c>
      <c r="AA875" s="68">
        <v>0</v>
      </c>
      <c r="AB875" s="107">
        <f t="shared" si="172"/>
        <v>0</v>
      </c>
      <c r="AC875" s="70">
        <f t="shared" si="173"/>
        <v>0</v>
      </c>
      <c r="AD875" s="81">
        <f t="shared" si="174"/>
        <v>8</v>
      </c>
      <c r="AE875" s="76"/>
      <c r="AF875" s="76"/>
    </row>
    <row r="876" spans="1:32" s="64" customFormat="1" hidden="1" x14ac:dyDescent="0.2">
      <c r="A876" s="63" t="s">
        <v>56</v>
      </c>
      <c r="B876" s="64" t="s">
        <v>106</v>
      </c>
      <c r="C876" s="65">
        <v>329409</v>
      </c>
      <c r="D876" s="76" t="s">
        <v>171</v>
      </c>
      <c r="E876" s="78" t="s">
        <v>131</v>
      </c>
      <c r="F876" s="78" t="s">
        <v>131</v>
      </c>
      <c r="G876" s="78" t="s">
        <v>131</v>
      </c>
      <c r="H876" s="78" t="s">
        <v>131</v>
      </c>
      <c r="I876" s="79" t="s">
        <v>131</v>
      </c>
      <c r="J876" s="79" t="s">
        <v>131</v>
      </c>
      <c r="K876" s="78" t="s">
        <v>131</v>
      </c>
      <c r="L876" s="78" t="s">
        <v>131</v>
      </c>
      <c r="M876" s="78" t="s">
        <v>131</v>
      </c>
      <c r="N876" s="78" t="s">
        <v>131</v>
      </c>
      <c r="O876" s="78" t="s">
        <v>131</v>
      </c>
      <c r="P876" s="79" t="s">
        <v>131</v>
      </c>
      <c r="Q876" s="79" t="s">
        <v>131</v>
      </c>
      <c r="R876" s="79" t="s">
        <v>131</v>
      </c>
      <c r="S876" s="102">
        <v>6</v>
      </c>
      <c r="T876" s="102">
        <v>2</v>
      </c>
      <c r="U876" s="102">
        <v>0</v>
      </c>
      <c r="V876" s="66">
        <f t="shared" si="169"/>
        <v>8</v>
      </c>
      <c r="W876" s="67">
        <f t="shared" si="178"/>
        <v>100</v>
      </c>
      <c r="X876" s="68">
        <v>0</v>
      </c>
      <c r="Y876" s="68">
        <v>0</v>
      </c>
      <c r="Z876" s="68">
        <v>0</v>
      </c>
      <c r="AA876" s="68">
        <v>0</v>
      </c>
      <c r="AB876" s="107">
        <f t="shared" si="172"/>
        <v>0</v>
      </c>
      <c r="AC876" s="70">
        <f t="shared" si="173"/>
        <v>0</v>
      </c>
      <c r="AD876" s="81">
        <f t="shared" si="174"/>
        <v>8</v>
      </c>
      <c r="AE876" s="76"/>
      <c r="AF876" s="76"/>
    </row>
    <row r="877" spans="1:32" s="64" customFormat="1" hidden="1" x14ac:dyDescent="0.2">
      <c r="A877" s="63" t="s">
        <v>56</v>
      </c>
      <c r="B877" s="64" t="s">
        <v>124</v>
      </c>
      <c r="C877" s="65">
        <v>104134</v>
      </c>
      <c r="D877" s="76" t="s">
        <v>171</v>
      </c>
      <c r="E877" s="78" t="s">
        <v>131</v>
      </c>
      <c r="F877" s="78" t="s">
        <v>131</v>
      </c>
      <c r="G877" s="78" t="s">
        <v>131</v>
      </c>
      <c r="H877" s="78" t="s">
        <v>131</v>
      </c>
      <c r="I877" s="79" t="s">
        <v>131</v>
      </c>
      <c r="J877" s="79" t="s">
        <v>131</v>
      </c>
      <c r="K877" s="78" t="s">
        <v>131</v>
      </c>
      <c r="L877" s="78" t="s">
        <v>131</v>
      </c>
      <c r="M877" s="78" t="s">
        <v>131</v>
      </c>
      <c r="N877" s="78" t="s">
        <v>131</v>
      </c>
      <c r="O877" s="78" t="s">
        <v>131</v>
      </c>
      <c r="P877" s="79" t="s">
        <v>131</v>
      </c>
      <c r="Q877" s="79" t="s">
        <v>131</v>
      </c>
      <c r="R877" s="79" t="s">
        <v>131</v>
      </c>
      <c r="S877" s="102">
        <v>6</v>
      </c>
      <c r="T877" s="102">
        <v>2</v>
      </c>
      <c r="U877" s="102">
        <v>0</v>
      </c>
      <c r="V877" s="66">
        <f t="shared" si="169"/>
        <v>8</v>
      </c>
      <c r="W877" s="67">
        <f t="shared" si="178"/>
        <v>100</v>
      </c>
      <c r="X877" s="68">
        <v>0</v>
      </c>
      <c r="Y877" s="68">
        <v>0</v>
      </c>
      <c r="Z877" s="68">
        <v>0</v>
      </c>
      <c r="AA877" s="68">
        <v>0</v>
      </c>
      <c r="AB877" s="107">
        <f t="shared" si="172"/>
        <v>0</v>
      </c>
      <c r="AC877" s="70">
        <f t="shared" si="173"/>
        <v>0</v>
      </c>
      <c r="AD877" s="81">
        <f t="shared" si="174"/>
        <v>8</v>
      </c>
      <c r="AE877" s="76"/>
      <c r="AF877" s="76"/>
    </row>
    <row r="878" spans="1:32" s="64" customFormat="1" hidden="1" x14ac:dyDescent="0.2">
      <c r="A878" s="63" t="s">
        <v>56</v>
      </c>
      <c r="B878" s="64" t="s">
        <v>150</v>
      </c>
      <c r="C878" s="65">
        <v>25000</v>
      </c>
      <c r="D878" s="76" t="s">
        <v>115</v>
      </c>
      <c r="E878" s="78" t="s">
        <v>131</v>
      </c>
      <c r="F878" s="78" t="s">
        <v>131</v>
      </c>
      <c r="G878" s="78" t="s">
        <v>131</v>
      </c>
      <c r="H878" s="78" t="s">
        <v>131</v>
      </c>
      <c r="I878" s="79" t="s">
        <v>131</v>
      </c>
      <c r="J878" s="79" t="s">
        <v>131</v>
      </c>
      <c r="K878" s="78" t="s">
        <v>131</v>
      </c>
      <c r="L878" s="78" t="s">
        <v>131</v>
      </c>
      <c r="M878" s="78" t="s">
        <v>131</v>
      </c>
      <c r="N878" s="78" t="s">
        <v>131</v>
      </c>
      <c r="O878" s="78" t="s">
        <v>131</v>
      </c>
      <c r="P878" s="79" t="s">
        <v>131</v>
      </c>
      <c r="Q878" s="79" t="s">
        <v>131</v>
      </c>
      <c r="R878" s="79" t="s">
        <v>131</v>
      </c>
      <c r="S878" s="102">
        <v>6</v>
      </c>
      <c r="T878" s="102">
        <v>2</v>
      </c>
      <c r="U878" s="102">
        <v>0</v>
      </c>
      <c r="V878" s="66">
        <f t="shared" si="169"/>
        <v>8</v>
      </c>
      <c r="W878" s="67">
        <f t="shared" si="178"/>
        <v>100</v>
      </c>
      <c r="X878" s="68">
        <v>0</v>
      </c>
      <c r="Y878" s="68">
        <v>0</v>
      </c>
      <c r="Z878" s="68">
        <v>0</v>
      </c>
      <c r="AA878" s="68">
        <v>0</v>
      </c>
      <c r="AB878" s="107">
        <f t="shared" si="172"/>
        <v>0</v>
      </c>
      <c r="AC878" s="70">
        <f t="shared" si="173"/>
        <v>0</v>
      </c>
      <c r="AD878" s="81">
        <f t="shared" si="174"/>
        <v>8</v>
      </c>
      <c r="AE878" s="76"/>
      <c r="AF878" s="76"/>
    </row>
    <row r="879" spans="1:32" s="64" customFormat="1" hidden="1" x14ac:dyDescent="0.2">
      <c r="A879" s="63" t="s">
        <v>56</v>
      </c>
      <c r="B879" s="64" t="s">
        <v>113</v>
      </c>
      <c r="C879" s="65">
        <v>13360</v>
      </c>
      <c r="D879" s="76" t="s">
        <v>115</v>
      </c>
      <c r="E879" s="78" t="s">
        <v>131</v>
      </c>
      <c r="F879" s="78" t="s">
        <v>131</v>
      </c>
      <c r="G879" s="78" t="s">
        <v>131</v>
      </c>
      <c r="H879" s="78" t="s">
        <v>131</v>
      </c>
      <c r="I879" s="79" t="s">
        <v>131</v>
      </c>
      <c r="J879" s="79" t="s">
        <v>131</v>
      </c>
      <c r="K879" s="78" t="s">
        <v>131</v>
      </c>
      <c r="L879" s="78" t="s">
        <v>131</v>
      </c>
      <c r="M879" s="78" t="s">
        <v>131</v>
      </c>
      <c r="N879" s="78" t="s">
        <v>131</v>
      </c>
      <c r="O879" s="78" t="s">
        <v>131</v>
      </c>
      <c r="P879" s="79" t="s">
        <v>131</v>
      </c>
      <c r="Q879" s="79" t="s">
        <v>131</v>
      </c>
      <c r="R879" s="79" t="s">
        <v>131</v>
      </c>
      <c r="S879" s="102">
        <v>6</v>
      </c>
      <c r="T879" s="102">
        <v>2</v>
      </c>
      <c r="U879" s="102">
        <v>0</v>
      </c>
      <c r="V879" s="66">
        <f t="shared" si="169"/>
        <v>8</v>
      </c>
      <c r="W879" s="67">
        <f t="shared" si="178"/>
        <v>100</v>
      </c>
      <c r="X879" s="68">
        <v>0</v>
      </c>
      <c r="Y879" s="68">
        <v>0</v>
      </c>
      <c r="Z879" s="68">
        <v>0</v>
      </c>
      <c r="AA879" s="68">
        <v>0</v>
      </c>
      <c r="AB879" s="107">
        <f t="shared" si="172"/>
        <v>0</v>
      </c>
      <c r="AC879" s="70">
        <f t="shared" si="173"/>
        <v>0</v>
      </c>
      <c r="AD879" s="81">
        <f t="shared" si="174"/>
        <v>8</v>
      </c>
      <c r="AE879" s="76"/>
      <c r="AF879" s="76"/>
    </row>
    <row r="880" spans="1:32" x14ac:dyDescent="0.2">
      <c r="A880" s="1"/>
      <c r="B880" s="15"/>
      <c r="C880" s="16"/>
      <c r="D880" s="89"/>
      <c r="E880" s="82"/>
      <c r="F880" s="82"/>
      <c r="G880" s="82"/>
      <c r="H880" s="82"/>
      <c r="I880" s="99"/>
      <c r="J880" s="99"/>
      <c r="K880" s="82"/>
      <c r="L880" s="82"/>
      <c r="M880" s="82"/>
      <c r="N880" s="82"/>
      <c r="O880" s="82"/>
      <c r="P880" s="99"/>
      <c r="Q880" s="99"/>
      <c r="R880" s="99"/>
      <c r="AD880" s="82"/>
      <c r="AE880" s="82"/>
      <c r="AF880" s="82"/>
    </row>
    <row r="883" spans="1:4" x14ac:dyDescent="0.2">
      <c r="A883" s="64"/>
      <c r="B883" s="64" t="s">
        <v>296</v>
      </c>
      <c r="C883" s="68"/>
      <c r="D883" s="68"/>
    </row>
  </sheetData>
  <autoFilter ref="A2:AD879">
    <filterColumn colId="1">
      <filters>
        <filter val="Sudán"/>
        <filter val="Tailandia"/>
        <filter val="Tanzania"/>
        <filter val="Ucrania"/>
      </filters>
    </filterColumn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</autoFilter>
  <mergeCells count="8">
    <mergeCell ref="D2:D3"/>
    <mergeCell ref="B2:B3"/>
    <mergeCell ref="S2:X2"/>
    <mergeCell ref="Y2:AC2"/>
    <mergeCell ref="AD2:AD3"/>
    <mergeCell ref="E2:J2"/>
    <mergeCell ref="K2:Q2"/>
    <mergeCell ref="R2:R3"/>
  </mergeCells>
  <pageMargins left="0.7" right="0.7" top="0.75" bottom="0.75" header="0.3" footer="0.3"/>
  <pageSetup paperSize="9" orientation="portrait" r:id="rId1"/>
  <ignoredErrors>
    <ignoredError sqref="P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1"/>
  <sheetViews>
    <sheetView tabSelected="1" topLeftCell="O569" zoomScale="81" zoomScaleNormal="90" zoomScalePageLayoutView="90" workbookViewId="0">
      <selection activeCell="X588" sqref="X588"/>
    </sheetView>
  </sheetViews>
  <sheetFormatPr baseColWidth="10" defaultRowHeight="15" x14ac:dyDescent="0.2"/>
  <cols>
    <col min="1" max="1" width="43.33203125" customWidth="1"/>
    <col min="2" max="2" width="26" customWidth="1"/>
    <col min="3" max="3" width="16.6640625" customWidth="1"/>
    <col min="4" max="4" width="34.83203125" customWidth="1"/>
    <col min="5" max="5" width="18.5" customWidth="1"/>
    <col min="6" max="6" width="15.83203125" customWidth="1"/>
    <col min="7" max="7" width="18.6640625" customWidth="1"/>
    <col min="8" max="8" width="22.33203125" customWidth="1"/>
    <col min="9" max="9" width="16" style="36" customWidth="1"/>
    <col min="10" max="10" width="10.83203125" style="36"/>
    <col min="11" max="11" width="17.1640625" customWidth="1"/>
    <col min="12" max="12" width="15.5" customWidth="1"/>
    <col min="13" max="13" width="16" customWidth="1"/>
    <col min="14" max="14" width="18.6640625" customWidth="1"/>
    <col min="15" max="15" width="17.5" customWidth="1"/>
    <col min="16" max="16" width="18.6640625" style="36" customWidth="1"/>
    <col min="17" max="17" width="10.83203125" style="36"/>
    <col min="18" max="18" width="14.1640625" style="36" bestFit="1" customWidth="1"/>
    <col min="22" max="22" width="10.83203125" style="36"/>
    <col min="23" max="23" width="10.83203125" style="118"/>
    <col min="25" max="25" width="10.83203125" style="36"/>
    <col min="26" max="28" width="10.83203125" style="14"/>
    <col min="29" max="29" width="10.83203125" style="125"/>
    <col min="30" max="30" width="10.83203125" style="122"/>
    <col min="31" max="31" width="19" style="122" customWidth="1"/>
  </cols>
  <sheetData>
    <row r="1" spans="1:31" x14ac:dyDescent="0.2">
      <c r="B1" s="133" t="s">
        <v>59</v>
      </c>
      <c r="C1" s="49"/>
      <c r="D1" s="133" t="s">
        <v>88</v>
      </c>
      <c r="E1" s="139" t="s">
        <v>60</v>
      </c>
      <c r="F1" s="139"/>
      <c r="G1" s="139"/>
      <c r="H1" s="139"/>
      <c r="I1" s="139"/>
      <c r="J1" s="139"/>
      <c r="K1" s="135" t="s">
        <v>61</v>
      </c>
      <c r="L1" s="136"/>
      <c r="M1" s="136"/>
      <c r="N1" s="136"/>
      <c r="O1" s="136"/>
      <c r="P1" s="136"/>
      <c r="Q1" s="137"/>
      <c r="R1" s="140" t="s">
        <v>62</v>
      </c>
      <c r="S1" s="135" t="s">
        <v>63</v>
      </c>
      <c r="T1" s="136"/>
      <c r="U1" s="136"/>
      <c r="V1" s="136"/>
      <c r="W1" s="136"/>
      <c r="X1" s="137"/>
      <c r="Y1" s="111"/>
      <c r="Z1" s="141" t="s">
        <v>64</v>
      </c>
      <c r="AA1" s="141"/>
      <c r="AB1" s="141"/>
      <c r="AC1" s="141"/>
      <c r="AD1" s="141"/>
      <c r="AE1" s="142" t="s">
        <v>310</v>
      </c>
    </row>
    <row r="2" spans="1:31" ht="60" x14ac:dyDescent="0.2">
      <c r="B2" s="134"/>
      <c r="C2" s="50" t="s">
        <v>212</v>
      </c>
      <c r="D2" s="134"/>
      <c r="E2" s="51" t="s">
        <v>66</v>
      </c>
      <c r="F2" s="51" t="s">
        <v>67</v>
      </c>
      <c r="G2" s="51" t="s">
        <v>68</v>
      </c>
      <c r="H2" s="51" t="s">
        <v>69</v>
      </c>
      <c r="I2" s="38" t="s">
        <v>70</v>
      </c>
      <c r="J2" s="38" t="s">
        <v>71</v>
      </c>
      <c r="K2" s="51" t="s">
        <v>266</v>
      </c>
      <c r="L2" s="51" t="s">
        <v>72</v>
      </c>
      <c r="M2" s="51" t="s">
        <v>73</v>
      </c>
      <c r="N2" s="51" t="s">
        <v>74</v>
      </c>
      <c r="O2" s="51" t="s">
        <v>269</v>
      </c>
      <c r="P2" s="38" t="s">
        <v>75</v>
      </c>
      <c r="Q2" s="38" t="s">
        <v>76</v>
      </c>
      <c r="R2" s="140"/>
      <c r="S2" s="3" t="s">
        <v>77</v>
      </c>
      <c r="T2" s="3" t="s">
        <v>78</v>
      </c>
      <c r="U2" s="3" t="s">
        <v>79</v>
      </c>
      <c r="V2" s="53" t="s">
        <v>80</v>
      </c>
      <c r="W2" s="116" t="s">
        <v>81</v>
      </c>
      <c r="X2" s="54" t="s">
        <v>82</v>
      </c>
      <c r="Y2" s="53" t="s">
        <v>304</v>
      </c>
      <c r="Z2" s="51" t="s">
        <v>83</v>
      </c>
      <c r="AA2" s="51" t="s">
        <v>84</v>
      </c>
      <c r="AB2" s="51" t="s">
        <v>85</v>
      </c>
      <c r="AC2" s="129" t="s">
        <v>86</v>
      </c>
      <c r="AD2" s="38" t="s">
        <v>87</v>
      </c>
      <c r="AE2" s="143"/>
    </row>
    <row r="3" spans="1:31" hidden="1" x14ac:dyDescent="0.2">
      <c r="A3" s="6" t="s">
        <v>0</v>
      </c>
      <c r="B3" t="s">
        <v>99</v>
      </c>
      <c r="C3" s="32">
        <v>875876</v>
      </c>
      <c r="D3" t="s">
        <v>98</v>
      </c>
      <c r="E3" s="32">
        <v>3738972</v>
      </c>
      <c r="F3" s="32">
        <v>6298989</v>
      </c>
      <c r="G3" s="32">
        <v>23646473</v>
      </c>
      <c r="H3" s="32">
        <v>0</v>
      </c>
      <c r="I3" s="59">
        <f>SUM(E3:H3)</f>
        <v>33684434</v>
      </c>
      <c r="J3" s="108">
        <f>(100*I3)/R3</f>
        <v>85.959937785242303</v>
      </c>
      <c r="K3" s="32">
        <v>3339052</v>
      </c>
      <c r="L3" s="32">
        <v>1487832</v>
      </c>
      <c r="M3" s="32">
        <v>674883</v>
      </c>
      <c r="N3" s="32">
        <v>0</v>
      </c>
      <c r="O3" s="32">
        <v>0</v>
      </c>
      <c r="P3" s="59">
        <f>SUM(K3:O3)</f>
        <v>5501767</v>
      </c>
      <c r="Q3" s="108">
        <f>(100*P3)/R3</f>
        <v>14.04006221475769</v>
      </c>
      <c r="R3" s="59">
        <f>I3+P3</f>
        <v>39186201</v>
      </c>
      <c r="S3">
        <v>61</v>
      </c>
      <c r="T3">
        <v>10</v>
      </c>
      <c r="U3">
        <v>98</v>
      </c>
      <c r="V3" s="36">
        <f>SUM(S3:U3)</f>
        <v>169</v>
      </c>
      <c r="W3" s="124">
        <f>V3/AE3</f>
        <v>0.77168949771689499</v>
      </c>
      <c r="X3">
        <v>956</v>
      </c>
      <c r="Y3" s="36">
        <f>V3+X3</f>
        <v>1125</v>
      </c>
      <c r="Z3" s="14">
        <v>25</v>
      </c>
      <c r="AA3" s="14">
        <v>25</v>
      </c>
      <c r="AB3" s="14">
        <v>0</v>
      </c>
      <c r="AC3" s="125">
        <f>SUM(Z3:AB3)</f>
        <v>50</v>
      </c>
      <c r="AD3" s="128">
        <f>AC3/AE3</f>
        <v>0.22831050228310501</v>
      </c>
      <c r="AE3" s="122">
        <f>V3+AC3</f>
        <v>219</v>
      </c>
    </row>
    <row r="4" spans="1:31" hidden="1" x14ac:dyDescent="0.2">
      <c r="A4" s="6" t="s">
        <v>0</v>
      </c>
      <c r="B4" t="s">
        <v>100</v>
      </c>
      <c r="C4" s="32">
        <v>257344</v>
      </c>
      <c r="D4" t="s">
        <v>98</v>
      </c>
      <c r="E4" s="32">
        <v>3738972</v>
      </c>
      <c r="F4" s="32">
        <v>6298989</v>
      </c>
      <c r="G4" s="32">
        <v>23646473</v>
      </c>
      <c r="H4" s="32">
        <v>0</v>
      </c>
      <c r="I4" s="59">
        <f t="shared" ref="I4:I10" si="0">SUM(E4:H4)</f>
        <v>33684434</v>
      </c>
      <c r="J4" s="108">
        <f t="shared" ref="J4:J12" si="1">(100*I4)/R4</f>
        <v>85.959937785242303</v>
      </c>
      <c r="K4" s="32">
        <v>3339052</v>
      </c>
      <c r="L4" s="32">
        <v>1487832</v>
      </c>
      <c r="M4" s="32">
        <v>674883</v>
      </c>
      <c r="N4" s="32">
        <v>0</v>
      </c>
      <c r="O4" s="32">
        <v>0</v>
      </c>
      <c r="P4" s="59">
        <f t="shared" ref="P4:P10" si="2">SUM(K4:O4)</f>
        <v>5501767</v>
      </c>
      <c r="Q4" s="108">
        <f t="shared" ref="Q4:Q67" si="3">(100*P4)/R4</f>
        <v>14.04006221475769</v>
      </c>
      <c r="R4" s="59">
        <f t="shared" ref="R4:R10" si="4">I4+P4</f>
        <v>39186201</v>
      </c>
      <c r="S4">
        <v>61</v>
      </c>
      <c r="T4">
        <v>10</v>
      </c>
      <c r="U4">
        <v>98</v>
      </c>
      <c r="V4" s="36">
        <f t="shared" ref="V4:V25" si="5">SUM(S4:U4)</f>
        <v>169</v>
      </c>
      <c r="W4" s="124">
        <f t="shared" ref="W4:W67" si="6">V4/AE4</f>
        <v>0.77168949771689499</v>
      </c>
      <c r="X4">
        <v>956</v>
      </c>
      <c r="Y4" s="36">
        <f t="shared" ref="Y4:Y12" si="7">V4+X4</f>
        <v>1125</v>
      </c>
      <c r="Z4" s="14">
        <v>25</v>
      </c>
      <c r="AA4" s="14">
        <v>25</v>
      </c>
      <c r="AB4" s="14">
        <v>0</v>
      </c>
      <c r="AC4" s="125">
        <f t="shared" ref="AC4:AC12" si="8">SUM(Z4:AB4)</f>
        <v>50</v>
      </c>
      <c r="AD4" s="128">
        <f t="shared" ref="AD4:AD67" si="9">AC4/AE4</f>
        <v>0.22831050228310501</v>
      </c>
      <c r="AE4" s="122">
        <f t="shared" ref="AE4:AE31" si="10">V4+AC4</f>
        <v>219</v>
      </c>
    </row>
    <row r="5" spans="1:31" ht="15.75" hidden="1" customHeight="1" x14ac:dyDescent="0.2">
      <c r="A5" s="6" t="s">
        <v>0</v>
      </c>
      <c r="B5" t="s">
        <v>102</v>
      </c>
      <c r="C5" s="32">
        <v>623896</v>
      </c>
      <c r="D5" t="s">
        <v>171</v>
      </c>
      <c r="E5" s="32">
        <v>3738972</v>
      </c>
      <c r="F5" s="32">
        <v>6298989</v>
      </c>
      <c r="G5" s="32">
        <v>23646473</v>
      </c>
      <c r="H5" s="32">
        <v>0</v>
      </c>
      <c r="I5" s="59">
        <f t="shared" si="0"/>
        <v>33684434</v>
      </c>
      <c r="J5" s="108">
        <f t="shared" si="1"/>
        <v>85.959937785242303</v>
      </c>
      <c r="K5" s="32">
        <v>3339052</v>
      </c>
      <c r="L5" s="32">
        <v>1487832</v>
      </c>
      <c r="M5" s="32">
        <v>674883</v>
      </c>
      <c r="N5" s="32">
        <v>0</v>
      </c>
      <c r="O5" s="32">
        <v>0</v>
      </c>
      <c r="P5" s="59">
        <f t="shared" si="2"/>
        <v>5501767</v>
      </c>
      <c r="Q5" s="108">
        <f t="shared" si="3"/>
        <v>14.04006221475769</v>
      </c>
      <c r="R5" s="59">
        <f t="shared" si="4"/>
        <v>39186201</v>
      </c>
      <c r="S5">
        <v>61</v>
      </c>
      <c r="T5">
        <v>10</v>
      </c>
      <c r="U5">
        <v>98</v>
      </c>
      <c r="V5" s="36">
        <f t="shared" si="5"/>
        <v>169</v>
      </c>
      <c r="W5" s="124">
        <f t="shared" si="6"/>
        <v>0.77168949771689499</v>
      </c>
      <c r="X5">
        <v>956</v>
      </c>
      <c r="Y5" s="36">
        <f t="shared" si="7"/>
        <v>1125</v>
      </c>
      <c r="Z5" s="14">
        <v>25</v>
      </c>
      <c r="AA5" s="14">
        <v>25</v>
      </c>
      <c r="AB5" s="14">
        <v>0</v>
      </c>
      <c r="AC5" s="125">
        <f t="shared" si="8"/>
        <v>50</v>
      </c>
      <c r="AD5" s="128">
        <f t="shared" si="9"/>
        <v>0.22831050228310501</v>
      </c>
      <c r="AE5" s="122">
        <f t="shared" si="10"/>
        <v>219</v>
      </c>
    </row>
    <row r="6" spans="1:31" ht="15.75" hidden="1" customHeight="1" x14ac:dyDescent="0.2">
      <c r="A6" s="6" t="s">
        <v>0</v>
      </c>
      <c r="B6" t="s">
        <v>103</v>
      </c>
      <c r="C6" s="32">
        <v>1872252</v>
      </c>
      <c r="D6" t="s">
        <v>171</v>
      </c>
      <c r="E6" s="32">
        <v>3738972</v>
      </c>
      <c r="F6" s="32">
        <v>6298989</v>
      </c>
      <c r="G6" s="32">
        <v>23646473</v>
      </c>
      <c r="H6" s="32">
        <v>0</v>
      </c>
      <c r="I6" s="59">
        <f t="shared" si="0"/>
        <v>33684434</v>
      </c>
      <c r="J6" s="108">
        <f t="shared" si="1"/>
        <v>85.959937785242303</v>
      </c>
      <c r="K6" s="32">
        <v>3339052</v>
      </c>
      <c r="L6" s="32">
        <v>1487832</v>
      </c>
      <c r="M6" s="32">
        <v>674883</v>
      </c>
      <c r="N6" s="32">
        <v>0</v>
      </c>
      <c r="O6" s="32">
        <v>0</v>
      </c>
      <c r="P6" s="59">
        <f t="shared" si="2"/>
        <v>5501767</v>
      </c>
      <c r="Q6" s="108">
        <f t="shared" si="3"/>
        <v>14.04006221475769</v>
      </c>
      <c r="R6" s="59">
        <f t="shared" si="4"/>
        <v>39186201</v>
      </c>
      <c r="S6">
        <v>61</v>
      </c>
      <c r="T6">
        <v>10</v>
      </c>
      <c r="U6">
        <v>98</v>
      </c>
      <c r="V6" s="36">
        <f t="shared" si="5"/>
        <v>169</v>
      </c>
      <c r="W6" s="124">
        <f t="shared" si="6"/>
        <v>0.77168949771689499</v>
      </c>
      <c r="X6">
        <v>956</v>
      </c>
      <c r="Y6" s="36">
        <f t="shared" si="7"/>
        <v>1125</v>
      </c>
      <c r="Z6" s="14">
        <v>25</v>
      </c>
      <c r="AA6" s="14">
        <v>25</v>
      </c>
      <c r="AB6" s="14">
        <v>0</v>
      </c>
      <c r="AC6" s="125">
        <f t="shared" si="8"/>
        <v>50</v>
      </c>
      <c r="AD6" s="128">
        <f t="shared" si="9"/>
        <v>0.22831050228310501</v>
      </c>
      <c r="AE6" s="122">
        <f t="shared" si="10"/>
        <v>219</v>
      </c>
    </row>
    <row r="7" spans="1:31" hidden="1" x14ac:dyDescent="0.2">
      <c r="A7" s="6" t="s">
        <v>0</v>
      </c>
      <c r="B7" t="s">
        <v>105</v>
      </c>
      <c r="C7" s="32">
        <v>367284</v>
      </c>
      <c r="D7" t="s">
        <v>171</v>
      </c>
      <c r="E7" s="32">
        <v>3738972</v>
      </c>
      <c r="F7" s="32">
        <v>6298989</v>
      </c>
      <c r="G7" s="32">
        <v>23646473</v>
      </c>
      <c r="H7" s="32">
        <v>0</v>
      </c>
      <c r="I7" s="59">
        <f t="shared" si="0"/>
        <v>33684434</v>
      </c>
      <c r="J7" s="108">
        <f t="shared" si="1"/>
        <v>85.959937785242303</v>
      </c>
      <c r="K7" s="32">
        <v>3339052</v>
      </c>
      <c r="L7" s="32">
        <v>1487832</v>
      </c>
      <c r="M7" s="32">
        <v>674883</v>
      </c>
      <c r="N7" s="32">
        <v>0</v>
      </c>
      <c r="O7" s="32">
        <v>0</v>
      </c>
      <c r="P7" s="59">
        <f t="shared" si="2"/>
        <v>5501767</v>
      </c>
      <c r="Q7" s="108">
        <f t="shared" si="3"/>
        <v>14.04006221475769</v>
      </c>
      <c r="R7" s="59">
        <f t="shared" si="4"/>
        <v>39186201</v>
      </c>
      <c r="S7">
        <v>61</v>
      </c>
      <c r="T7">
        <v>10</v>
      </c>
      <c r="U7">
        <v>98</v>
      </c>
      <c r="V7" s="36">
        <f t="shared" si="5"/>
        <v>169</v>
      </c>
      <c r="W7" s="124">
        <f t="shared" si="6"/>
        <v>0.77168949771689499</v>
      </c>
      <c r="X7">
        <v>956</v>
      </c>
      <c r="Y7" s="36">
        <f t="shared" si="7"/>
        <v>1125</v>
      </c>
      <c r="Z7" s="14">
        <v>25</v>
      </c>
      <c r="AA7" s="14">
        <v>25</v>
      </c>
      <c r="AB7" s="14">
        <v>0</v>
      </c>
      <c r="AC7" s="125">
        <f t="shared" si="8"/>
        <v>50</v>
      </c>
      <c r="AD7" s="128">
        <f t="shared" si="9"/>
        <v>0.22831050228310501</v>
      </c>
      <c r="AE7" s="122">
        <f t="shared" si="10"/>
        <v>219</v>
      </c>
    </row>
    <row r="8" spans="1:31" hidden="1" x14ac:dyDescent="0.2">
      <c r="A8" s="6" t="s">
        <v>0</v>
      </c>
      <c r="B8" t="s">
        <v>106</v>
      </c>
      <c r="C8" s="32">
        <v>519596</v>
      </c>
      <c r="D8" t="s">
        <v>171</v>
      </c>
      <c r="E8" s="32">
        <v>3738972</v>
      </c>
      <c r="F8" s="32">
        <v>6298989</v>
      </c>
      <c r="G8" s="32">
        <v>23646473</v>
      </c>
      <c r="H8" s="32">
        <v>0</v>
      </c>
      <c r="I8" s="59">
        <f t="shared" si="0"/>
        <v>33684434</v>
      </c>
      <c r="J8" s="108">
        <f t="shared" si="1"/>
        <v>85.959937785242303</v>
      </c>
      <c r="K8" s="32">
        <v>3339052</v>
      </c>
      <c r="L8" s="32">
        <v>1487832</v>
      </c>
      <c r="M8" s="32">
        <v>674883</v>
      </c>
      <c r="N8" s="32">
        <v>0</v>
      </c>
      <c r="O8" s="32">
        <v>0</v>
      </c>
      <c r="P8" s="59">
        <f t="shared" si="2"/>
        <v>5501767</v>
      </c>
      <c r="Q8" s="108">
        <f t="shared" si="3"/>
        <v>14.04006221475769</v>
      </c>
      <c r="R8" s="59">
        <f t="shared" si="4"/>
        <v>39186201</v>
      </c>
      <c r="S8">
        <v>61</v>
      </c>
      <c r="T8">
        <v>10</v>
      </c>
      <c r="U8">
        <v>98</v>
      </c>
      <c r="V8" s="36">
        <f t="shared" si="5"/>
        <v>169</v>
      </c>
      <c r="W8" s="124">
        <f t="shared" si="6"/>
        <v>0.77168949771689499</v>
      </c>
      <c r="X8">
        <v>956</v>
      </c>
      <c r="Y8" s="36">
        <f t="shared" si="7"/>
        <v>1125</v>
      </c>
      <c r="Z8" s="14">
        <v>25</v>
      </c>
      <c r="AA8" s="14">
        <v>25</v>
      </c>
      <c r="AB8" s="14">
        <v>0</v>
      </c>
      <c r="AC8" s="125">
        <f t="shared" si="8"/>
        <v>50</v>
      </c>
      <c r="AD8" s="128">
        <f t="shared" si="9"/>
        <v>0.22831050228310501</v>
      </c>
      <c r="AE8" s="122">
        <f t="shared" si="10"/>
        <v>219</v>
      </c>
    </row>
    <row r="9" spans="1:31" hidden="1" x14ac:dyDescent="0.2">
      <c r="A9" s="6" t="s">
        <v>0</v>
      </c>
      <c r="B9" t="s">
        <v>109</v>
      </c>
      <c r="C9" s="32">
        <v>2099225</v>
      </c>
      <c r="D9" t="s">
        <v>224</v>
      </c>
      <c r="E9" s="32">
        <v>3738972</v>
      </c>
      <c r="F9" s="32">
        <v>6298989</v>
      </c>
      <c r="G9" s="32">
        <v>23646473</v>
      </c>
      <c r="H9" s="32">
        <v>0</v>
      </c>
      <c r="I9" s="59">
        <f t="shared" si="0"/>
        <v>33684434</v>
      </c>
      <c r="J9" s="108">
        <f t="shared" si="1"/>
        <v>85.959937785242303</v>
      </c>
      <c r="K9" s="32">
        <v>3339052</v>
      </c>
      <c r="L9" s="32">
        <v>1487832</v>
      </c>
      <c r="M9" s="32">
        <v>674883</v>
      </c>
      <c r="N9" s="32">
        <v>0</v>
      </c>
      <c r="O9" s="32">
        <v>0</v>
      </c>
      <c r="P9" s="59">
        <f t="shared" si="2"/>
        <v>5501767</v>
      </c>
      <c r="Q9" s="108">
        <f t="shared" si="3"/>
        <v>14.04006221475769</v>
      </c>
      <c r="R9" s="59">
        <f t="shared" si="4"/>
        <v>39186201</v>
      </c>
      <c r="S9">
        <v>61</v>
      </c>
      <c r="T9">
        <v>10</v>
      </c>
      <c r="U9">
        <v>98</v>
      </c>
      <c r="V9" s="36">
        <f t="shared" si="5"/>
        <v>169</v>
      </c>
      <c r="W9" s="124">
        <f t="shared" si="6"/>
        <v>0.77168949771689499</v>
      </c>
      <c r="X9">
        <v>956</v>
      </c>
      <c r="Y9" s="36">
        <f t="shared" si="7"/>
        <v>1125</v>
      </c>
      <c r="Z9" s="14">
        <v>25</v>
      </c>
      <c r="AA9" s="14">
        <v>25</v>
      </c>
      <c r="AB9" s="14">
        <v>0</v>
      </c>
      <c r="AC9" s="125">
        <f t="shared" si="8"/>
        <v>50</v>
      </c>
      <c r="AD9" s="128">
        <f t="shared" si="9"/>
        <v>0.22831050228310501</v>
      </c>
      <c r="AE9" s="122">
        <f t="shared" si="10"/>
        <v>219</v>
      </c>
    </row>
    <row r="10" spans="1:31" hidden="1" x14ac:dyDescent="0.2">
      <c r="A10" s="6" t="s">
        <v>0</v>
      </c>
      <c r="B10" t="s">
        <v>111</v>
      </c>
      <c r="C10" s="32">
        <v>1343914</v>
      </c>
      <c r="D10" t="s">
        <v>222</v>
      </c>
      <c r="E10" s="32">
        <v>3738972</v>
      </c>
      <c r="F10" s="32">
        <v>6298989</v>
      </c>
      <c r="G10" s="32">
        <v>23646473</v>
      </c>
      <c r="H10" s="32">
        <v>0</v>
      </c>
      <c r="I10" s="59">
        <f t="shared" si="0"/>
        <v>33684434</v>
      </c>
      <c r="J10" s="108">
        <f t="shared" si="1"/>
        <v>85.959937785242303</v>
      </c>
      <c r="K10" s="32">
        <v>3339052</v>
      </c>
      <c r="L10" s="32">
        <v>1487832</v>
      </c>
      <c r="M10" s="32">
        <v>674883</v>
      </c>
      <c r="N10" s="32">
        <v>0</v>
      </c>
      <c r="O10" s="32">
        <v>0</v>
      </c>
      <c r="P10" s="59">
        <f t="shared" si="2"/>
        <v>5501767</v>
      </c>
      <c r="Q10" s="108">
        <f t="shared" si="3"/>
        <v>14.04006221475769</v>
      </c>
      <c r="R10" s="59">
        <f t="shared" si="4"/>
        <v>39186201</v>
      </c>
      <c r="S10">
        <v>61</v>
      </c>
      <c r="T10">
        <v>10</v>
      </c>
      <c r="U10">
        <v>98</v>
      </c>
      <c r="V10" s="36">
        <f t="shared" si="5"/>
        <v>169</v>
      </c>
      <c r="W10" s="124">
        <f t="shared" si="6"/>
        <v>0.77168949771689499</v>
      </c>
      <c r="X10">
        <v>956</v>
      </c>
      <c r="Y10" s="36">
        <f t="shared" si="7"/>
        <v>1125</v>
      </c>
      <c r="Z10" s="14">
        <v>25</v>
      </c>
      <c r="AA10" s="14">
        <v>25</v>
      </c>
      <c r="AB10" s="14">
        <v>0</v>
      </c>
      <c r="AC10" s="125">
        <f t="shared" si="8"/>
        <v>50</v>
      </c>
      <c r="AD10" s="128">
        <f t="shared" si="9"/>
        <v>0.22831050228310501</v>
      </c>
      <c r="AE10" s="122">
        <f t="shared" si="10"/>
        <v>219</v>
      </c>
    </row>
    <row r="11" spans="1:31" hidden="1" x14ac:dyDescent="0.2">
      <c r="A11" s="6" t="s">
        <v>0</v>
      </c>
      <c r="B11" t="s">
        <v>112</v>
      </c>
      <c r="C11" s="32">
        <v>506026</v>
      </c>
      <c r="D11" t="s">
        <v>222</v>
      </c>
      <c r="E11" s="32">
        <v>3738972</v>
      </c>
      <c r="F11" s="32">
        <v>6298989</v>
      </c>
      <c r="G11" s="32">
        <v>23646473</v>
      </c>
      <c r="H11" s="32">
        <v>0</v>
      </c>
      <c r="I11" s="59">
        <f>SUM(E11:H11)</f>
        <v>33684434</v>
      </c>
      <c r="J11" s="108">
        <f t="shared" si="1"/>
        <v>85.959937785242303</v>
      </c>
      <c r="K11" s="32">
        <v>3339052</v>
      </c>
      <c r="L11" s="32">
        <v>1487832</v>
      </c>
      <c r="M11" s="32">
        <v>674883</v>
      </c>
      <c r="N11" s="32">
        <v>0</v>
      </c>
      <c r="O11" s="32">
        <v>0</v>
      </c>
      <c r="P11" s="59">
        <f>SUM(K11:O11)</f>
        <v>5501767</v>
      </c>
      <c r="Q11" s="108">
        <f>(100*P11)/R11</f>
        <v>14.04006221475769</v>
      </c>
      <c r="R11" s="59">
        <f>I11+P11</f>
        <v>39186201</v>
      </c>
      <c r="S11">
        <v>61</v>
      </c>
      <c r="T11">
        <v>10</v>
      </c>
      <c r="U11">
        <v>98</v>
      </c>
      <c r="V11" s="36">
        <f t="shared" si="5"/>
        <v>169</v>
      </c>
      <c r="W11" s="124">
        <f t="shared" si="6"/>
        <v>0.77168949771689499</v>
      </c>
      <c r="X11">
        <v>956</v>
      </c>
      <c r="Y11" s="36">
        <f t="shared" si="7"/>
        <v>1125</v>
      </c>
      <c r="Z11" s="14">
        <v>25</v>
      </c>
      <c r="AA11" s="14">
        <v>25</v>
      </c>
      <c r="AB11" s="14">
        <v>0</v>
      </c>
      <c r="AC11" s="125">
        <f t="shared" si="8"/>
        <v>50</v>
      </c>
      <c r="AD11" s="128">
        <f t="shared" si="9"/>
        <v>0.22831050228310501</v>
      </c>
      <c r="AE11" s="122">
        <f t="shared" si="10"/>
        <v>219</v>
      </c>
    </row>
    <row r="12" spans="1:31" hidden="1" x14ac:dyDescent="0.2">
      <c r="A12" s="6" t="s">
        <v>0</v>
      </c>
      <c r="B12" t="s">
        <v>113</v>
      </c>
      <c r="C12" s="32">
        <v>1115310</v>
      </c>
      <c r="D12" t="s">
        <v>222</v>
      </c>
      <c r="E12" s="32">
        <v>3738972</v>
      </c>
      <c r="F12" s="32">
        <v>6298989</v>
      </c>
      <c r="G12" s="32">
        <v>23646473</v>
      </c>
      <c r="H12" s="32">
        <v>0</v>
      </c>
      <c r="I12" s="59">
        <f t="shared" ref="I12:I13" si="11">SUM(E12:H12)</f>
        <v>33684434</v>
      </c>
      <c r="J12" s="108">
        <f t="shared" si="1"/>
        <v>85.959937785242303</v>
      </c>
      <c r="K12" s="32">
        <v>3339052</v>
      </c>
      <c r="L12" s="32">
        <v>1487832</v>
      </c>
      <c r="M12" s="32">
        <v>674883</v>
      </c>
      <c r="N12" s="32">
        <v>0</v>
      </c>
      <c r="O12" s="32">
        <v>0</v>
      </c>
      <c r="P12" s="59">
        <f t="shared" ref="P12:P25" si="12">SUM(K12:O12)</f>
        <v>5501767</v>
      </c>
      <c r="Q12" s="108">
        <f t="shared" si="3"/>
        <v>14.04006221475769</v>
      </c>
      <c r="R12" s="59">
        <f t="shared" ref="R12:R74" si="13">I12+P12</f>
        <v>39186201</v>
      </c>
      <c r="S12">
        <v>61</v>
      </c>
      <c r="T12">
        <v>10</v>
      </c>
      <c r="U12">
        <v>98</v>
      </c>
      <c r="V12" s="36">
        <f t="shared" si="5"/>
        <v>169</v>
      </c>
      <c r="W12" s="124">
        <f t="shared" si="6"/>
        <v>0.77168949771689499</v>
      </c>
      <c r="X12">
        <v>956</v>
      </c>
      <c r="Y12" s="36">
        <f t="shared" si="7"/>
        <v>1125</v>
      </c>
      <c r="Z12" s="14">
        <v>25</v>
      </c>
      <c r="AA12" s="14">
        <v>25</v>
      </c>
      <c r="AB12" s="14">
        <v>0</v>
      </c>
      <c r="AC12" s="125">
        <f t="shared" si="8"/>
        <v>50</v>
      </c>
      <c r="AD12" s="128">
        <f t="shared" si="9"/>
        <v>0.22831050228310501</v>
      </c>
      <c r="AE12" s="122">
        <f t="shared" si="10"/>
        <v>219</v>
      </c>
    </row>
    <row r="13" spans="1:31" ht="15.75" hidden="1" customHeight="1" x14ac:dyDescent="0.2">
      <c r="A13" s="1" t="s">
        <v>1</v>
      </c>
      <c r="B13" t="s">
        <v>119</v>
      </c>
      <c r="C13" s="32">
        <v>20249</v>
      </c>
      <c r="D13" t="s">
        <v>298</v>
      </c>
      <c r="E13" s="32">
        <v>37000</v>
      </c>
      <c r="F13" s="32">
        <v>50710</v>
      </c>
      <c r="G13" s="32">
        <v>0</v>
      </c>
      <c r="H13" s="32">
        <v>0</v>
      </c>
      <c r="I13" s="59">
        <f t="shared" si="11"/>
        <v>87710</v>
      </c>
      <c r="J13" s="108">
        <f>(100*I13)/R13</f>
        <v>22.361138375955722</v>
      </c>
      <c r="K13" s="32">
        <f>97417+19193</f>
        <v>116610</v>
      </c>
      <c r="L13" s="32">
        <v>156087</v>
      </c>
      <c r="M13" s="32">
        <v>0</v>
      </c>
      <c r="N13" s="32">
        <v>31836</v>
      </c>
      <c r="O13" s="32">
        <v>0</v>
      </c>
      <c r="P13" s="59">
        <f t="shared" si="12"/>
        <v>304533</v>
      </c>
      <c r="Q13" s="108">
        <f t="shared" si="3"/>
        <v>77.638861624044281</v>
      </c>
      <c r="R13" s="59">
        <f t="shared" si="13"/>
        <v>392243</v>
      </c>
      <c r="S13">
        <v>1</v>
      </c>
      <c r="T13">
        <v>0</v>
      </c>
      <c r="U13">
        <v>0</v>
      </c>
      <c r="V13" s="36">
        <f t="shared" si="5"/>
        <v>1</v>
      </c>
      <c r="W13" s="124">
        <f t="shared" si="6"/>
        <v>1</v>
      </c>
      <c r="X13">
        <v>0</v>
      </c>
      <c r="Y13" s="36">
        <f>V13+X13</f>
        <v>1</v>
      </c>
      <c r="Z13" s="14">
        <v>0</v>
      </c>
      <c r="AA13" s="14">
        <v>0</v>
      </c>
      <c r="AB13" s="14">
        <v>0</v>
      </c>
      <c r="AC13" s="125">
        <f>SUM(Z13:AB13)</f>
        <v>0</v>
      </c>
      <c r="AD13" s="128">
        <f t="shared" si="9"/>
        <v>0</v>
      </c>
      <c r="AE13" s="122">
        <f t="shared" si="10"/>
        <v>1</v>
      </c>
    </row>
    <row r="14" spans="1:31" ht="15.75" hidden="1" customHeight="1" x14ac:dyDescent="0.2">
      <c r="A14" s="1" t="s">
        <v>1</v>
      </c>
      <c r="B14" t="s">
        <v>99</v>
      </c>
      <c r="C14" s="32">
        <f>4000+5000+16200</f>
        <v>25200</v>
      </c>
      <c r="D14" t="s">
        <v>298</v>
      </c>
      <c r="E14" s="32">
        <v>37000</v>
      </c>
      <c r="F14" s="32">
        <v>50710</v>
      </c>
      <c r="G14" s="32">
        <v>0</v>
      </c>
      <c r="H14" s="32">
        <v>0</v>
      </c>
      <c r="I14" s="59">
        <f>SUM(E14:H14)</f>
        <v>87710</v>
      </c>
      <c r="J14" s="108">
        <f t="shared" ref="J14:J76" si="14">(100*I14)/R14</f>
        <v>22.361138375955722</v>
      </c>
      <c r="K14" s="32">
        <f t="shared" ref="K14:K24" si="15">97417+19193</f>
        <v>116610</v>
      </c>
      <c r="L14" s="32">
        <v>156087</v>
      </c>
      <c r="M14" s="32">
        <v>0</v>
      </c>
      <c r="N14" s="32">
        <v>31836</v>
      </c>
      <c r="O14" s="32">
        <v>0</v>
      </c>
      <c r="P14" s="59">
        <f t="shared" si="12"/>
        <v>304533</v>
      </c>
      <c r="Q14" s="108">
        <f t="shared" si="3"/>
        <v>77.638861624044281</v>
      </c>
      <c r="R14" s="59">
        <f t="shared" si="13"/>
        <v>392243</v>
      </c>
      <c r="S14">
        <v>1</v>
      </c>
      <c r="T14">
        <v>0</v>
      </c>
      <c r="U14">
        <v>0</v>
      </c>
      <c r="V14" s="36">
        <f t="shared" si="5"/>
        <v>1</v>
      </c>
      <c r="W14" s="124">
        <f t="shared" si="6"/>
        <v>1</v>
      </c>
      <c r="X14">
        <v>0</v>
      </c>
      <c r="Y14" s="36">
        <f t="shared" ref="Y14:Y24" si="16">V14+X14</f>
        <v>1</v>
      </c>
      <c r="Z14" s="14">
        <v>0</v>
      </c>
      <c r="AA14" s="14">
        <v>0</v>
      </c>
      <c r="AB14" s="14">
        <v>0</v>
      </c>
      <c r="AC14" s="125">
        <f t="shared" ref="AC14:AC24" si="17">SUM(Z14:AB14)</f>
        <v>0</v>
      </c>
      <c r="AD14" s="128">
        <f t="shared" si="9"/>
        <v>0</v>
      </c>
      <c r="AE14" s="122">
        <f t="shared" si="10"/>
        <v>1</v>
      </c>
    </row>
    <row r="15" spans="1:31" ht="15.75" hidden="1" customHeight="1" x14ac:dyDescent="0.2">
      <c r="A15" s="1" t="s">
        <v>1</v>
      </c>
      <c r="B15" t="s">
        <v>120</v>
      </c>
      <c r="C15" s="32">
        <f>3825+4000+7699+4000+3500+18934+9687+6515+11000</f>
        <v>69160</v>
      </c>
      <c r="D15" t="s">
        <v>298</v>
      </c>
      <c r="E15" s="32">
        <v>37000</v>
      </c>
      <c r="F15" s="32">
        <v>50710</v>
      </c>
      <c r="G15" s="32">
        <v>0</v>
      </c>
      <c r="H15" s="32">
        <v>0</v>
      </c>
      <c r="I15" s="59">
        <f t="shared" ref="I15:I32" si="18">SUM(E15:H15)</f>
        <v>87710</v>
      </c>
      <c r="J15" s="108">
        <f t="shared" si="14"/>
        <v>22.361138375955722</v>
      </c>
      <c r="K15" s="32">
        <f t="shared" si="15"/>
        <v>116610</v>
      </c>
      <c r="L15" s="32">
        <v>156087</v>
      </c>
      <c r="M15" s="32">
        <v>0</v>
      </c>
      <c r="N15" s="32">
        <v>31836</v>
      </c>
      <c r="O15" s="32">
        <v>0</v>
      </c>
      <c r="P15" s="59">
        <f t="shared" si="12"/>
        <v>304533</v>
      </c>
      <c r="Q15" s="108">
        <f t="shared" si="3"/>
        <v>77.638861624044281</v>
      </c>
      <c r="R15" s="59">
        <f t="shared" si="13"/>
        <v>392243</v>
      </c>
      <c r="S15">
        <v>1</v>
      </c>
      <c r="T15">
        <v>0</v>
      </c>
      <c r="U15">
        <v>0</v>
      </c>
      <c r="V15" s="36">
        <f t="shared" si="5"/>
        <v>1</v>
      </c>
      <c r="W15" s="124">
        <f t="shared" si="6"/>
        <v>1</v>
      </c>
      <c r="X15">
        <v>0</v>
      </c>
      <c r="Y15" s="36">
        <f t="shared" si="16"/>
        <v>1</v>
      </c>
      <c r="Z15" s="14">
        <v>0</v>
      </c>
      <c r="AA15" s="14">
        <v>0</v>
      </c>
      <c r="AB15" s="14">
        <v>0</v>
      </c>
      <c r="AC15" s="125">
        <f t="shared" si="17"/>
        <v>0</v>
      </c>
      <c r="AD15" s="128">
        <f t="shared" si="9"/>
        <v>0</v>
      </c>
      <c r="AE15" s="122">
        <f t="shared" si="10"/>
        <v>1</v>
      </c>
    </row>
    <row r="16" spans="1:31" ht="15.75" hidden="1" customHeight="1" x14ac:dyDescent="0.2">
      <c r="A16" s="1" t="s">
        <v>1</v>
      </c>
      <c r="B16" t="s">
        <v>121</v>
      </c>
      <c r="C16" s="32">
        <v>9920</v>
      </c>
      <c r="D16" t="s">
        <v>298</v>
      </c>
      <c r="E16" s="32">
        <v>37000</v>
      </c>
      <c r="F16" s="32">
        <v>50710</v>
      </c>
      <c r="G16" s="32">
        <v>0</v>
      </c>
      <c r="H16" s="32">
        <v>0</v>
      </c>
      <c r="I16" s="59">
        <f t="shared" si="18"/>
        <v>87710</v>
      </c>
      <c r="J16" s="108">
        <f t="shared" si="14"/>
        <v>22.361138375955722</v>
      </c>
      <c r="K16" s="32">
        <f t="shared" si="15"/>
        <v>116610</v>
      </c>
      <c r="L16" s="32">
        <v>156087</v>
      </c>
      <c r="M16" s="32">
        <v>0</v>
      </c>
      <c r="N16" s="32">
        <v>31836</v>
      </c>
      <c r="O16" s="32">
        <v>0</v>
      </c>
      <c r="P16" s="59">
        <f t="shared" si="12"/>
        <v>304533</v>
      </c>
      <c r="Q16" s="108">
        <f t="shared" si="3"/>
        <v>77.638861624044281</v>
      </c>
      <c r="R16" s="59">
        <f t="shared" si="13"/>
        <v>392243</v>
      </c>
      <c r="S16">
        <v>1</v>
      </c>
      <c r="T16">
        <v>0</v>
      </c>
      <c r="U16">
        <v>0</v>
      </c>
      <c r="V16" s="36">
        <f t="shared" si="5"/>
        <v>1</v>
      </c>
      <c r="W16" s="124">
        <f t="shared" si="6"/>
        <v>1</v>
      </c>
      <c r="X16">
        <v>0</v>
      </c>
      <c r="Y16" s="36">
        <f t="shared" si="16"/>
        <v>1</v>
      </c>
      <c r="Z16" s="14">
        <v>0</v>
      </c>
      <c r="AA16" s="14">
        <v>0</v>
      </c>
      <c r="AB16" s="14">
        <v>0</v>
      </c>
      <c r="AC16" s="125">
        <f t="shared" si="17"/>
        <v>0</v>
      </c>
      <c r="AD16" s="128">
        <f t="shared" si="9"/>
        <v>0</v>
      </c>
      <c r="AE16" s="122">
        <f t="shared" si="10"/>
        <v>1</v>
      </c>
    </row>
    <row r="17" spans="1:31" ht="15.75" hidden="1" customHeight="1" x14ac:dyDescent="0.2">
      <c r="A17" s="1" t="s">
        <v>1</v>
      </c>
      <c r="B17" t="s">
        <v>100</v>
      </c>
      <c r="C17" s="32">
        <v>12000</v>
      </c>
      <c r="D17" t="s">
        <v>298</v>
      </c>
      <c r="E17" s="32">
        <v>37000</v>
      </c>
      <c r="F17" s="32">
        <v>50710</v>
      </c>
      <c r="G17" s="32">
        <v>0</v>
      </c>
      <c r="H17" s="32">
        <v>0</v>
      </c>
      <c r="I17" s="59">
        <f t="shared" si="18"/>
        <v>87710</v>
      </c>
      <c r="J17" s="108">
        <f t="shared" si="14"/>
        <v>22.361138375955722</v>
      </c>
      <c r="K17" s="32">
        <f t="shared" si="15"/>
        <v>116610</v>
      </c>
      <c r="L17" s="32">
        <v>156087</v>
      </c>
      <c r="M17" s="32">
        <v>0</v>
      </c>
      <c r="N17" s="32">
        <v>31836</v>
      </c>
      <c r="O17" s="32">
        <v>0</v>
      </c>
      <c r="P17" s="59">
        <f t="shared" si="12"/>
        <v>304533</v>
      </c>
      <c r="Q17" s="108">
        <f t="shared" si="3"/>
        <v>77.638861624044281</v>
      </c>
      <c r="R17" s="59">
        <f t="shared" si="13"/>
        <v>392243</v>
      </c>
      <c r="S17">
        <v>1</v>
      </c>
      <c r="T17">
        <v>0</v>
      </c>
      <c r="U17">
        <v>0</v>
      </c>
      <c r="V17" s="36">
        <f t="shared" si="5"/>
        <v>1</v>
      </c>
      <c r="W17" s="124">
        <f t="shared" si="6"/>
        <v>1</v>
      </c>
      <c r="X17">
        <v>0</v>
      </c>
      <c r="Y17" s="36">
        <f t="shared" si="16"/>
        <v>1</v>
      </c>
      <c r="Z17" s="14">
        <v>0</v>
      </c>
      <c r="AA17" s="14">
        <v>0</v>
      </c>
      <c r="AB17" s="14">
        <v>0</v>
      </c>
      <c r="AC17" s="125">
        <f t="shared" si="17"/>
        <v>0</v>
      </c>
      <c r="AD17" s="128">
        <f t="shared" si="9"/>
        <v>0</v>
      </c>
      <c r="AE17" s="122">
        <f t="shared" si="10"/>
        <v>1</v>
      </c>
    </row>
    <row r="18" spans="1:31" ht="15.75" hidden="1" customHeight="1" x14ac:dyDescent="0.2">
      <c r="A18" s="1" t="s">
        <v>1</v>
      </c>
      <c r="B18" t="s">
        <v>122</v>
      </c>
      <c r="C18" s="32">
        <f>4000+40000+4000+4000</f>
        <v>52000</v>
      </c>
      <c r="D18" t="s">
        <v>298</v>
      </c>
      <c r="E18" s="32">
        <v>37000</v>
      </c>
      <c r="F18" s="32">
        <v>50710</v>
      </c>
      <c r="G18" s="32">
        <v>0</v>
      </c>
      <c r="H18" s="32">
        <v>0</v>
      </c>
      <c r="I18" s="59">
        <f t="shared" si="18"/>
        <v>87710</v>
      </c>
      <c r="J18" s="108">
        <f t="shared" si="14"/>
        <v>22.361138375955722</v>
      </c>
      <c r="K18" s="32">
        <f t="shared" si="15"/>
        <v>116610</v>
      </c>
      <c r="L18" s="32">
        <v>156087</v>
      </c>
      <c r="M18" s="32">
        <v>0</v>
      </c>
      <c r="N18" s="32">
        <v>31836</v>
      </c>
      <c r="O18" s="32">
        <v>0</v>
      </c>
      <c r="P18" s="59">
        <f t="shared" si="12"/>
        <v>304533</v>
      </c>
      <c r="Q18" s="108">
        <f t="shared" si="3"/>
        <v>77.638861624044281</v>
      </c>
      <c r="R18" s="59">
        <f t="shared" si="13"/>
        <v>392243</v>
      </c>
      <c r="S18">
        <v>1</v>
      </c>
      <c r="T18">
        <v>0</v>
      </c>
      <c r="U18">
        <v>0</v>
      </c>
      <c r="V18" s="36">
        <f t="shared" si="5"/>
        <v>1</v>
      </c>
      <c r="W18" s="124">
        <f t="shared" si="6"/>
        <v>1</v>
      </c>
      <c r="X18">
        <v>0</v>
      </c>
      <c r="Y18" s="36">
        <f t="shared" si="16"/>
        <v>1</v>
      </c>
      <c r="Z18" s="14">
        <v>0</v>
      </c>
      <c r="AA18" s="14">
        <v>0</v>
      </c>
      <c r="AB18" s="14">
        <v>0</v>
      </c>
      <c r="AC18" s="125">
        <f t="shared" si="17"/>
        <v>0</v>
      </c>
      <c r="AD18" s="128">
        <f t="shared" si="9"/>
        <v>0</v>
      </c>
      <c r="AE18" s="122">
        <f t="shared" si="10"/>
        <v>1</v>
      </c>
    </row>
    <row r="19" spans="1:31" ht="15.75" hidden="1" customHeight="1" x14ac:dyDescent="0.2">
      <c r="A19" s="1" t="s">
        <v>1</v>
      </c>
      <c r="B19" t="s">
        <v>102</v>
      </c>
      <c r="C19" s="32">
        <f>2735+1500+6000</f>
        <v>10235</v>
      </c>
      <c r="D19" t="s">
        <v>171</v>
      </c>
      <c r="E19" s="32">
        <v>37000</v>
      </c>
      <c r="F19" s="32">
        <v>50710</v>
      </c>
      <c r="G19" s="32">
        <v>0</v>
      </c>
      <c r="H19" s="32">
        <v>0</v>
      </c>
      <c r="I19" s="59">
        <f t="shared" si="18"/>
        <v>87710</v>
      </c>
      <c r="J19" s="108">
        <f t="shared" si="14"/>
        <v>22.361138375955722</v>
      </c>
      <c r="K19" s="32">
        <f t="shared" si="15"/>
        <v>116610</v>
      </c>
      <c r="L19" s="32">
        <v>156087</v>
      </c>
      <c r="M19" s="32">
        <v>0</v>
      </c>
      <c r="N19" s="32">
        <v>31836</v>
      </c>
      <c r="O19" s="32">
        <v>0</v>
      </c>
      <c r="P19" s="59">
        <f t="shared" si="12"/>
        <v>304533</v>
      </c>
      <c r="Q19" s="108">
        <f t="shared" si="3"/>
        <v>77.638861624044281</v>
      </c>
      <c r="R19" s="59">
        <f t="shared" si="13"/>
        <v>392243</v>
      </c>
      <c r="S19">
        <v>1</v>
      </c>
      <c r="T19">
        <v>0</v>
      </c>
      <c r="U19">
        <v>0</v>
      </c>
      <c r="V19" s="36">
        <f t="shared" si="5"/>
        <v>1</v>
      </c>
      <c r="W19" s="124">
        <f t="shared" si="6"/>
        <v>1</v>
      </c>
      <c r="X19">
        <v>0</v>
      </c>
      <c r="Y19" s="36">
        <f t="shared" si="16"/>
        <v>1</v>
      </c>
      <c r="Z19" s="14">
        <v>0</v>
      </c>
      <c r="AA19" s="14">
        <v>0</v>
      </c>
      <c r="AB19" s="14">
        <v>0</v>
      </c>
      <c r="AC19" s="125">
        <f t="shared" si="17"/>
        <v>0</v>
      </c>
      <c r="AD19" s="128">
        <f t="shared" si="9"/>
        <v>0</v>
      </c>
      <c r="AE19" s="122">
        <f t="shared" si="10"/>
        <v>1</v>
      </c>
    </row>
    <row r="20" spans="1:31" ht="15.75" hidden="1" customHeight="1" x14ac:dyDescent="0.2">
      <c r="A20" s="1" t="s">
        <v>1</v>
      </c>
      <c r="B20" t="s">
        <v>103</v>
      </c>
      <c r="C20" s="32">
        <v>6000</v>
      </c>
      <c r="D20" t="s">
        <v>171</v>
      </c>
      <c r="E20" s="32">
        <v>37000</v>
      </c>
      <c r="F20" s="32">
        <v>50710</v>
      </c>
      <c r="G20" s="32">
        <v>0</v>
      </c>
      <c r="H20" s="32">
        <v>0</v>
      </c>
      <c r="I20" s="59">
        <f t="shared" si="18"/>
        <v>87710</v>
      </c>
      <c r="J20" s="108">
        <f t="shared" si="14"/>
        <v>22.361138375955722</v>
      </c>
      <c r="K20" s="32">
        <f t="shared" si="15"/>
        <v>116610</v>
      </c>
      <c r="L20" s="32">
        <v>156087</v>
      </c>
      <c r="M20" s="32">
        <v>0</v>
      </c>
      <c r="N20" s="32">
        <v>31836</v>
      </c>
      <c r="O20" s="32">
        <v>0</v>
      </c>
      <c r="P20" s="59">
        <f t="shared" si="12"/>
        <v>304533</v>
      </c>
      <c r="Q20" s="108">
        <f t="shared" si="3"/>
        <v>77.638861624044281</v>
      </c>
      <c r="R20" s="59">
        <f t="shared" si="13"/>
        <v>392243</v>
      </c>
      <c r="S20">
        <v>1</v>
      </c>
      <c r="T20">
        <v>0</v>
      </c>
      <c r="U20">
        <v>0</v>
      </c>
      <c r="V20" s="36">
        <f t="shared" si="5"/>
        <v>1</v>
      </c>
      <c r="W20" s="124">
        <f t="shared" si="6"/>
        <v>1</v>
      </c>
      <c r="X20">
        <v>0</v>
      </c>
      <c r="Y20" s="36">
        <f t="shared" si="16"/>
        <v>1</v>
      </c>
      <c r="Z20" s="14">
        <v>0</v>
      </c>
      <c r="AA20" s="14">
        <v>0</v>
      </c>
      <c r="AB20" s="14">
        <v>0</v>
      </c>
      <c r="AC20" s="125">
        <f t="shared" si="17"/>
        <v>0</v>
      </c>
      <c r="AD20" s="128">
        <f t="shared" si="9"/>
        <v>0</v>
      </c>
      <c r="AE20" s="122">
        <f t="shared" si="10"/>
        <v>1</v>
      </c>
    </row>
    <row r="21" spans="1:31" ht="15.75" hidden="1" customHeight="1" x14ac:dyDescent="0.2">
      <c r="A21" s="1" t="s">
        <v>1</v>
      </c>
      <c r="B21" t="s">
        <v>106</v>
      </c>
      <c r="C21" s="32">
        <f>10000+8061</f>
        <v>18061</v>
      </c>
      <c r="D21" t="s">
        <v>171</v>
      </c>
      <c r="E21" s="32">
        <v>37000</v>
      </c>
      <c r="F21" s="32">
        <v>50710</v>
      </c>
      <c r="G21" s="32">
        <v>0</v>
      </c>
      <c r="H21" s="32">
        <v>0</v>
      </c>
      <c r="I21" s="59">
        <f t="shared" si="18"/>
        <v>87710</v>
      </c>
      <c r="J21" s="108">
        <f t="shared" si="14"/>
        <v>22.361138375955722</v>
      </c>
      <c r="K21" s="32">
        <f t="shared" si="15"/>
        <v>116610</v>
      </c>
      <c r="L21" s="32">
        <v>156087</v>
      </c>
      <c r="M21" s="32">
        <v>0</v>
      </c>
      <c r="N21" s="32">
        <v>31836</v>
      </c>
      <c r="O21" s="32">
        <v>0</v>
      </c>
      <c r="P21" s="59">
        <f t="shared" si="12"/>
        <v>304533</v>
      </c>
      <c r="Q21" s="108">
        <f t="shared" si="3"/>
        <v>77.638861624044281</v>
      </c>
      <c r="R21" s="59">
        <f t="shared" si="13"/>
        <v>392243</v>
      </c>
      <c r="S21">
        <v>1</v>
      </c>
      <c r="T21">
        <v>0</v>
      </c>
      <c r="U21">
        <v>0</v>
      </c>
      <c r="V21" s="36">
        <f t="shared" si="5"/>
        <v>1</v>
      </c>
      <c r="W21" s="124">
        <f t="shared" si="6"/>
        <v>1</v>
      </c>
      <c r="X21">
        <v>0</v>
      </c>
      <c r="Y21" s="36">
        <f t="shared" si="16"/>
        <v>1</v>
      </c>
      <c r="Z21" s="14">
        <v>0</v>
      </c>
      <c r="AA21" s="14">
        <v>0</v>
      </c>
      <c r="AB21" s="14">
        <v>0</v>
      </c>
      <c r="AC21" s="125">
        <f t="shared" si="17"/>
        <v>0</v>
      </c>
      <c r="AD21" s="128">
        <f t="shared" si="9"/>
        <v>0</v>
      </c>
      <c r="AE21" s="122">
        <f t="shared" si="10"/>
        <v>1</v>
      </c>
    </row>
    <row r="22" spans="1:31" ht="15.75" hidden="1" customHeight="1" x14ac:dyDescent="0.2">
      <c r="A22" s="1" t="s">
        <v>1</v>
      </c>
      <c r="B22" t="s">
        <v>124</v>
      </c>
      <c r="C22" s="32">
        <v>22416</v>
      </c>
      <c r="D22" t="s">
        <v>171</v>
      </c>
      <c r="E22" s="32">
        <v>37000</v>
      </c>
      <c r="F22" s="32">
        <v>50710</v>
      </c>
      <c r="G22" s="32">
        <v>0</v>
      </c>
      <c r="H22" s="32">
        <v>0</v>
      </c>
      <c r="I22" s="59">
        <f t="shared" si="18"/>
        <v>87710</v>
      </c>
      <c r="J22" s="108">
        <f t="shared" si="14"/>
        <v>22.361138375955722</v>
      </c>
      <c r="K22" s="32">
        <f t="shared" si="15"/>
        <v>116610</v>
      </c>
      <c r="L22" s="32">
        <v>156087</v>
      </c>
      <c r="M22" s="32">
        <v>0</v>
      </c>
      <c r="N22" s="32">
        <v>31836</v>
      </c>
      <c r="O22" s="32">
        <v>0</v>
      </c>
      <c r="P22" s="59">
        <f t="shared" si="12"/>
        <v>304533</v>
      </c>
      <c r="Q22" s="108">
        <f t="shared" si="3"/>
        <v>77.638861624044281</v>
      </c>
      <c r="R22" s="59">
        <f t="shared" si="13"/>
        <v>392243</v>
      </c>
      <c r="S22">
        <v>1</v>
      </c>
      <c r="T22">
        <v>0</v>
      </c>
      <c r="U22">
        <v>0</v>
      </c>
      <c r="V22" s="36">
        <f t="shared" si="5"/>
        <v>1</v>
      </c>
      <c r="W22" s="124">
        <f t="shared" si="6"/>
        <v>1</v>
      </c>
      <c r="X22">
        <v>0</v>
      </c>
      <c r="Y22" s="36">
        <f t="shared" si="16"/>
        <v>1</v>
      </c>
      <c r="Z22" s="14">
        <v>0</v>
      </c>
      <c r="AA22" s="14">
        <v>0</v>
      </c>
      <c r="AB22" s="14">
        <v>0</v>
      </c>
      <c r="AC22" s="125">
        <f t="shared" si="17"/>
        <v>0</v>
      </c>
      <c r="AD22" s="128">
        <f t="shared" si="9"/>
        <v>0</v>
      </c>
      <c r="AE22" s="122">
        <f t="shared" si="10"/>
        <v>1</v>
      </c>
    </row>
    <row r="23" spans="1:31" ht="15.75" hidden="1" customHeight="1" x14ac:dyDescent="0.2">
      <c r="A23" s="1" t="s">
        <v>1</v>
      </c>
      <c r="B23" t="s">
        <v>156</v>
      </c>
      <c r="C23" s="32">
        <v>6250</v>
      </c>
      <c r="D23" t="s">
        <v>224</v>
      </c>
      <c r="E23" s="32">
        <v>37000</v>
      </c>
      <c r="F23" s="32">
        <v>50710</v>
      </c>
      <c r="G23" s="32">
        <v>0</v>
      </c>
      <c r="H23" s="32">
        <v>0</v>
      </c>
      <c r="I23" s="59">
        <f t="shared" si="18"/>
        <v>87710</v>
      </c>
      <c r="J23" s="108">
        <f t="shared" si="14"/>
        <v>22.361138375955722</v>
      </c>
      <c r="K23" s="32">
        <f t="shared" si="15"/>
        <v>116610</v>
      </c>
      <c r="L23" s="32">
        <v>156087</v>
      </c>
      <c r="M23" s="32">
        <v>0</v>
      </c>
      <c r="N23" s="32">
        <v>31836</v>
      </c>
      <c r="O23" s="32">
        <v>0</v>
      </c>
      <c r="P23" s="59">
        <f t="shared" si="12"/>
        <v>304533</v>
      </c>
      <c r="Q23" s="108">
        <f t="shared" si="3"/>
        <v>77.638861624044281</v>
      </c>
      <c r="R23" s="59">
        <f t="shared" si="13"/>
        <v>392243</v>
      </c>
      <c r="S23">
        <v>1</v>
      </c>
      <c r="T23">
        <v>0</v>
      </c>
      <c r="U23">
        <v>0</v>
      </c>
      <c r="V23" s="36">
        <f t="shared" si="5"/>
        <v>1</v>
      </c>
      <c r="W23" s="124">
        <f t="shared" si="6"/>
        <v>1</v>
      </c>
      <c r="X23">
        <v>0</v>
      </c>
      <c r="Y23" s="36">
        <f t="shared" si="16"/>
        <v>1</v>
      </c>
      <c r="Z23" s="14">
        <v>0</v>
      </c>
      <c r="AA23" s="14">
        <v>0</v>
      </c>
      <c r="AB23" s="14">
        <v>0</v>
      </c>
      <c r="AC23" s="125">
        <f t="shared" si="17"/>
        <v>0</v>
      </c>
      <c r="AD23" s="128">
        <f t="shared" si="9"/>
        <v>0</v>
      </c>
      <c r="AE23" s="122">
        <f t="shared" si="10"/>
        <v>1</v>
      </c>
    </row>
    <row r="24" spans="1:31" ht="15.75" hidden="1" customHeight="1" x14ac:dyDescent="0.2">
      <c r="A24" s="1" t="s">
        <v>1</v>
      </c>
      <c r="B24" t="s">
        <v>229</v>
      </c>
      <c r="C24" s="32">
        <v>5000</v>
      </c>
      <c r="D24" t="s">
        <v>224</v>
      </c>
      <c r="E24" s="32">
        <v>37000</v>
      </c>
      <c r="F24" s="32">
        <v>50710</v>
      </c>
      <c r="G24" s="32">
        <v>0</v>
      </c>
      <c r="H24" s="32">
        <v>0</v>
      </c>
      <c r="I24" s="59">
        <f t="shared" si="18"/>
        <v>87710</v>
      </c>
      <c r="J24" s="108">
        <f t="shared" si="14"/>
        <v>22.361138375955722</v>
      </c>
      <c r="K24" s="32">
        <f t="shared" si="15"/>
        <v>116610</v>
      </c>
      <c r="L24" s="32">
        <v>156087</v>
      </c>
      <c r="M24" s="32">
        <v>0</v>
      </c>
      <c r="N24" s="32">
        <v>31836</v>
      </c>
      <c r="O24" s="32">
        <v>0</v>
      </c>
      <c r="P24" s="59">
        <f t="shared" si="12"/>
        <v>304533</v>
      </c>
      <c r="Q24" s="108">
        <f t="shared" si="3"/>
        <v>77.638861624044281</v>
      </c>
      <c r="R24" s="59">
        <f t="shared" si="13"/>
        <v>392243</v>
      </c>
      <c r="S24">
        <v>1</v>
      </c>
      <c r="T24">
        <v>0</v>
      </c>
      <c r="U24">
        <v>0</v>
      </c>
      <c r="V24" s="36">
        <f t="shared" si="5"/>
        <v>1</v>
      </c>
      <c r="W24" s="124">
        <f t="shared" si="6"/>
        <v>1</v>
      </c>
      <c r="X24">
        <v>0</v>
      </c>
      <c r="Y24" s="36">
        <f t="shared" si="16"/>
        <v>1</v>
      </c>
      <c r="Z24" s="14">
        <v>0</v>
      </c>
      <c r="AA24" s="14">
        <v>0</v>
      </c>
      <c r="AB24" s="14">
        <v>0</v>
      </c>
      <c r="AC24" s="125">
        <f t="shared" si="17"/>
        <v>0</v>
      </c>
      <c r="AD24" s="128">
        <f t="shared" si="9"/>
        <v>0</v>
      </c>
      <c r="AE24" s="122">
        <f t="shared" si="10"/>
        <v>1</v>
      </c>
    </row>
    <row r="25" spans="1:31" ht="15.75" hidden="1" customHeight="1" x14ac:dyDescent="0.2">
      <c r="A25" s="1" t="s">
        <v>2</v>
      </c>
      <c r="B25" t="s">
        <v>127</v>
      </c>
      <c r="C25" s="32">
        <v>16460</v>
      </c>
      <c r="D25" t="s">
        <v>175</v>
      </c>
      <c r="E25" s="32">
        <v>775552</v>
      </c>
      <c r="F25" s="32">
        <v>752124</v>
      </c>
      <c r="G25" s="32">
        <v>0</v>
      </c>
      <c r="H25" s="32">
        <v>0</v>
      </c>
      <c r="I25" s="59">
        <f t="shared" si="18"/>
        <v>1527676</v>
      </c>
      <c r="J25" s="108">
        <f t="shared" si="14"/>
        <v>86.630940836891739</v>
      </c>
      <c r="K25" s="32">
        <v>0</v>
      </c>
      <c r="L25" s="32">
        <v>235754</v>
      </c>
      <c r="M25" s="32">
        <v>0</v>
      </c>
      <c r="N25" s="32">
        <v>0</v>
      </c>
      <c r="O25" s="32">
        <v>0</v>
      </c>
      <c r="P25" s="59">
        <f t="shared" si="12"/>
        <v>235754</v>
      </c>
      <c r="Q25" s="108">
        <f t="shared" si="3"/>
        <v>13.369059163108261</v>
      </c>
      <c r="R25" s="59">
        <f t="shared" si="13"/>
        <v>1763430</v>
      </c>
      <c r="S25">
        <v>4</v>
      </c>
      <c r="T25">
        <v>0</v>
      </c>
      <c r="U25">
        <v>2</v>
      </c>
      <c r="V25" s="36">
        <f t="shared" si="5"/>
        <v>6</v>
      </c>
      <c r="W25" s="124">
        <f t="shared" si="6"/>
        <v>6.6964285714285711E-3</v>
      </c>
      <c r="X25">
        <v>0</v>
      </c>
      <c r="Y25" s="36">
        <f t="shared" ref="Y25:Y67" si="19">V25+X25</f>
        <v>6</v>
      </c>
      <c r="Z25" s="14">
        <v>0</v>
      </c>
      <c r="AA25" s="14">
        <v>890</v>
      </c>
      <c r="AB25" s="14">
        <v>0</v>
      </c>
      <c r="AC25" s="125">
        <f>SUM(Z25:AB25)</f>
        <v>890</v>
      </c>
      <c r="AD25" s="128">
        <f t="shared" si="9"/>
        <v>0.9933035714285714</v>
      </c>
      <c r="AE25" s="122">
        <f t="shared" si="10"/>
        <v>896</v>
      </c>
    </row>
    <row r="26" spans="1:31" ht="15.75" hidden="1" customHeight="1" x14ac:dyDescent="0.2">
      <c r="A26" s="1" t="s">
        <v>2</v>
      </c>
      <c r="B26" t="s">
        <v>119</v>
      </c>
      <c r="C26" s="32">
        <v>137430</v>
      </c>
      <c r="D26" t="s">
        <v>98</v>
      </c>
      <c r="E26" s="32">
        <v>775552</v>
      </c>
      <c r="F26" s="32">
        <v>752124</v>
      </c>
      <c r="G26" s="32">
        <v>0</v>
      </c>
      <c r="H26" s="32">
        <v>0</v>
      </c>
      <c r="I26" s="59">
        <f t="shared" si="18"/>
        <v>1527676</v>
      </c>
      <c r="J26" s="108">
        <f t="shared" si="14"/>
        <v>86.630940836891739</v>
      </c>
      <c r="K26" s="32">
        <v>0</v>
      </c>
      <c r="L26" s="32">
        <v>235754</v>
      </c>
      <c r="M26" s="32">
        <v>0</v>
      </c>
      <c r="N26" s="32">
        <v>0</v>
      </c>
      <c r="O26" s="32">
        <v>0</v>
      </c>
      <c r="P26" s="59">
        <f t="shared" ref="P26:P32" si="20">SUM(K26:O26)</f>
        <v>235754</v>
      </c>
      <c r="Q26" s="108">
        <f t="shared" si="3"/>
        <v>13.369059163108261</v>
      </c>
      <c r="R26" s="59">
        <f t="shared" si="13"/>
        <v>1763430</v>
      </c>
      <c r="S26">
        <v>4</v>
      </c>
      <c r="T26">
        <v>0</v>
      </c>
      <c r="U26">
        <v>3</v>
      </c>
      <c r="V26" s="36">
        <f t="shared" ref="V26:V88" si="21">SUM(S26:U26)</f>
        <v>7</v>
      </c>
      <c r="W26" s="124">
        <f t="shared" si="6"/>
        <v>7.803790412486065E-3</v>
      </c>
      <c r="X26">
        <v>1</v>
      </c>
      <c r="Y26" s="36">
        <f t="shared" si="19"/>
        <v>8</v>
      </c>
      <c r="Z26" s="14">
        <v>0</v>
      </c>
      <c r="AA26" s="14">
        <v>890</v>
      </c>
      <c r="AB26" s="14">
        <v>0</v>
      </c>
      <c r="AC26" s="125">
        <f t="shared" ref="AC26:AC88" si="22">SUM(Z26:AB26)</f>
        <v>890</v>
      </c>
      <c r="AD26" s="128">
        <f t="shared" si="9"/>
        <v>0.99219620958751398</v>
      </c>
      <c r="AE26" s="122">
        <f t="shared" si="10"/>
        <v>897</v>
      </c>
    </row>
    <row r="27" spans="1:31" ht="15.75" hidden="1" customHeight="1" x14ac:dyDescent="0.2">
      <c r="A27" s="1" t="s">
        <v>2</v>
      </c>
      <c r="B27" t="s">
        <v>121</v>
      </c>
      <c r="C27" s="32">
        <v>235754</v>
      </c>
      <c r="D27" t="s">
        <v>98</v>
      </c>
      <c r="E27" s="32">
        <v>775552</v>
      </c>
      <c r="F27" s="32">
        <v>752124</v>
      </c>
      <c r="G27" s="32">
        <v>0</v>
      </c>
      <c r="H27" s="32">
        <v>0</v>
      </c>
      <c r="I27" s="59">
        <f t="shared" si="18"/>
        <v>1527676</v>
      </c>
      <c r="J27" s="108">
        <f t="shared" si="14"/>
        <v>86.630940836891739</v>
      </c>
      <c r="K27" s="32">
        <v>0</v>
      </c>
      <c r="L27" s="32">
        <v>235754</v>
      </c>
      <c r="M27" s="32">
        <v>0</v>
      </c>
      <c r="N27" s="32">
        <v>0</v>
      </c>
      <c r="O27" s="32">
        <v>0</v>
      </c>
      <c r="P27" s="59">
        <f t="shared" si="20"/>
        <v>235754</v>
      </c>
      <c r="Q27" s="108">
        <f t="shared" si="3"/>
        <v>13.369059163108261</v>
      </c>
      <c r="R27" s="59">
        <f t="shared" si="13"/>
        <v>1763430</v>
      </c>
      <c r="S27">
        <v>4</v>
      </c>
      <c r="T27">
        <v>0</v>
      </c>
      <c r="U27">
        <v>4</v>
      </c>
      <c r="V27" s="36">
        <f t="shared" si="21"/>
        <v>8</v>
      </c>
      <c r="W27" s="124">
        <f t="shared" si="6"/>
        <v>8.9086859688195987E-3</v>
      </c>
      <c r="X27">
        <v>2</v>
      </c>
      <c r="Y27" s="36">
        <f t="shared" si="19"/>
        <v>10</v>
      </c>
      <c r="Z27" s="14">
        <v>0</v>
      </c>
      <c r="AA27" s="14">
        <v>890</v>
      </c>
      <c r="AB27" s="14">
        <v>0</v>
      </c>
      <c r="AC27" s="125">
        <f t="shared" si="22"/>
        <v>890</v>
      </c>
      <c r="AD27" s="128">
        <f t="shared" si="9"/>
        <v>0.99109131403118045</v>
      </c>
      <c r="AE27" s="122">
        <f t="shared" si="10"/>
        <v>898</v>
      </c>
    </row>
    <row r="28" spans="1:31" ht="15.75" hidden="1" customHeight="1" x14ac:dyDescent="0.2">
      <c r="A28" s="1" t="s">
        <v>2</v>
      </c>
      <c r="B28" t="s">
        <v>100</v>
      </c>
      <c r="C28" s="32">
        <v>76544</v>
      </c>
      <c r="D28" t="s">
        <v>98</v>
      </c>
      <c r="E28" s="32">
        <v>775552</v>
      </c>
      <c r="F28" s="32">
        <v>752124</v>
      </c>
      <c r="G28" s="32">
        <v>0</v>
      </c>
      <c r="H28" s="32">
        <v>0</v>
      </c>
      <c r="I28" s="59">
        <f t="shared" si="18"/>
        <v>1527676</v>
      </c>
      <c r="J28" s="108">
        <f t="shared" si="14"/>
        <v>86.630940836891739</v>
      </c>
      <c r="K28" s="32">
        <v>0</v>
      </c>
      <c r="L28" s="32">
        <v>235754</v>
      </c>
      <c r="M28" s="32">
        <v>0</v>
      </c>
      <c r="N28" s="32">
        <v>0</v>
      </c>
      <c r="O28" s="32">
        <v>0</v>
      </c>
      <c r="P28" s="59">
        <f t="shared" si="20"/>
        <v>235754</v>
      </c>
      <c r="Q28" s="108">
        <f t="shared" si="3"/>
        <v>13.369059163108261</v>
      </c>
      <c r="R28" s="59">
        <f t="shared" si="13"/>
        <v>1763430</v>
      </c>
      <c r="S28">
        <v>4</v>
      </c>
      <c r="T28">
        <v>0</v>
      </c>
      <c r="U28">
        <v>5</v>
      </c>
      <c r="V28" s="36">
        <f t="shared" si="21"/>
        <v>9</v>
      </c>
      <c r="W28" s="124">
        <f t="shared" si="6"/>
        <v>1.0011123470522803E-2</v>
      </c>
      <c r="X28">
        <v>3</v>
      </c>
      <c r="Y28" s="36">
        <f t="shared" si="19"/>
        <v>12</v>
      </c>
      <c r="Z28" s="14">
        <v>0</v>
      </c>
      <c r="AA28" s="14">
        <v>890</v>
      </c>
      <c r="AB28" s="14">
        <v>0</v>
      </c>
      <c r="AC28" s="125">
        <f t="shared" si="22"/>
        <v>890</v>
      </c>
      <c r="AD28" s="128">
        <f t="shared" si="9"/>
        <v>0.9899888765294772</v>
      </c>
      <c r="AE28" s="122">
        <f t="shared" si="10"/>
        <v>899</v>
      </c>
    </row>
    <row r="29" spans="1:31" ht="15.75" hidden="1" customHeight="1" x14ac:dyDescent="0.2">
      <c r="A29" s="1" t="s">
        <v>2</v>
      </c>
      <c r="B29" t="s">
        <v>102</v>
      </c>
      <c r="C29" s="32">
        <v>653330</v>
      </c>
      <c r="D29" t="s">
        <v>171</v>
      </c>
      <c r="E29" s="32">
        <v>775552</v>
      </c>
      <c r="F29" s="32">
        <v>752124</v>
      </c>
      <c r="G29" s="32">
        <v>0</v>
      </c>
      <c r="H29" s="32">
        <v>0</v>
      </c>
      <c r="I29" s="59">
        <f t="shared" si="18"/>
        <v>1527676</v>
      </c>
      <c r="J29" s="108">
        <f t="shared" si="14"/>
        <v>86.630940836891739</v>
      </c>
      <c r="K29" s="32">
        <v>0</v>
      </c>
      <c r="L29" s="32">
        <v>235754</v>
      </c>
      <c r="M29" s="32">
        <v>0</v>
      </c>
      <c r="N29" s="32">
        <v>0</v>
      </c>
      <c r="O29" s="32">
        <v>0</v>
      </c>
      <c r="P29" s="59">
        <f t="shared" si="20"/>
        <v>235754</v>
      </c>
      <c r="Q29" s="108">
        <f t="shared" si="3"/>
        <v>13.369059163108261</v>
      </c>
      <c r="R29" s="59">
        <f t="shared" si="13"/>
        <v>1763430</v>
      </c>
      <c r="S29">
        <v>4</v>
      </c>
      <c r="T29">
        <v>0</v>
      </c>
      <c r="U29">
        <v>6</v>
      </c>
      <c r="V29" s="36">
        <f t="shared" si="21"/>
        <v>10</v>
      </c>
      <c r="W29" s="124">
        <f t="shared" si="6"/>
        <v>1.1111111111111112E-2</v>
      </c>
      <c r="X29">
        <v>4</v>
      </c>
      <c r="Y29" s="36">
        <f t="shared" si="19"/>
        <v>14</v>
      </c>
      <c r="Z29" s="14">
        <v>0</v>
      </c>
      <c r="AA29" s="14">
        <v>890</v>
      </c>
      <c r="AB29" s="14">
        <v>0</v>
      </c>
      <c r="AC29" s="125">
        <f t="shared" si="22"/>
        <v>890</v>
      </c>
      <c r="AD29" s="128">
        <f t="shared" si="9"/>
        <v>0.98888888888888893</v>
      </c>
      <c r="AE29" s="122">
        <f t="shared" si="10"/>
        <v>900</v>
      </c>
    </row>
    <row r="30" spans="1:31" ht="15.75" hidden="1" customHeight="1" x14ac:dyDescent="0.2">
      <c r="A30" s="1" t="s">
        <v>2</v>
      </c>
      <c r="B30" t="s">
        <v>103</v>
      </c>
      <c r="C30" s="32">
        <v>60851</v>
      </c>
      <c r="D30" t="s">
        <v>171</v>
      </c>
      <c r="E30" s="32">
        <v>775552</v>
      </c>
      <c r="F30" s="32">
        <v>752124</v>
      </c>
      <c r="G30" s="32">
        <v>0</v>
      </c>
      <c r="H30" s="32">
        <v>0</v>
      </c>
      <c r="I30" s="59">
        <f t="shared" si="18"/>
        <v>1527676</v>
      </c>
      <c r="J30" s="108">
        <f t="shared" si="14"/>
        <v>86.630940836891739</v>
      </c>
      <c r="K30" s="32">
        <v>0</v>
      </c>
      <c r="L30" s="32">
        <v>235754</v>
      </c>
      <c r="M30" s="32">
        <v>0</v>
      </c>
      <c r="N30" s="32">
        <v>0</v>
      </c>
      <c r="O30" s="32">
        <v>0</v>
      </c>
      <c r="P30" s="59">
        <f t="shared" si="20"/>
        <v>235754</v>
      </c>
      <c r="Q30" s="108">
        <f t="shared" si="3"/>
        <v>13.369059163108261</v>
      </c>
      <c r="R30" s="59">
        <f t="shared" si="13"/>
        <v>1763430</v>
      </c>
      <c r="S30">
        <v>4</v>
      </c>
      <c r="T30">
        <v>0</v>
      </c>
      <c r="U30">
        <v>7</v>
      </c>
      <c r="V30" s="36">
        <f t="shared" si="21"/>
        <v>11</v>
      </c>
      <c r="W30" s="124">
        <f t="shared" si="6"/>
        <v>1.2208657047724751E-2</v>
      </c>
      <c r="X30">
        <v>5</v>
      </c>
      <c r="Y30" s="36">
        <f t="shared" si="19"/>
        <v>16</v>
      </c>
      <c r="Z30" s="14">
        <v>0</v>
      </c>
      <c r="AA30" s="14">
        <v>890</v>
      </c>
      <c r="AB30" s="14">
        <v>0</v>
      </c>
      <c r="AC30" s="125">
        <f t="shared" si="22"/>
        <v>890</v>
      </c>
      <c r="AD30" s="128">
        <f t="shared" si="9"/>
        <v>0.98779134295227522</v>
      </c>
      <c r="AE30" s="122">
        <f t="shared" si="10"/>
        <v>901</v>
      </c>
    </row>
    <row r="31" spans="1:31" ht="15.75" hidden="1" customHeight="1" x14ac:dyDescent="0.2">
      <c r="A31" s="1" t="s">
        <v>2</v>
      </c>
      <c r="B31" t="s">
        <v>104</v>
      </c>
      <c r="C31" s="32">
        <v>89358</v>
      </c>
      <c r="D31" t="s">
        <v>171</v>
      </c>
      <c r="E31" s="32">
        <v>775552</v>
      </c>
      <c r="F31" s="32">
        <v>752124</v>
      </c>
      <c r="G31" s="32">
        <v>0</v>
      </c>
      <c r="H31" s="32">
        <v>0</v>
      </c>
      <c r="I31" s="59">
        <f t="shared" si="18"/>
        <v>1527676</v>
      </c>
      <c r="J31" s="108">
        <f t="shared" si="14"/>
        <v>86.630940836891739</v>
      </c>
      <c r="K31" s="32">
        <v>0</v>
      </c>
      <c r="L31" s="32">
        <v>235754</v>
      </c>
      <c r="M31" s="32">
        <v>0</v>
      </c>
      <c r="N31" s="32">
        <v>0</v>
      </c>
      <c r="O31" s="32">
        <v>0</v>
      </c>
      <c r="P31" s="59">
        <f t="shared" si="20"/>
        <v>235754</v>
      </c>
      <c r="Q31" s="108">
        <f t="shared" si="3"/>
        <v>13.369059163108261</v>
      </c>
      <c r="R31" s="59">
        <f t="shared" si="13"/>
        <v>1763430</v>
      </c>
      <c r="S31">
        <v>4</v>
      </c>
      <c r="T31">
        <v>0</v>
      </c>
      <c r="U31">
        <v>8</v>
      </c>
      <c r="V31" s="36">
        <f t="shared" si="21"/>
        <v>12</v>
      </c>
      <c r="W31" s="124">
        <f t="shared" si="6"/>
        <v>1.3303769401330377E-2</v>
      </c>
      <c r="X31">
        <v>6</v>
      </c>
      <c r="Y31" s="36">
        <f t="shared" si="19"/>
        <v>18</v>
      </c>
      <c r="Z31" s="14">
        <v>0</v>
      </c>
      <c r="AA31" s="14">
        <v>890</v>
      </c>
      <c r="AB31" s="14">
        <v>0</v>
      </c>
      <c r="AC31" s="125">
        <f t="shared" si="22"/>
        <v>890</v>
      </c>
      <c r="AD31" s="128">
        <f t="shared" si="9"/>
        <v>0.98669623059866962</v>
      </c>
      <c r="AE31" s="122">
        <f t="shared" si="10"/>
        <v>902</v>
      </c>
    </row>
    <row r="32" spans="1:31" ht="15.75" hidden="1" customHeight="1" x14ac:dyDescent="0.2">
      <c r="A32" s="1" t="s">
        <v>2</v>
      </c>
      <c r="B32" t="s">
        <v>106</v>
      </c>
      <c r="C32" s="32">
        <v>691595</v>
      </c>
      <c r="D32" t="s">
        <v>171</v>
      </c>
      <c r="E32" s="32">
        <v>775552</v>
      </c>
      <c r="F32" s="32">
        <v>752124</v>
      </c>
      <c r="G32" s="32">
        <v>0</v>
      </c>
      <c r="H32" s="32">
        <v>0</v>
      </c>
      <c r="I32" s="59">
        <f t="shared" si="18"/>
        <v>1527676</v>
      </c>
      <c r="J32" s="108">
        <f t="shared" si="14"/>
        <v>86.630940836891739</v>
      </c>
      <c r="K32" s="32">
        <v>0</v>
      </c>
      <c r="L32" s="32">
        <v>235754</v>
      </c>
      <c r="M32" s="32">
        <v>0</v>
      </c>
      <c r="N32" s="32">
        <v>0</v>
      </c>
      <c r="O32" s="32">
        <v>0</v>
      </c>
      <c r="P32" s="59">
        <f t="shared" si="20"/>
        <v>235754</v>
      </c>
      <c r="Q32" s="108">
        <f t="shared" si="3"/>
        <v>13.369059163108261</v>
      </c>
      <c r="R32" s="59">
        <f t="shared" si="13"/>
        <v>1763430</v>
      </c>
      <c r="S32">
        <v>4</v>
      </c>
      <c r="T32">
        <v>0</v>
      </c>
      <c r="U32">
        <v>9</v>
      </c>
      <c r="V32" s="36">
        <f t="shared" si="21"/>
        <v>13</v>
      </c>
      <c r="W32" s="124">
        <f t="shared" si="6"/>
        <v>1.4396456256921373E-2</v>
      </c>
      <c r="X32">
        <v>7</v>
      </c>
      <c r="Y32" s="36">
        <f t="shared" si="19"/>
        <v>20</v>
      </c>
      <c r="Z32" s="14">
        <v>0</v>
      </c>
      <c r="AA32" s="14">
        <v>890</v>
      </c>
      <c r="AB32" s="14">
        <v>0</v>
      </c>
      <c r="AC32" s="125">
        <f t="shared" si="22"/>
        <v>890</v>
      </c>
      <c r="AD32" s="128">
        <f t="shared" si="9"/>
        <v>0.98560354374307868</v>
      </c>
      <c r="AE32" s="122">
        <f t="shared" ref="AE32:AE94" si="23">V32+AC32</f>
        <v>903</v>
      </c>
    </row>
    <row r="33" spans="1:31" ht="15.75" hidden="1" customHeight="1" x14ac:dyDescent="0.2">
      <c r="A33" s="1" t="s">
        <v>4</v>
      </c>
      <c r="B33" t="s">
        <v>130</v>
      </c>
      <c r="C33" s="32">
        <v>16585</v>
      </c>
      <c r="D33" t="s">
        <v>98</v>
      </c>
      <c r="E33" s="32">
        <v>2565271</v>
      </c>
      <c r="F33" s="32">
        <v>909976</v>
      </c>
      <c r="G33" s="32">
        <v>0</v>
      </c>
      <c r="H33" s="32">
        <v>0</v>
      </c>
      <c r="I33" s="59">
        <f>SUM(E33:H33)</f>
        <v>3475247</v>
      </c>
      <c r="J33" s="108">
        <f t="shared" si="14"/>
        <v>99.560389756236191</v>
      </c>
      <c r="K33" s="32">
        <v>0</v>
      </c>
      <c r="L33" s="32">
        <v>15345</v>
      </c>
      <c r="M33" s="32">
        <v>0</v>
      </c>
      <c r="N33" s="32">
        <v>0</v>
      </c>
      <c r="O33" s="32">
        <v>0</v>
      </c>
      <c r="P33" s="59">
        <f>SUM(K33:O33)</f>
        <v>15345</v>
      </c>
      <c r="Q33" s="108">
        <f t="shared" si="3"/>
        <v>0.43961024376380853</v>
      </c>
      <c r="R33" s="59">
        <f t="shared" si="13"/>
        <v>3490592</v>
      </c>
      <c r="S33">
        <v>8</v>
      </c>
      <c r="T33">
        <v>1</v>
      </c>
      <c r="U33">
        <v>3</v>
      </c>
      <c r="V33" s="36">
        <f t="shared" si="21"/>
        <v>12</v>
      </c>
      <c r="W33" s="124">
        <f t="shared" si="6"/>
        <v>0.66666666666666663</v>
      </c>
      <c r="X33">
        <v>0</v>
      </c>
      <c r="Y33" s="36">
        <f t="shared" si="19"/>
        <v>12</v>
      </c>
      <c r="Z33" s="14">
        <v>6</v>
      </c>
      <c r="AA33" s="14">
        <v>0</v>
      </c>
      <c r="AB33" s="14">
        <v>0</v>
      </c>
      <c r="AC33" s="125">
        <f t="shared" si="22"/>
        <v>6</v>
      </c>
      <c r="AD33" s="128">
        <f t="shared" si="9"/>
        <v>0.33333333333333331</v>
      </c>
      <c r="AE33" s="122">
        <f>AC33+V33</f>
        <v>18</v>
      </c>
    </row>
    <row r="34" spans="1:31" ht="15.75" hidden="1" customHeight="1" x14ac:dyDescent="0.2">
      <c r="A34" s="1" t="s">
        <v>4</v>
      </c>
      <c r="B34" t="s">
        <v>119</v>
      </c>
      <c r="C34" s="32">
        <v>246045</v>
      </c>
      <c r="D34" t="s">
        <v>98</v>
      </c>
      <c r="E34" s="32">
        <v>2565271</v>
      </c>
      <c r="F34" s="32">
        <v>909976</v>
      </c>
      <c r="G34" s="32">
        <v>0</v>
      </c>
      <c r="H34" s="32">
        <v>0</v>
      </c>
      <c r="I34" s="59">
        <f t="shared" ref="I34:I42" si="24">SUM(E34:H34)</f>
        <v>3475247</v>
      </c>
      <c r="J34" s="108">
        <f t="shared" si="14"/>
        <v>99.560389756236191</v>
      </c>
      <c r="K34" s="32">
        <v>0</v>
      </c>
      <c r="L34" s="32">
        <v>15345</v>
      </c>
      <c r="M34" s="32">
        <v>0</v>
      </c>
      <c r="N34" s="32">
        <v>0</v>
      </c>
      <c r="O34" s="32">
        <v>0</v>
      </c>
      <c r="P34" s="59">
        <f t="shared" ref="P34:P94" si="25">SUM(K34:O34)</f>
        <v>15345</v>
      </c>
      <c r="Q34" s="108">
        <f t="shared" si="3"/>
        <v>0.43961024376380853</v>
      </c>
      <c r="R34" s="59">
        <f t="shared" si="13"/>
        <v>3490592</v>
      </c>
      <c r="S34">
        <v>8</v>
      </c>
      <c r="T34">
        <v>1</v>
      </c>
      <c r="U34">
        <v>3</v>
      </c>
      <c r="V34" s="36">
        <f t="shared" si="21"/>
        <v>12</v>
      </c>
      <c r="W34" s="124">
        <f t="shared" si="6"/>
        <v>0.66666666666666663</v>
      </c>
      <c r="X34">
        <v>0</v>
      </c>
      <c r="Y34" s="36">
        <f t="shared" si="19"/>
        <v>12</v>
      </c>
      <c r="Z34" s="14">
        <v>6</v>
      </c>
      <c r="AA34" s="14">
        <v>0</v>
      </c>
      <c r="AB34" s="14">
        <v>0</v>
      </c>
      <c r="AC34" s="125">
        <f t="shared" si="22"/>
        <v>6</v>
      </c>
      <c r="AD34" s="128">
        <f t="shared" si="9"/>
        <v>0.33333333333333331</v>
      </c>
      <c r="AE34" s="122">
        <f t="shared" ref="AE34:AE42" si="26">AC34+V34</f>
        <v>18</v>
      </c>
    </row>
    <row r="35" spans="1:31" ht="15.75" hidden="1" customHeight="1" x14ac:dyDescent="0.2">
      <c r="A35" s="1" t="s">
        <v>4</v>
      </c>
      <c r="B35" t="s">
        <v>99</v>
      </c>
      <c r="C35" s="32">
        <v>673582</v>
      </c>
      <c r="D35" t="s">
        <v>98</v>
      </c>
      <c r="E35" s="32">
        <v>2565271</v>
      </c>
      <c r="F35" s="32">
        <v>909976</v>
      </c>
      <c r="G35" s="32">
        <v>0</v>
      </c>
      <c r="H35" s="32">
        <v>0</v>
      </c>
      <c r="I35" s="59">
        <f t="shared" si="24"/>
        <v>3475247</v>
      </c>
      <c r="J35" s="108">
        <f t="shared" si="14"/>
        <v>99.560389756236191</v>
      </c>
      <c r="K35" s="32">
        <v>0</v>
      </c>
      <c r="L35" s="32">
        <v>15345</v>
      </c>
      <c r="M35" s="32">
        <v>0</v>
      </c>
      <c r="N35" s="32">
        <v>0</v>
      </c>
      <c r="O35" s="32">
        <v>0</v>
      </c>
      <c r="P35" s="59">
        <f t="shared" si="25"/>
        <v>15345</v>
      </c>
      <c r="Q35" s="108">
        <f t="shared" si="3"/>
        <v>0.43961024376380853</v>
      </c>
      <c r="R35" s="59">
        <f t="shared" si="13"/>
        <v>3490592</v>
      </c>
      <c r="S35">
        <v>8</v>
      </c>
      <c r="T35">
        <v>1</v>
      </c>
      <c r="U35">
        <v>3</v>
      </c>
      <c r="V35" s="36">
        <f t="shared" si="21"/>
        <v>12</v>
      </c>
      <c r="W35" s="124">
        <f t="shared" si="6"/>
        <v>0.66666666666666663</v>
      </c>
      <c r="X35">
        <v>0</v>
      </c>
      <c r="Y35" s="36">
        <f t="shared" si="19"/>
        <v>12</v>
      </c>
      <c r="Z35" s="14">
        <v>6</v>
      </c>
      <c r="AA35" s="14">
        <v>0</v>
      </c>
      <c r="AB35" s="14">
        <v>0</v>
      </c>
      <c r="AC35" s="125">
        <f t="shared" si="22"/>
        <v>6</v>
      </c>
      <c r="AD35" s="128">
        <f t="shared" si="9"/>
        <v>0.33333333333333331</v>
      </c>
      <c r="AE35" s="122">
        <f t="shared" si="26"/>
        <v>18</v>
      </c>
    </row>
    <row r="36" spans="1:31" ht="15.75" hidden="1" customHeight="1" x14ac:dyDescent="0.2">
      <c r="A36" s="1" t="s">
        <v>4</v>
      </c>
      <c r="B36" t="s">
        <v>100</v>
      </c>
      <c r="C36" s="32">
        <v>263420</v>
      </c>
      <c r="D36" t="s">
        <v>98</v>
      </c>
      <c r="E36" s="32">
        <v>2565271</v>
      </c>
      <c r="F36" s="32">
        <v>909976</v>
      </c>
      <c r="G36" s="32">
        <v>0</v>
      </c>
      <c r="H36" s="32">
        <v>0</v>
      </c>
      <c r="I36" s="59">
        <f t="shared" si="24"/>
        <v>3475247</v>
      </c>
      <c r="J36" s="108">
        <f t="shared" si="14"/>
        <v>99.560389756236191</v>
      </c>
      <c r="K36" s="32">
        <v>0</v>
      </c>
      <c r="L36" s="32">
        <v>15345</v>
      </c>
      <c r="M36" s="32">
        <v>0</v>
      </c>
      <c r="N36" s="32">
        <v>0</v>
      </c>
      <c r="O36" s="32">
        <v>0</v>
      </c>
      <c r="P36" s="59">
        <f t="shared" si="25"/>
        <v>15345</v>
      </c>
      <c r="Q36" s="108">
        <f t="shared" si="3"/>
        <v>0.43961024376380853</v>
      </c>
      <c r="R36" s="59">
        <f t="shared" si="13"/>
        <v>3490592</v>
      </c>
      <c r="S36">
        <v>8</v>
      </c>
      <c r="T36">
        <v>1</v>
      </c>
      <c r="U36">
        <v>3</v>
      </c>
      <c r="V36" s="36">
        <f t="shared" si="21"/>
        <v>12</v>
      </c>
      <c r="W36" s="124">
        <f t="shared" si="6"/>
        <v>0.66666666666666663</v>
      </c>
      <c r="X36">
        <v>0</v>
      </c>
      <c r="Y36" s="36">
        <f t="shared" si="19"/>
        <v>12</v>
      </c>
      <c r="Z36" s="14">
        <v>6</v>
      </c>
      <c r="AA36" s="14">
        <v>0</v>
      </c>
      <c r="AB36" s="14">
        <v>0</v>
      </c>
      <c r="AC36" s="125">
        <f t="shared" si="22"/>
        <v>6</v>
      </c>
      <c r="AD36" s="128">
        <f t="shared" si="9"/>
        <v>0.33333333333333331</v>
      </c>
      <c r="AE36" s="122">
        <f t="shared" si="26"/>
        <v>18</v>
      </c>
    </row>
    <row r="37" spans="1:31" ht="15.75" hidden="1" customHeight="1" x14ac:dyDescent="0.2">
      <c r="A37" s="1" t="s">
        <v>4</v>
      </c>
      <c r="B37" t="s">
        <v>106</v>
      </c>
      <c r="C37" s="32">
        <v>1026173</v>
      </c>
      <c r="D37" t="s">
        <v>171</v>
      </c>
      <c r="E37" s="32">
        <v>2565271</v>
      </c>
      <c r="F37" s="32">
        <v>909976</v>
      </c>
      <c r="G37" s="32">
        <v>0</v>
      </c>
      <c r="H37" s="32">
        <v>0</v>
      </c>
      <c r="I37" s="59">
        <f t="shared" si="24"/>
        <v>3475247</v>
      </c>
      <c r="J37" s="108">
        <f t="shared" si="14"/>
        <v>99.560389756236191</v>
      </c>
      <c r="K37" s="32">
        <v>0</v>
      </c>
      <c r="L37" s="32">
        <v>15345</v>
      </c>
      <c r="M37" s="32">
        <v>0</v>
      </c>
      <c r="N37" s="32">
        <v>0</v>
      </c>
      <c r="O37" s="32">
        <v>0</v>
      </c>
      <c r="P37" s="59">
        <f t="shared" si="25"/>
        <v>15345</v>
      </c>
      <c r="Q37" s="108">
        <f t="shared" si="3"/>
        <v>0.43961024376380853</v>
      </c>
      <c r="R37" s="59">
        <f t="shared" si="13"/>
        <v>3490592</v>
      </c>
      <c r="S37">
        <v>8</v>
      </c>
      <c r="T37">
        <v>1</v>
      </c>
      <c r="U37">
        <v>3</v>
      </c>
      <c r="V37" s="36">
        <f t="shared" si="21"/>
        <v>12</v>
      </c>
      <c r="W37" s="124">
        <f t="shared" si="6"/>
        <v>0.66666666666666663</v>
      </c>
      <c r="X37">
        <v>0</v>
      </c>
      <c r="Y37" s="36">
        <f t="shared" si="19"/>
        <v>12</v>
      </c>
      <c r="Z37" s="14">
        <v>6</v>
      </c>
      <c r="AA37" s="14">
        <v>0</v>
      </c>
      <c r="AB37" s="14">
        <v>0</v>
      </c>
      <c r="AC37" s="125">
        <f t="shared" si="22"/>
        <v>6</v>
      </c>
      <c r="AD37" s="128">
        <f t="shared" si="9"/>
        <v>0.33333333333333331</v>
      </c>
      <c r="AE37" s="122">
        <f t="shared" si="26"/>
        <v>18</v>
      </c>
    </row>
    <row r="38" spans="1:31" ht="15.75" hidden="1" customHeight="1" x14ac:dyDescent="0.2">
      <c r="A38" s="1" t="s">
        <v>4</v>
      </c>
      <c r="B38" t="s">
        <v>102</v>
      </c>
      <c r="C38" s="32">
        <v>116386</v>
      </c>
      <c r="D38" t="s">
        <v>171</v>
      </c>
      <c r="E38" s="32">
        <v>2565271</v>
      </c>
      <c r="F38" s="32">
        <v>909976</v>
      </c>
      <c r="G38" s="32">
        <v>0</v>
      </c>
      <c r="H38" s="32">
        <v>0</v>
      </c>
      <c r="I38" s="59">
        <f t="shared" si="24"/>
        <v>3475247</v>
      </c>
      <c r="J38" s="108">
        <f t="shared" si="14"/>
        <v>99.560389756236191</v>
      </c>
      <c r="K38" s="32">
        <v>0</v>
      </c>
      <c r="L38" s="32">
        <v>15345</v>
      </c>
      <c r="M38" s="32">
        <v>0</v>
      </c>
      <c r="N38" s="32">
        <v>0</v>
      </c>
      <c r="O38" s="32">
        <v>0</v>
      </c>
      <c r="P38" s="59">
        <f t="shared" si="25"/>
        <v>15345</v>
      </c>
      <c r="Q38" s="108">
        <f t="shared" si="3"/>
        <v>0.43961024376380853</v>
      </c>
      <c r="R38" s="59">
        <f t="shared" si="13"/>
        <v>3490592</v>
      </c>
      <c r="S38">
        <v>8</v>
      </c>
      <c r="T38">
        <v>1</v>
      </c>
      <c r="U38">
        <v>3</v>
      </c>
      <c r="V38" s="36">
        <f t="shared" si="21"/>
        <v>12</v>
      </c>
      <c r="W38" s="124">
        <f t="shared" si="6"/>
        <v>0.66666666666666663</v>
      </c>
      <c r="X38">
        <v>0</v>
      </c>
      <c r="Y38" s="36">
        <f t="shared" si="19"/>
        <v>12</v>
      </c>
      <c r="Z38" s="14">
        <v>6</v>
      </c>
      <c r="AA38" s="14">
        <v>0</v>
      </c>
      <c r="AB38" s="14">
        <v>0</v>
      </c>
      <c r="AC38" s="125">
        <f t="shared" si="22"/>
        <v>6</v>
      </c>
      <c r="AD38" s="128">
        <f t="shared" si="9"/>
        <v>0.33333333333333331</v>
      </c>
      <c r="AE38" s="122">
        <f t="shared" si="26"/>
        <v>18</v>
      </c>
    </row>
    <row r="39" spans="1:31" ht="15.75" hidden="1" customHeight="1" x14ac:dyDescent="0.2">
      <c r="A39" s="1" t="s">
        <v>4</v>
      </c>
      <c r="B39" t="s">
        <v>147</v>
      </c>
      <c r="C39" s="32">
        <v>63339</v>
      </c>
      <c r="D39" t="s">
        <v>171</v>
      </c>
      <c r="E39" s="32">
        <v>2565271</v>
      </c>
      <c r="F39" s="32">
        <v>909976</v>
      </c>
      <c r="G39" s="32">
        <v>0</v>
      </c>
      <c r="H39" s="32">
        <v>0</v>
      </c>
      <c r="I39" s="59">
        <f t="shared" si="24"/>
        <v>3475247</v>
      </c>
      <c r="J39" s="108">
        <f t="shared" si="14"/>
        <v>99.560389756236191</v>
      </c>
      <c r="K39" s="32">
        <v>0</v>
      </c>
      <c r="L39" s="32">
        <v>15345</v>
      </c>
      <c r="M39" s="32">
        <v>0</v>
      </c>
      <c r="N39" s="32">
        <v>0</v>
      </c>
      <c r="O39" s="32">
        <v>0</v>
      </c>
      <c r="P39" s="59">
        <f t="shared" si="25"/>
        <v>15345</v>
      </c>
      <c r="Q39" s="108">
        <f t="shared" si="3"/>
        <v>0.43961024376380853</v>
      </c>
      <c r="R39" s="59">
        <f t="shared" si="13"/>
        <v>3490592</v>
      </c>
      <c r="S39">
        <v>8</v>
      </c>
      <c r="T39">
        <v>1</v>
      </c>
      <c r="U39">
        <v>3</v>
      </c>
      <c r="V39" s="36">
        <f t="shared" si="21"/>
        <v>12</v>
      </c>
      <c r="W39" s="124">
        <f t="shared" si="6"/>
        <v>0.66666666666666663</v>
      </c>
      <c r="X39">
        <v>0</v>
      </c>
      <c r="Y39" s="36">
        <f t="shared" si="19"/>
        <v>12</v>
      </c>
      <c r="Z39" s="14">
        <v>6</v>
      </c>
      <c r="AA39" s="14">
        <v>0</v>
      </c>
      <c r="AB39" s="14">
        <v>0</v>
      </c>
      <c r="AC39" s="125">
        <f t="shared" si="22"/>
        <v>6</v>
      </c>
      <c r="AD39" s="128">
        <f t="shared" si="9"/>
        <v>0.33333333333333331</v>
      </c>
      <c r="AE39" s="122">
        <f t="shared" si="26"/>
        <v>18</v>
      </c>
    </row>
    <row r="40" spans="1:31" ht="15.75" hidden="1" customHeight="1" x14ac:dyDescent="0.2">
      <c r="A40" s="1" t="s">
        <v>4</v>
      </c>
      <c r="B40" t="s">
        <v>103</v>
      </c>
      <c r="C40" s="32">
        <v>309074</v>
      </c>
      <c r="D40" t="s">
        <v>171</v>
      </c>
      <c r="E40" s="32">
        <v>2565271</v>
      </c>
      <c r="F40" s="32">
        <v>909976</v>
      </c>
      <c r="G40" s="32">
        <v>0</v>
      </c>
      <c r="H40" s="32">
        <v>0</v>
      </c>
      <c r="I40" s="59">
        <f t="shared" si="24"/>
        <v>3475247</v>
      </c>
      <c r="J40" s="108">
        <f t="shared" si="14"/>
        <v>99.560389756236191</v>
      </c>
      <c r="K40" s="32">
        <v>0</v>
      </c>
      <c r="L40" s="32">
        <v>15345</v>
      </c>
      <c r="M40" s="32">
        <v>0</v>
      </c>
      <c r="N40" s="32">
        <v>0</v>
      </c>
      <c r="O40" s="32">
        <v>0</v>
      </c>
      <c r="P40" s="59">
        <f t="shared" si="25"/>
        <v>15345</v>
      </c>
      <c r="Q40" s="108">
        <f t="shared" si="3"/>
        <v>0.43961024376380853</v>
      </c>
      <c r="R40" s="59">
        <f t="shared" si="13"/>
        <v>3490592</v>
      </c>
      <c r="S40">
        <v>8</v>
      </c>
      <c r="T40">
        <v>1</v>
      </c>
      <c r="U40">
        <v>3</v>
      </c>
      <c r="V40" s="36">
        <f t="shared" si="21"/>
        <v>12</v>
      </c>
      <c r="W40" s="124">
        <f t="shared" si="6"/>
        <v>0.66666666666666663</v>
      </c>
      <c r="X40">
        <v>0</v>
      </c>
      <c r="Y40" s="36">
        <f t="shared" si="19"/>
        <v>12</v>
      </c>
      <c r="Z40" s="14">
        <v>6</v>
      </c>
      <c r="AA40" s="14">
        <v>0</v>
      </c>
      <c r="AB40" s="14">
        <v>0</v>
      </c>
      <c r="AC40" s="125">
        <f t="shared" si="22"/>
        <v>6</v>
      </c>
      <c r="AD40" s="128">
        <f t="shared" si="9"/>
        <v>0.33333333333333331</v>
      </c>
      <c r="AE40" s="122">
        <f t="shared" si="26"/>
        <v>18</v>
      </c>
    </row>
    <row r="41" spans="1:31" ht="15.75" hidden="1" customHeight="1" x14ac:dyDescent="0.2">
      <c r="A41" s="1" t="s">
        <v>4</v>
      </c>
      <c r="B41" t="s">
        <v>104</v>
      </c>
      <c r="C41" s="32">
        <v>84263</v>
      </c>
      <c r="D41" t="s">
        <v>171</v>
      </c>
      <c r="E41" s="32">
        <v>2565271</v>
      </c>
      <c r="F41" s="32">
        <v>909976</v>
      </c>
      <c r="G41" s="32">
        <v>0</v>
      </c>
      <c r="H41" s="32">
        <v>0</v>
      </c>
      <c r="I41" s="59">
        <f t="shared" si="24"/>
        <v>3475247</v>
      </c>
      <c r="J41" s="108">
        <f t="shared" si="14"/>
        <v>99.560389756236191</v>
      </c>
      <c r="K41" s="32">
        <v>0</v>
      </c>
      <c r="L41" s="32">
        <v>15345</v>
      </c>
      <c r="M41" s="32">
        <v>0</v>
      </c>
      <c r="N41" s="32">
        <v>0</v>
      </c>
      <c r="O41" s="32">
        <v>0</v>
      </c>
      <c r="P41" s="59">
        <f t="shared" si="25"/>
        <v>15345</v>
      </c>
      <c r="Q41" s="108">
        <f t="shared" si="3"/>
        <v>0.43961024376380853</v>
      </c>
      <c r="R41" s="59">
        <f t="shared" si="13"/>
        <v>3490592</v>
      </c>
      <c r="S41">
        <v>8</v>
      </c>
      <c r="T41">
        <v>1</v>
      </c>
      <c r="U41">
        <v>3</v>
      </c>
      <c r="V41" s="36">
        <f t="shared" si="21"/>
        <v>12</v>
      </c>
      <c r="W41" s="124">
        <f t="shared" si="6"/>
        <v>0.66666666666666663</v>
      </c>
      <c r="X41">
        <v>0</v>
      </c>
      <c r="Y41" s="36">
        <f t="shared" si="19"/>
        <v>12</v>
      </c>
      <c r="Z41" s="14">
        <v>6</v>
      </c>
      <c r="AA41" s="14">
        <v>0</v>
      </c>
      <c r="AB41" s="14">
        <v>0</v>
      </c>
      <c r="AC41" s="125">
        <f t="shared" si="22"/>
        <v>6</v>
      </c>
      <c r="AD41" s="128">
        <f t="shared" si="9"/>
        <v>0.33333333333333331</v>
      </c>
      <c r="AE41" s="122">
        <f t="shared" si="26"/>
        <v>18</v>
      </c>
    </row>
    <row r="42" spans="1:31" ht="15.75" hidden="1" customHeight="1" x14ac:dyDescent="0.2">
      <c r="A42" s="1" t="s">
        <v>4</v>
      </c>
      <c r="B42" t="s">
        <v>105</v>
      </c>
      <c r="C42" s="32">
        <v>355588</v>
      </c>
      <c r="D42" t="s">
        <v>171</v>
      </c>
      <c r="E42" s="32">
        <v>2565271</v>
      </c>
      <c r="F42" s="32">
        <v>909976</v>
      </c>
      <c r="G42" s="32">
        <v>0</v>
      </c>
      <c r="H42" s="32">
        <v>0</v>
      </c>
      <c r="I42" s="59">
        <f t="shared" si="24"/>
        <v>3475247</v>
      </c>
      <c r="J42" s="108">
        <f t="shared" si="14"/>
        <v>99.560389756236191</v>
      </c>
      <c r="K42" s="32">
        <v>0</v>
      </c>
      <c r="L42" s="32">
        <v>15345</v>
      </c>
      <c r="M42" s="32">
        <v>0</v>
      </c>
      <c r="N42" s="32">
        <v>0</v>
      </c>
      <c r="O42" s="32">
        <v>0</v>
      </c>
      <c r="P42" s="59">
        <f t="shared" si="25"/>
        <v>15345</v>
      </c>
      <c r="Q42" s="108">
        <f t="shared" si="3"/>
        <v>0.43961024376380853</v>
      </c>
      <c r="R42" s="59">
        <f t="shared" si="13"/>
        <v>3490592</v>
      </c>
      <c r="S42">
        <v>8</v>
      </c>
      <c r="T42">
        <v>1</v>
      </c>
      <c r="U42">
        <v>3</v>
      </c>
      <c r="V42" s="36">
        <f t="shared" si="21"/>
        <v>12</v>
      </c>
      <c r="W42" s="124">
        <f t="shared" si="6"/>
        <v>0.66666666666666663</v>
      </c>
      <c r="X42">
        <v>0</v>
      </c>
      <c r="Y42" s="36">
        <f t="shared" si="19"/>
        <v>12</v>
      </c>
      <c r="Z42" s="14">
        <v>6</v>
      </c>
      <c r="AA42" s="14">
        <v>0</v>
      </c>
      <c r="AB42" s="14">
        <v>0</v>
      </c>
      <c r="AC42" s="125">
        <f t="shared" si="22"/>
        <v>6</v>
      </c>
      <c r="AD42" s="128">
        <f t="shared" si="9"/>
        <v>0.33333333333333331</v>
      </c>
      <c r="AE42" s="122">
        <f t="shared" si="26"/>
        <v>18</v>
      </c>
    </row>
    <row r="43" spans="1:31" ht="15.75" hidden="1" customHeight="1" x14ac:dyDescent="0.2">
      <c r="A43" s="1" t="s">
        <v>5</v>
      </c>
      <c r="B43" t="s">
        <v>148</v>
      </c>
      <c r="C43" s="32">
        <v>10000</v>
      </c>
      <c r="D43" t="s">
        <v>175</v>
      </c>
      <c r="E43" s="32">
        <v>256314</v>
      </c>
      <c r="F43" s="32">
        <v>4876894</v>
      </c>
      <c r="G43" s="32">
        <v>0</v>
      </c>
      <c r="H43" s="32">
        <v>0</v>
      </c>
      <c r="I43" s="59">
        <f>SUM(E43:H43)</f>
        <v>5133208</v>
      </c>
      <c r="J43" s="108">
        <f t="shared" si="14"/>
        <v>49.203506774817335</v>
      </c>
      <c r="K43" s="32">
        <f>625503+60619</f>
        <v>686122</v>
      </c>
      <c r="L43" s="32">
        <v>2672154</v>
      </c>
      <c r="M43" s="32">
        <v>290073</v>
      </c>
      <c r="N43" s="32">
        <v>10274</v>
      </c>
      <c r="O43" s="32">
        <f>12600+1628175</f>
        <v>1640775</v>
      </c>
      <c r="P43" s="59">
        <f>SUM(K43:O43)</f>
        <v>5299398</v>
      </c>
      <c r="Q43" s="108">
        <f t="shared" si="3"/>
        <v>50.796493225182665</v>
      </c>
      <c r="R43" s="36">
        <f t="shared" si="13"/>
        <v>10432606</v>
      </c>
      <c r="S43">
        <v>25</v>
      </c>
      <c r="T43">
        <v>11</v>
      </c>
      <c r="U43">
        <v>0</v>
      </c>
      <c r="V43" s="36">
        <f t="shared" si="21"/>
        <v>36</v>
      </c>
      <c r="W43" s="124">
        <f t="shared" si="6"/>
        <v>1</v>
      </c>
      <c r="X43">
        <v>0</v>
      </c>
      <c r="Y43" s="36">
        <f t="shared" si="19"/>
        <v>36</v>
      </c>
      <c r="Z43" s="14">
        <v>0</v>
      </c>
      <c r="AA43" s="14">
        <v>0</v>
      </c>
      <c r="AB43" s="14">
        <v>0</v>
      </c>
      <c r="AC43" s="125">
        <f t="shared" si="22"/>
        <v>0</v>
      </c>
      <c r="AD43" s="128">
        <f t="shared" si="9"/>
        <v>0</v>
      </c>
      <c r="AE43" s="122">
        <f t="shared" ref="AE43:AE49" si="27">AC43+V43</f>
        <v>36</v>
      </c>
    </row>
    <row r="44" spans="1:31" ht="15.75" hidden="1" customHeight="1" x14ac:dyDescent="0.2">
      <c r="A44" s="1" t="s">
        <v>5</v>
      </c>
      <c r="B44" t="s">
        <v>119</v>
      </c>
      <c r="C44" s="32">
        <v>329215</v>
      </c>
      <c r="D44" t="s">
        <v>98</v>
      </c>
      <c r="E44" s="32">
        <v>256314</v>
      </c>
      <c r="F44" s="32">
        <v>4876894</v>
      </c>
      <c r="G44" s="32">
        <v>0</v>
      </c>
      <c r="H44" s="32">
        <v>0</v>
      </c>
      <c r="I44" s="59">
        <f t="shared" ref="I44:I106" si="28">SUM(E44:H44)</f>
        <v>5133208</v>
      </c>
      <c r="J44" s="108">
        <f t="shared" si="14"/>
        <v>49.203506774817335</v>
      </c>
      <c r="K44" s="32">
        <f t="shared" ref="K44:K52" si="29">625503+60619</f>
        <v>686122</v>
      </c>
      <c r="L44" s="32">
        <v>2672154</v>
      </c>
      <c r="M44" s="32">
        <v>290073</v>
      </c>
      <c r="N44" s="32">
        <v>10274</v>
      </c>
      <c r="O44" s="32">
        <f t="shared" ref="O44:O52" si="30">12600+1628175</f>
        <v>1640775</v>
      </c>
      <c r="P44" s="59">
        <f>SUM(K44:O44)</f>
        <v>5299398</v>
      </c>
      <c r="Q44" s="108">
        <f t="shared" si="3"/>
        <v>50.796493225182665</v>
      </c>
      <c r="R44" s="36">
        <f t="shared" si="13"/>
        <v>10432606</v>
      </c>
      <c r="S44">
        <v>25</v>
      </c>
      <c r="T44">
        <v>11</v>
      </c>
      <c r="U44">
        <v>0</v>
      </c>
      <c r="V44" s="36">
        <f t="shared" si="21"/>
        <v>36</v>
      </c>
      <c r="W44" s="124">
        <f t="shared" si="6"/>
        <v>1</v>
      </c>
      <c r="X44">
        <v>0</v>
      </c>
      <c r="Y44" s="36">
        <f t="shared" si="19"/>
        <v>36</v>
      </c>
      <c r="Z44" s="14">
        <v>0</v>
      </c>
      <c r="AA44" s="14">
        <v>0</v>
      </c>
      <c r="AB44" s="14">
        <v>0</v>
      </c>
      <c r="AC44" s="125">
        <f t="shared" si="22"/>
        <v>0</v>
      </c>
      <c r="AD44" s="128">
        <f t="shared" si="9"/>
        <v>0</v>
      </c>
      <c r="AE44" s="122">
        <f t="shared" si="27"/>
        <v>36</v>
      </c>
    </row>
    <row r="45" spans="1:31" ht="15.75" hidden="1" customHeight="1" x14ac:dyDescent="0.2">
      <c r="A45" s="1" t="s">
        <v>5</v>
      </c>
      <c r="B45" t="s">
        <v>99</v>
      </c>
      <c r="C45" s="32">
        <v>343907</v>
      </c>
      <c r="D45" t="s">
        <v>98</v>
      </c>
      <c r="E45" s="32">
        <v>256314</v>
      </c>
      <c r="F45" s="32">
        <v>4876894</v>
      </c>
      <c r="G45" s="32">
        <v>0</v>
      </c>
      <c r="H45" s="32">
        <v>0</v>
      </c>
      <c r="I45" s="59">
        <f t="shared" si="28"/>
        <v>5133208</v>
      </c>
      <c r="J45" s="108">
        <f t="shared" si="14"/>
        <v>49.203506774817335</v>
      </c>
      <c r="K45" s="32">
        <f t="shared" si="29"/>
        <v>686122</v>
      </c>
      <c r="L45" s="32">
        <v>2672154</v>
      </c>
      <c r="M45" s="32">
        <v>290073</v>
      </c>
      <c r="N45" s="32">
        <v>10274</v>
      </c>
      <c r="O45" s="32">
        <f t="shared" si="30"/>
        <v>1640775</v>
      </c>
      <c r="P45" s="59">
        <f t="shared" si="25"/>
        <v>5299398</v>
      </c>
      <c r="Q45" s="108">
        <f t="shared" si="3"/>
        <v>50.796493225182665</v>
      </c>
      <c r="R45" s="36">
        <f t="shared" si="13"/>
        <v>10432606</v>
      </c>
      <c r="S45">
        <v>25</v>
      </c>
      <c r="T45">
        <v>11</v>
      </c>
      <c r="U45">
        <v>0</v>
      </c>
      <c r="V45" s="36">
        <f t="shared" si="21"/>
        <v>36</v>
      </c>
      <c r="W45" s="124">
        <f t="shared" si="6"/>
        <v>1</v>
      </c>
      <c r="X45">
        <v>0</v>
      </c>
      <c r="Y45" s="36">
        <f t="shared" si="19"/>
        <v>36</v>
      </c>
      <c r="Z45" s="14">
        <v>0</v>
      </c>
      <c r="AA45" s="14">
        <v>0</v>
      </c>
      <c r="AB45" s="14">
        <v>0</v>
      </c>
      <c r="AC45" s="125">
        <f t="shared" si="22"/>
        <v>0</v>
      </c>
      <c r="AD45" s="128">
        <f t="shared" si="9"/>
        <v>0</v>
      </c>
      <c r="AE45" s="122">
        <f t="shared" si="27"/>
        <v>36</v>
      </c>
    </row>
    <row r="46" spans="1:31" ht="15.75" hidden="1" customHeight="1" x14ac:dyDescent="0.2">
      <c r="A46" s="1" t="s">
        <v>5</v>
      </c>
      <c r="B46" t="s">
        <v>121</v>
      </c>
      <c r="C46" s="32">
        <v>128702</v>
      </c>
      <c r="D46" t="s">
        <v>98</v>
      </c>
      <c r="E46" s="32">
        <v>256314</v>
      </c>
      <c r="F46" s="32">
        <v>4876894</v>
      </c>
      <c r="G46" s="32">
        <v>0</v>
      </c>
      <c r="H46" s="32">
        <v>0</v>
      </c>
      <c r="I46" s="59">
        <f t="shared" si="28"/>
        <v>5133208</v>
      </c>
      <c r="J46" s="108">
        <f t="shared" si="14"/>
        <v>49.203506774817335</v>
      </c>
      <c r="K46" s="32">
        <f t="shared" si="29"/>
        <v>686122</v>
      </c>
      <c r="L46" s="32">
        <v>2672154</v>
      </c>
      <c r="M46" s="32">
        <v>290073</v>
      </c>
      <c r="N46" s="32">
        <v>10274</v>
      </c>
      <c r="O46" s="32">
        <f t="shared" si="30"/>
        <v>1640775</v>
      </c>
      <c r="P46" s="59">
        <f t="shared" si="25"/>
        <v>5299398</v>
      </c>
      <c r="Q46" s="108">
        <f t="shared" si="3"/>
        <v>50.796493225182665</v>
      </c>
      <c r="R46" s="36">
        <f t="shared" si="13"/>
        <v>10432606</v>
      </c>
      <c r="S46">
        <v>25</v>
      </c>
      <c r="T46">
        <v>11</v>
      </c>
      <c r="U46">
        <v>0</v>
      </c>
      <c r="V46" s="36">
        <f t="shared" si="21"/>
        <v>36</v>
      </c>
      <c r="W46" s="124">
        <f t="shared" si="6"/>
        <v>1</v>
      </c>
      <c r="X46">
        <v>0</v>
      </c>
      <c r="Y46" s="36">
        <f t="shared" si="19"/>
        <v>36</v>
      </c>
      <c r="Z46" s="14">
        <v>0</v>
      </c>
      <c r="AA46" s="14">
        <v>0</v>
      </c>
      <c r="AB46" s="14">
        <v>0</v>
      </c>
      <c r="AC46" s="125">
        <f t="shared" si="22"/>
        <v>0</v>
      </c>
      <c r="AD46" s="128">
        <f t="shared" si="9"/>
        <v>0</v>
      </c>
      <c r="AE46" s="122">
        <f t="shared" si="27"/>
        <v>36</v>
      </c>
    </row>
    <row r="47" spans="1:31" ht="15.75" hidden="1" customHeight="1" x14ac:dyDescent="0.2">
      <c r="A47" s="1" t="s">
        <v>5</v>
      </c>
      <c r="B47" t="s">
        <v>100</v>
      </c>
      <c r="C47" s="32">
        <v>329592</v>
      </c>
      <c r="D47" t="s">
        <v>98</v>
      </c>
      <c r="E47" s="32">
        <v>256314</v>
      </c>
      <c r="F47" s="32">
        <v>4876894</v>
      </c>
      <c r="G47" s="32">
        <v>0</v>
      </c>
      <c r="H47" s="32">
        <v>0</v>
      </c>
      <c r="I47" s="59">
        <f t="shared" si="28"/>
        <v>5133208</v>
      </c>
      <c r="J47" s="108">
        <f t="shared" si="14"/>
        <v>49.203506774817335</v>
      </c>
      <c r="K47" s="32">
        <f t="shared" si="29"/>
        <v>686122</v>
      </c>
      <c r="L47" s="32">
        <v>2672154</v>
      </c>
      <c r="M47" s="32">
        <v>290073</v>
      </c>
      <c r="N47" s="32">
        <v>10274</v>
      </c>
      <c r="O47" s="32">
        <f t="shared" si="30"/>
        <v>1640775</v>
      </c>
      <c r="P47" s="59">
        <f t="shared" si="25"/>
        <v>5299398</v>
      </c>
      <c r="Q47" s="108">
        <f t="shared" si="3"/>
        <v>50.796493225182665</v>
      </c>
      <c r="R47" s="36">
        <f t="shared" si="13"/>
        <v>10432606</v>
      </c>
      <c r="S47">
        <v>25</v>
      </c>
      <c r="T47">
        <v>11</v>
      </c>
      <c r="U47">
        <v>0</v>
      </c>
      <c r="V47" s="36">
        <f t="shared" si="21"/>
        <v>36</v>
      </c>
      <c r="W47" s="124">
        <f t="shared" si="6"/>
        <v>1</v>
      </c>
      <c r="X47">
        <v>0</v>
      </c>
      <c r="Y47" s="36">
        <f t="shared" si="19"/>
        <v>36</v>
      </c>
      <c r="Z47" s="14">
        <v>0</v>
      </c>
      <c r="AA47" s="14">
        <v>0</v>
      </c>
      <c r="AB47" s="14">
        <v>0</v>
      </c>
      <c r="AC47" s="125">
        <f t="shared" si="22"/>
        <v>0</v>
      </c>
      <c r="AD47" s="128">
        <f t="shared" si="9"/>
        <v>0</v>
      </c>
      <c r="AE47" s="122">
        <f t="shared" si="27"/>
        <v>36</v>
      </c>
    </row>
    <row r="48" spans="1:31" ht="15.75" hidden="1" customHeight="1" x14ac:dyDescent="0.2">
      <c r="A48" s="1" t="s">
        <v>5</v>
      </c>
      <c r="B48" t="s">
        <v>136</v>
      </c>
      <c r="C48" s="32">
        <v>213981</v>
      </c>
      <c r="D48" t="s">
        <v>98</v>
      </c>
      <c r="E48" s="32">
        <v>256314</v>
      </c>
      <c r="F48" s="32">
        <v>4876894</v>
      </c>
      <c r="G48" s="32">
        <v>0</v>
      </c>
      <c r="H48" s="32">
        <v>0</v>
      </c>
      <c r="I48" s="59">
        <f t="shared" si="28"/>
        <v>5133208</v>
      </c>
      <c r="J48" s="108">
        <f t="shared" si="14"/>
        <v>49.203506774817335</v>
      </c>
      <c r="K48" s="32">
        <f t="shared" si="29"/>
        <v>686122</v>
      </c>
      <c r="L48" s="32">
        <v>2672154</v>
      </c>
      <c r="M48" s="32">
        <v>290073</v>
      </c>
      <c r="N48" s="32">
        <v>10274</v>
      </c>
      <c r="O48" s="32">
        <f t="shared" si="30"/>
        <v>1640775</v>
      </c>
      <c r="P48" s="59">
        <f t="shared" si="25"/>
        <v>5299398</v>
      </c>
      <c r="Q48" s="108">
        <f t="shared" si="3"/>
        <v>50.796493225182665</v>
      </c>
      <c r="R48" s="36">
        <f t="shared" si="13"/>
        <v>10432606</v>
      </c>
      <c r="S48">
        <v>25</v>
      </c>
      <c r="T48">
        <v>11</v>
      </c>
      <c r="U48">
        <v>0</v>
      </c>
      <c r="V48" s="36">
        <f t="shared" si="21"/>
        <v>36</v>
      </c>
      <c r="W48" s="124">
        <f t="shared" si="6"/>
        <v>1</v>
      </c>
      <c r="X48">
        <v>0</v>
      </c>
      <c r="Y48" s="36">
        <f t="shared" si="19"/>
        <v>36</v>
      </c>
      <c r="Z48" s="14">
        <v>0</v>
      </c>
      <c r="AA48" s="14">
        <v>0</v>
      </c>
      <c r="AB48" s="14">
        <v>0</v>
      </c>
      <c r="AC48" s="125">
        <f t="shared" si="22"/>
        <v>0</v>
      </c>
      <c r="AD48" s="128">
        <f t="shared" si="9"/>
        <v>0</v>
      </c>
      <c r="AE48" s="122">
        <f t="shared" si="27"/>
        <v>36</v>
      </c>
    </row>
    <row r="49" spans="1:31" ht="15.75" hidden="1" customHeight="1" x14ac:dyDescent="0.2">
      <c r="A49" s="1" t="s">
        <v>5</v>
      </c>
      <c r="B49" t="s">
        <v>106</v>
      </c>
      <c r="C49" s="32">
        <v>1210846</v>
      </c>
      <c r="D49" t="s">
        <v>171</v>
      </c>
      <c r="E49" s="32">
        <v>256314</v>
      </c>
      <c r="F49" s="32">
        <v>4876894</v>
      </c>
      <c r="G49" s="32">
        <v>0</v>
      </c>
      <c r="H49" s="32">
        <v>0</v>
      </c>
      <c r="I49" s="59">
        <f t="shared" si="28"/>
        <v>5133208</v>
      </c>
      <c r="J49" s="108">
        <f t="shared" si="14"/>
        <v>49.203506774817335</v>
      </c>
      <c r="K49" s="32">
        <f t="shared" si="29"/>
        <v>686122</v>
      </c>
      <c r="L49" s="32">
        <v>2672154</v>
      </c>
      <c r="M49" s="32">
        <v>290073</v>
      </c>
      <c r="N49" s="32">
        <v>10274</v>
      </c>
      <c r="O49" s="32">
        <f t="shared" si="30"/>
        <v>1640775</v>
      </c>
      <c r="P49" s="59">
        <f t="shared" si="25"/>
        <v>5299398</v>
      </c>
      <c r="Q49" s="108">
        <f t="shared" si="3"/>
        <v>50.796493225182665</v>
      </c>
      <c r="R49" s="36">
        <f t="shared" si="13"/>
        <v>10432606</v>
      </c>
      <c r="S49">
        <v>25</v>
      </c>
      <c r="T49">
        <v>11</v>
      </c>
      <c r="U49">
        <v>0</v>
      </c>
      <c r="V49" s="36">
        <f t="shared" si="21"/>
        <v>36</v>
      </c>
      <c r="W49" s="124">
        <f t="shared" si="6"/>
        <v>1</v>
      </c>
      <c r="X49">
        <v>0</v>
      </c>
      <c r="Y49" s="36">
        <f t="shared" si="19"/>
        <v>36</v>
      </c>
      <c r="Z49" s="14">
        <v>0</v>
      </c>
      <c r="AA49" s="14">
        <v>0</v>
      </c>
      <c r="AB49" s="14">
        <v>0</v>
      </c>
      <c r="AC49" s="125">
        <f t="shared" si="22"/>
        <v>0</v>
      </c>
      <c r="AD49" s="128">
        <f t="shared" si="9"/>
        <v>0</v>
      </c>
      <c r="AE49" s="122">
        <f t="shared" si="27"/>
        <v>36</v>
      </c>
    </row>
    <row r="50" spans="1:31" ht="15" hidden="1" customHeight="1" x14ac:dyDescent="0.2">
      <c r="A50" s="1" t="s">
        <v>5</v>
      </c>
      <c r="B50" t="s">
        <v>124</v>
      </c>
      <c r="C50" s="32">
        <v>303295</v>
      </c>
      <c r="D50" t="s">
        <v>171</v>
      </c>
      <c r="E50" s="32">
        <v>256314</v>
      </c>
      <c r="F50" s="32">
        <v>4876894</v>
      </c>
      <c r="G50" s="32">
        <v>0</v>
      </c>
      <c r="H50" s="32">
        <v>0</v>
      </c>
      <c r="I50" s="59">
        <f t="shared" si="28"/>
        <v>5133208</v>
      </c>
      <c r="J50" s="108">
        <f t="shared" si="14"/>
        <v>49.203506774817335</v>
      </c>
      <c r="K50" s="32">
        <f t="shared" si="29"/>
        <v>686122</v>
      </c>
      <c r="L50" s="32">
        <v>2672154</v>
      </c>
      <c r="M50" s="32">
        <v>290073</v>
      </c>
      <c r="N50" s="32">
        <v>10274</v>
      </c>
      <c r="O50" s="32">
        <f t="shared" si="30"/>
        <v>1640775</v>
      </c>
      <c r="P50" s="59">
        <f t="shared" si="25"/>
        <v>5299398</v>
      </c>
      <c r="Q50" s="108">
        <f t="shared" si="3"/>
        <v>50.796493225182665</v>
      </c>
      <c r="R50" s="36">
        <f t="shared" si="13"/>
        <v>10432606</v>
      </c>
      <c r="S50">
        <v>25</v>
      </c>
      <c r="T50">
        <v>11</v>
      </c>
      <c r="U50">
        <v>0</v>
      </c>
      <c r="V50" s="36">
        <f t="shared" si="21"/>
        <v>36</v>
      </c>
      <c r="W50" s="124">
        <f t="shared" si="6"/>
        <v>1</v>
      </c>
      <c r="X50">
        <v>0</v>
      </c>
      <c r="Y50" s="36">
        <f t="shared" si="19"/>
        <v>36</v>
      </c>
      <c r="Z50" s="14">
        <v>0</v>
      </c>
      <c r="AA50" s="14">
        <v>0</v>
      </c>
      <c r="AB50" s="14">
        <v>0</v>
      </c>
      <c r="AC50" s="125">
        <f t="shared" si="22"/>
        <v>0</v>
      </c>
      <c r="AD50" s="128">
        <f t="shared" si="9"/>
        <v>0</v>
      </c>
      <c r="AE50" s="122">
        <f t="shared" si="23"/>
        <v>36</v>
      </c>
    </row>
    <row r="51" spans="1:31" hidden="1" x14ac:dyDescent="0.2">
      <c r="A51" s="1" t="s">
        <v>5</v>
      </c>
      <c r="B51" t="s">
        <v>125</v>
      </c>
      <c r="C51" s="32">
        <v>1331219</v>
      </c>
      <c r="D51" t="s">
        <v>224</v>
      </c>
      <c r="E51" s="32">
        <v>256314</v>
      </c>
      <c r="F51" s="32">
        <v>4876894</v>
      </c>
      <c r="G51" s="32">
        <v>0</v>
      </c>
      <c r="H51" s="32">
        <v>0</v>
      </c>
      <c r="I51" s="59">
        <f t="shared" si="28"/>
        <v>5133208</v>
      </c>
      <c r="J51" s="108">
        <f t="shared" si="14"/>
        <v>49.203506774817335</v>
      </c>
      <c r="K51" s="32">
        <f t="shared" si="29"/>
        <v>686122</v>
      </c>
      <c r="L51" s="32">
        <v>2672154</v>
      </c>
      <c r="M51" s="32">
        <v>290073</v>
      </c>
      <c r="N51" s="32">
        <v>10274</v>
      </c>
      <c r="O51" s="32">
        <f t="shared" si="30"/>
        <v>1640775</v>
      </c>
      <c r="P51" s="59">
        <f t="shared" si="25"/>
        <v>5299398</v>
      </c>
      <c r="Q51" s="108">
        <f t="shared" si="3"/>
        <v>50.796493225182665</v>
      </c>
      <c r="R51" s="36">
        <f t="shared" si="13"/>
        <v>10432606</v>
      </c>
      <c r="S51">
        <v>25</v>
      </c>
      <c r="T51">
        <v>11</v>
      </c>
      <c r="U51">
        <v>0</v>
      </c>
      <c r="V51" s="36">
        <f t="shared" si="21"/>
        <v>36</v>
      </c>
      <c r="W51" s="124">
        <f t="shared" si="6"/>
        <v>1</v>
      </c>
      <c r="X51">
        <v>0</v>
      </c>
      <c r="Y51" s="36">
        <f t="shared" si="19"/>
        <v>36</v>
      </c>
      <c r="Z51" s="14">
        <v>0</v>
      </c>
      <c r="AA51" s="14">
        <v>0</v>
      </c>
      <c r="AB51" s="14">
        <v>0</v>
      </c>
      <c r="AC51" s="125">
        <f t="shared" si="22"/>
        <v>0</v>
      </c>
      <c r="AD51" s="128">
        <f t="shared" si="9"/>
        <v>0</v>
      </c>
      <c r="AE51" s="122">
        <f t="shared" si="23"/>
        <v>36</v>
      </c>
    </row>
    <row r="52" spans="1:31" hidden="1" x14ac:dyDescent="0.2">
      <c r="A52" s="1" t="s">
        <v>5</v>
      </c>
      <c r="B52" t="s">
        <v>168</v>
      </c>
      <c r="C52" s="32">
        <v>62842</v>
      </c>
      <c r="D52" t="s">
        <v>224</v>
      </c>
      <c r="E52" s="32">
        <v>256314</v>
      </c>
      <c r="F52" s="32">
        <v>4876894</v>
      </c>
      <c r="G52" s="32">
        <v>0</v>
      </c>
      <c r="H52" s="32">
        <v>0</v>
      </c>
      <c r="I52" s="59">
        <f t="shared" si="28"/>
        <v>5133208</v>
      </c>
      <c r="J52" s="108">
        <f t="shared" si="14"/>
        <v>49.203506774817335</v>
      </c>
      <c r="K52" s="32">
        <f t="shared" si="29"/>
        <v>686122</v>
      </c>
      <c r="L52" s="32">
        <v>2672154</v>
      </c>
      <c r="M52" s="32">
        <v>290073</v>
      </c>
      <c r="N52" s="32">
        <v>10274</v>
      </c>
      <c r="O52" s="32">
        <f t="shared" si="30"/>
        <v>1640775</v>
      </c>
      <c r="P52" s="59">
        <f t="shared" si="25"/>
        <v>5299398</v>
      </c>
      <c r="Q52" s="108">
        <f t="shared" si="3"/>
        <v>50.796493225182665</v>
      </c>
      <c r="R52" s="36">
        <f t="shared" si="13"/>
        <v>10432606</v>
      </c>
      <c r="S52">
        <v>25</v>
      </c>
      <c r="T52">
        <v>11</v>
      </c>
      <c r="U52">
        <v>0</v>
      </c>
      <c r="V52" s="36">
        <f t="shared" si="21"/>
        <v>36</v>
      </c>
      <c r="W52" s="124">
        <f t="shared" si="6"/>
        <v>1</v>
      </c>
      <c r="X52">
        <v>0</v>
      </c>
      <c r="Y52" s="36">
        <f t="shared" si="19"/>
        <v>36</v>
      </c>
      <c r="Z52" s="14">
        <v>0</v>
      </c>
      <c r="AA52" s="14">
        <v>0</v>
      </c>
      <c r="AB52" s="14">
        <v>0</v>
      </c>
      <c r="AC52" s="125">
        <f t="shared" si="22"/>
        <v>0</v>
      </c>
      <c r="AD52" s="128">
        <f t="shared" si="9"/>
        <v>0</v>
      </c>
      <c r="AE52" s="122">
        <f t="shared" si="23"/>
        <v>36</v>
      </c>
    </row>
    <row r="53" spans="1:31" hidden="1" x14ac:dyDescent="0.2">
      <c r="A53" s="1" t="s">
        <v>238</v>
      </c>
      <c r="B53" t="s">
        <v>121</v>
      </c>
      <c r="C53" s="109">
        <v>314476</v>
      </c>
      <c r="D53" t="s">
        <v>98</v>
      </c>
      <c r="E53" s="32">
        <v>1126323</v>
      </c>
      <c r="F53" s="32">
        <v>0</v>
      </c>
      <c r="G53" s="32">
        <v>0</v>
      </c>
      <c r="H53" s="32">
        <v>0</v>
      </c>
      <c r="I53" s="59">
        <f>SUM(E53:H53)</f>
        <v>1126323</v>
      </c>
      <c r="J53" s="108">
        <f t="shared" si="14"/>
        <v>92.507710187303132</v>
      </c>
      <c r="K53" s="32">
        <v>11763</v>
      </c>
      <c r="L53" s="32">
        <v>7741</v>
      </c>
      <c r="M53" s="32">
        <v>53003</v>
      </c>
      <c r="N53" s="32">
        <v>18715</v>
      </c>
      <c r="O53" s="32">
        <v>0</v>
      </c>
      <c r="P53" s="59">
        <f>SUM(K53:O53)</f>
        <v>91222</v>
      </c>
      <c r="Q53" s="108">
        <f t="shared" si="3"/>
        <v>7.4922898126968613</v>
      </c>
      <c r="R53" s="36">
        <f t="shared" si="13"/>
        <v>1217545</v>
      </c>
      <c r="S53">
        <v>3</v>
      </c>
      <c r="T53">
        <v>3</v>
      </c>
      <c r="U53">
        <v>3</v>
      </c>
      <c r="V53" s="36">
        <f t="shared" si="21"/>
        <v>9</v>
      </c>
      <c r="W53" s="124">
        <f t="shared" si="6"/>
        <v>0.47368421052631576</v>
      </c>
      <c r="X53">
        <v>15</v>
      </c>
      <c r="Y53" s="36">
        <f t="shared" si="19"/>
        <v>24</v>
      </c>
      <c r="Z53" s="14">
        <v>4</v>
      </c>
      <c r="AA53" s="14">
        <v>6</v>
      </c>
      <c r="AB53" s="14">
        <v>0</v>
      </c>
      <c r="AC53" s="125">
        <f t="shared" si="22"/>
        <v>10</v>
      </c>
      <c r="AD53" s="128">
        <f t="shared" si="9"/>
        <v>0.52631578947368418</v>
      </c>
      <c r="AE53" s="122">
        <f t="shared" si="23"/>
        <v>19</v>
      </c>
    </row>
    <row r="54" spans="1:31" hidden="1" x14ac:dyDescent="0.2">
      <c r="A54" s="1" t="s">
        <v>238</v>
      </c>
      <c r="B54" t="s">
        <v>100</v>
      </c>
      <c r="C54" s="109">
        <v>314476</v>
      </c>
      <c r="D54" t="s">
        <v>98</v>
      </c>
      <c r="E54" s="32">
        <v>1126323</v>
      </c>
      <c r="F54" s="32">
        <v>0</v>
      </c>
      <c r="G54" s="32">
        <v>0</v>
      </c>
      <c r="H54" s="32">
        <v>0</v>
      </c>
      <c r="I54" s="59">
        <f t="shared" si="28"/>
        <v>1126323</v>
      </c>
      <c r="J54" s="108">
        <f t="shared" si="14"/>
        <v>92.507710187303132</v>
      </c>
      <c r="K54" s="32">
        <v>11763</v>
      </c>
      <c r="L54" s="32">
        <v>7741</v>
      </c>
      <c r="M54" s="32">
        <v>53003</v>
      </c>
      <c r="N54" s="32">
        <v>18715</v>
      </c>
      <c r="O54" s="32">
        <v>0</v>
      </c>
      <c r="P54" s="59">
        <f>SUM(K54:O54)</f>
        <v>91222</v>
      </c>
      <c r="Q54" s="108">
        <f t="shared" si="3"/>
        <v>7.4922898126968613</v>
      </c>
      <c r="R54" s="36">
        <f t="shared" si="13"/>
        <v>1217545</v>
      </c>
      <c r="S54">
        <v>3</v>
      </c>
      <c r="T54">
        <v>3</v>
      </c>
      <c r="U54">
        <v>3</v>
      </c>
      <c r="V54" s="36">
        <f t="shared" si="21"/>
        <v>9</v>
      </c>
      <c r="W54" s="124">
        <f t="shared" si="6"/>
        <v>0.47368421052631576</v>
      </c>
      <c r="X54">
        <v>15</v>
      </c>
      <c r="Y54" s="36">
        <f t="shared" si="19"/>
        <v>24</v>
      </c>
      <c r="Z54" s="14">
        <v>4</v>
      </c>
      <c r="AA54" s="14">
        <v>6</v>
      </c>
      <c r="AB54" s="14">
        <v>0</v>
      </c>
      <c r="AC54" s="125">
        <f t="shared" si="22"/>
        <v>10</v>
      </c>
      <c r="AD54" s="128">
        <f t="shared" si="9"/>
        <v>0.52631578947368418</v>
      </c>
      <c r="AE54" s="122">
        <f t="shared" si="23"/>
        <v>19</v>
      </c>
    </row>
    <row r="55" spans="1:31" hidden="1" x14ac:dyDescent="0.2">
      <c r="A55" s="1" t="s">
        <v>238</v>
      </c>
      <c r="B55" t="s">
        <v>119</v>
      </c>
      <c r="C55" s="109">
        <v>314476</v>
      </c>
      <c r="D55" t="s">
        <v>98</v>
      </c>
      <c r="E55" s="32">
        <v>1126323</v>
      </c>
      <c r="F55" s="32">
        <v>0</v>
      </c>
      <c r="G55" s="32">
        <v>0</v>
      </c>
      <c r="H55" s="32">
        <v>0</v>
      </c>
      <c r="I55" s="59">
        <f t="shared" si="28"/>
        <v>1126323</v>
      </c>
      <c r="J55" s="108">
        <f t="shared" si="14"/>
        <v>92.507710187303132</v>
      </c>
      <c r="K55" s="32">
        <v>11763</v>
      </c>
      <c r="L55" s="32">
        <v>7741</v>
      </c>
      <c r="M55" s="32">
        <v>53003</v>
      </c>
      <c r="N55" s="32">
        <v>18715</v>
      </c>
      <c r="O55" s="32">
        <v>0</v>
      </c>
      <c r="P55" s="59">
        <f t="shared" si="25"/>
        <v>91222</v>
      </c>
      <c r="Q55" s="108">
        <f t="shared" si="3"/>
        <v>7.4922898126968613</v>
      </c>
      <c r="R55" s="36">
        <f t="shared" si="13"/>
        <v>1217545</v>
      </c>
      <c r="S55">
        <v>3</v>
      </c>
      <c r="T55">
        <v>3</v>
      </c>
      <c r="U55">
        <v>3</v>
      </c>
      <c r="V55" s="36">
        <f t="shared" si="21"/>
        <v>9</v>
      </c>
      <c r="W55" s="124">
        <f t="shared" si="6"/>
        <v>0.47368421052631576</v>
      </c>
      <c r="X55">
        <v>15</v>
      </c>
      <c r="Y55" s="36">
        <f t="shared" si="19"/>
        <v>24</v>
      </c>
      <c r="Z55" s="14">
        <v>4</v>
      </c>
      <c r="AA55" s="14">
        <v>6</v>
      </c>
      <c r="AB55" s="14">
        <v>0</v>
      </c>
      <c r="AC55" s="125">
        <f t="shared" si="22"/>
        <v>10</v>
      </c>
      <c r="AD55" s="128">
        <f t="shared" si="9"/>
        <v>0.52631578947368418</v>
      </c>
      <c r="AE55" s="122">
        <f t="shared" si="23"/>
        <v>19</v>
      </c>
    </row>
    <row r="56" spans="1:31" ht="15" hidden="1" customHeight="1" x14ac:dyDescent="0.2">
      <c r="A56" s="1" t="s">
        <v>256</v>
      </c>
      <c r="B56">
        <v>0</v>
      </c>
      <c r="C56" s="109">
        <v>0</v>
      </c>
      <c r="D56">
        <v>0</v>
      </c>
      <c r="E56" s="32">
        <v>1331266</v>
      </c>
      <c r="F56" s="32">
        <v>1173324</v>
      </c>
      <c r="G56" s="32">
        <v>0</v>
      </c>
      <c r="H56" s="32">
        <v>0</v>
      </c>
      <c r="I56" s="59">
        <f>SUM(E56:H56)</f>
        <v>2504590</v>
      </c>
      <c r="J56" s="108">
        <f t="shared" si="14"/>
        <v>92.019281287084695</v>
      </c>
      <c r="K56" s="32">
        <v>76182</v>
      </c>
      <c r="L56" s="32">
        <v>53038</v>
      </c>
      <c r="M56" s="32">
        <v>88000</v>
      </c>
      <c r="N56" s="32">
        <v>0</v>
      </c>
      <c r="O56" s="32">
        <v>0</v>
      </c>
      <c r="P56" s="59">
        <f>SUM(K56:O56)</f>
        <v>217220</v>
      </c>
      <c r="Q56" s="108">
        <f t="shared" si="3"/>
        <v>7.9807187129153023</v>
      </c>
      <c r="R56" s="36">
        <f t="shared" si="13"/>
        <v>2721810</v>
      </c>
      <c r="S56">
        <v>8</v>
      </c>
      <c r="T56">
        <v>2</v>
      </c>
      <c r="U56">
        <v>1</v>
      </c>
      <c r="V56" s="36">
        <f t="shared" si="21"/>
        <v>11</v>
      </c>
      <c r="W56" s="124">
        <f t="shared" si="6"/>
        <v>0.45833333333333331</v>
      </c>
      <c r="X56">
        <v>0</v>
      </c>
      <c r="Y56" s="36">
        <f t="shared" si="19"/>
        <v>11</v>
      </c>
      <c r="Z56" s="14">
        <v>13</v>
      </c>
      <c r="AA56" s="14">
        <v>0</v>
      </c>
      <c r="AB56" s="14">
        <v>0</v>
      </c>
      <c r="AC56" s="125">
        <f t="shared" si="22"/>
        <v>13</v>
      </c>
      <c r="AD56" s="128">
        <f t="shared" si="9"/>
        <v>0.54166666666666663</v>
      </c>
      <c r="AE56" s="122">
        <f t="shared" si="23"/>
        <v>24</v>
      </c>
    </row>
    <row r="57" spans="1:31" ht="15.75" hidden="1" customHeight="1" x14ac:dyDescent="0.2">
      <c r="A57" s="1" t="s">
        <v>257</v>
      </c>
      <c r="B57" t="s">
        <v>178</v>
      </c>
      <c r="C57" s="32">
        <v>115418</v>
      </c>
      <c r="D57" t="s">
        <v>175</v>
      </c>
      <c r="E57" s="32">
        <v>1138005</v>
      </c>
      <c r="F57" s="32">
        <v>912009</v>
      </c>
      <c r="G57" s="32">
        <v>0</v>
      </c>
      <c r="H57" s="32">
        <v>0</v>
      </c>
      <c r="I57" s="59">
        <f>SUM(E57:H57)</f>
        <v>2050014</v>
      </c>
      <c r="J57" s="108">
        <f t="shared" si="14"/>
        <v>90.411506263048935</v>
      </c>
      <c r="K57" s="32">
        <v>189817</v>
      </c>
      <c r="L57" s="32">
        <v>20355</v>
      </c>
      <c r="M57" s="32">
        <v>0</v>
      </c>
      <c r="N57" s="32">
        <v>7240</v>
      </c>
      <c r="O57" s="32">
        <v>0</v>
      </c>
      <c r="P57" s="59">
        <f>SUM(K57:O57)</f>
        <v>217412</v>
      </c>
      <c r="Q57" s="108">
        <f t="shared" si="3"/>
        <v>9.5884937369510634</v>
      </c>
      <c r="R57" s="36">
        <f t="shared" si="13"/>
        <v>2267426</v>
      </c>
      <c r="S57">
        <v>13</v>
      </c>
      <c r="T57">
        <v>10</v>
      </c>
      <c r="U57">
        <v>13</v>
      </c>
      <c r="V57" s="36">
        <f t="shared" si="21"/>
        <v>36</v>
      </c>
      <c r="W57" s="124">
        <f t="shared" si="6"/>
        <v>0.19354838709677419</v>
      </c>
      <c r="X57">
        <v>0</v>
      </c>
      <c r="Y57" s="36">
        <f t="shared" si="19"/>
        <v>36</v>
      </c>
      <c r="Z57" s="14">
        <v>0</v>
      </c>
      <c r="AA57" s="14">
        <v>150</v>
      </c>
      <c r="AB57" s="14">
        <v>0</v>
      </c>
      <c r="AC57" s="125">
        <f t="shared" si="22"/>
        <v>150</v>
      </c>
      <c r="AD57" s="128">
        <f t="shared" si="9"/>
        <v>0.80645161290322576</v>
      </c>
      <c r="AE57" s="122">
        <f t="shared" si="23"/>
        <v>186</v>
      </c>
    </row>
    <row r="58" spans="1:31" ht="15.75" hidden="1" customHeight="1" x14ac:dyDescent="0.2">
      <c r="A58" s="1" t="s">
        <v>257</v>
      </c>
      <c r="B58" t="s">
        <v>223</v>
      </c>
      <c r="C58" s="32">
        <v>30200</v>
      </c>
      <c r="D58" t="s">
        <v>98</v>
      </c>
      <c r="E58" s="32">
        <v>1138005</v>
      </c>
      <c r="F58" s="32">
        <v>912009</v>
      </c>
      <c r="G58" s="32">
        <v>0</v>
      </c>
      <c r="H58" s="32">
        <v>0</v>
      </c>
      <c r="I58" s="59">
        <f t="shared" si="28"/>
        <v>2050014</v>
      </c>
      <c r="J58" s="108">
        <f t="shared" si="14"/>
        <v>90.411506263048935</v>
      </c>
      <c r="K58" s="32">
        <v>189817</v>
      </c>
      <c r="L58" s="32">
        <v>20355</v>
      </c>
      <c r="M58" s="32">
        <v>0</v>
      </c>
      <c r="N58" s="32">
        <v>7240</v>
      </c>
      <c r="O58" s="32">
        <v>0</v>
      </c>
      <c r="P58" s="59">
        <f>SUM(K58:O58)</f>
        <v>217412</v>
      </c>
      <c r="Q58" s="108">
        <f t="shared" si="3"/>
        <v>9.5884937369510634</v>
      </c>
      <c r="R58" s="36">
        <f t="shared" si="13"/>
        <v>2267426</v>
      </c>
      <c r="S58">
        <v>13</v>
      </c>
      <c r="T58">
        <v>10</v>
      </c>
      <c r="U58">
        <v>13</v>
      </c>
      <c r="V58" s="36">
        <f t="shared" si="21"/>
        <v>36</v>
      </c>
      <c r="W58" s="124">
        <f t="shared" si="6"/>
        <v>0.19354838709677419</v>
      </c>
      <c r="X58">
        <v>0</v>
      </c>
      <c r="Y58" s="36">
        <f t="shared" si="19"/>
        <v>36</v>
      </c>
      <c r="Z58" s="14">
        <v>0</v>
      </c>
      <c r="AA58" s="14">
        <v>150</v>
      </c>
      <c r="AB58" s="14">
        <v>0</v>
      </c>
      <c r="AC58" s="125">
        <f t="shared" si="22"/>
        <v>150</v>
      </c>
      <c r="AD58" s="128">
        <f t="shared" si="9"/>
        <v>0.80645161290322576</v>
      </c>
      <c r="AE58" s="122">
        <f t="shared" si="23"/>
        <v>186</v>
      </c>
    </row>
    <row r="59" spans="1:31" hidden="1" x14ac:dyDescent="0.2">
      <c r="A59" s="1" t="s">
        <v>257</v>
      </c>
      <c r="B59" t="s">
        <v>120</v>
      </c>
      <c r="C59" s="32">
        <v>30200</v>
      </c>
      <c r="D59" t="s">
        <v>98</v>
      </c>
      <c r="E59" s="32">
        <v>1138005</v>
      </c>
      <c r="F59" s="32">
        <v>912009</v>
      </c>
      <c r="G59" s="32">
        <v>0</v>
      </c>
      <c r="H59" s="32">
        <v>0</v>
      </c>
      <c r="I59" s="59">
        <f t="shared" si="28"/>
        <v>2050014</v>
      </c>
      <c r="J59" s="108">
        <f t="shared" si="14"/>
        <v>90.411506263048935</v>
      </c>
      <c r="K59" s="32">
        <v>189817</v>
      </c>
      <c r="L59" s="32">
        <v>20355</v>
      </c>
      <c r="M59" s="32">
        <v>0</v>
      </c>
      <c r="N59" s="32">
        <v>7240</v>
      </c>
      <c r="O59" s="32">
        <v>0</v>
      </c>
      <c r="P59" s="59">
        <f t="shared" si="25"/>
        <v>217412</v>
      </c>
      <c r="Q59" s="108">
        <f t="shared" si="3"/>
        <v>9.5884937369510634</v>
      </c>
      <c r="R59" s="36">
        <f t="shared" si="13"/>
        <v>2267426</v>
      </c>
      <c r="S59">
        <v>13</v>
      </c>
      <c r="T59">
        <v>10</v>
      </c>
      <c r="U59">
        <v>13</v>
      </c>
      <c r="V59" s="36">
        <f t="shared" si="21"/>
        <v>36</v>
      </c>
      <c r="W59" s="124">
        <f t="shared" si="6"/>
        <v>0.19354838709677419</v>
      </c>
      <c r="X59">
        <v>0</v>
      </c>
      <c r="Y59" s="36">
        <f t="shared" si="19"/>
        <v>36</v>
      </c>
      <c r="Z59" s="14">
        <v>0</v>
      </c>
      <c r="AA59" s="14">
        <v>150</v>
      </c>
      <c r="AB59" s="14">
        <v>0</v>
      </c>
      <c r="AC59" s="125">
        <f t="shared" si="22"/>
        <v>150</v>
      </c>
      <c r="AD59" s="128">
        <f t="shared" si="9"/>
        <v>0.80645161290322576</v>
      </c>
      <c r="AE59" s="122">
        <f t="shared" si="23"/>
        <v>186</v>
      </c>
    </row>
    <row r="60" spans="1:31" ht="15" hidden="1" customHeight="1" x14ac:dyDescent="0.2">
      <c r="A60" s="1" t="s">
        <v>257</v>
      </c>
      <c r="B60" t="s">
        <v>130</v>
      </c>
      <c r="C60" s="32">
        <v>650651</v>
      </c>
      <c r="D60" t="s">
        <v>98</v>
      </c>
      <c r="E60" s="32">
        <v>1138005</v>
      </c>
      <c r="F60" s="32">
        <v>912009</v>
      </c>
      <c r="G60" s="32">
        <v>0</v>
      </c>
      <c r="H60" s="32">
        <v>0</v>
      </c>
      <c r="I60" s="59">
        <f t="shared" si="28"/>
        <v>2050014</v>
      </c>
      <c r="J60" s="108">
        <f t="shared" si="14"/>
        <v>90.411506263048935</v>
      </c>
      <c r="K60" s="32">
        <v>189817</v>
      </c>
      <c r="L60" s="32">
        <v>20355</v>
      </c>
      <c r="M60" s="32">
        <v>0</v>
      </c>
      <c r="N60" s="32">
        <v>7240</v>
      </c>
      <c r="O60" s="32">
        <v>0</v>
      </c>
      <c r="P60" s="59">
        <f t="shared" si="25"/>
        <v>217412</v>
      </c>
      <c r="Q60" s="108">
        <f t="shared" si="3"/>
        <v>9.5884937369510634</v>
      </c>
      <c r="R60" s="36">
        <f t="shared" si="13"/>
        <v>2267426</v>
      </c>
      <c r="S60">
        <v>13</v>
      </c>
      <c r="T60">
        <v>10</v>
      </c>
      <c r="U60">
        <v>13</v>
      </c>
      <c r="V60" s="36">
        <f t="shared" si="21"/>
        <v>36</v>
      </c>
      <c r="W60" s="124">
        <f t="shared" si="6"/>
        <v>0.19354838709677419</v>
      </c>
      <c r="X60">
        <v>0</v>
      </c>
      <c r="Y60" s="36">
        <f t="shared" si="19"/>
        <v>36</v>
      </c>
      <c r="Z60" s="14">
        <v>0</v>
      </c>
      <c r="AA60" s="14">
        <v>150</v>
      </c>
      <c r="AB60" s="14">
        <v>0</v>
      </c>
      <c r="AC60" s="125">
        <f t="shared" si="22"/>
        <v>150</v>
      </c>
      <c r="AD60" s="128">
        <f t="shared" si="9"/>
        <v>0.80645161290322576</v>
      </c>
      <c r="AE60" s="122">
        <f t="shared" si="23"/>
        <v>186</v>
      </c>
    </row>
    <row r="61" spans="1:31" ht="15.75" hidden="1" customHeight="1" x14ac:dyDescent="0.2">
      <c r="A61" s="1" t="s">
        <v>257</v>
      </c>
      <c r="B61" t="s">
        <v>99</v>
      </c>
      <c r="C61" s="32">
        <v>375504</v>
      </c>
      <c r="D61" t="s">
        <v>98</v>
      </c>
      <c r="E61" s="32">
        <v>1138005</v>
      </c>
      <c r="F61" s="32">
        <v>912009</v>
      </c>
      <c r="G61" s="32">
        <v>0</v>
      </c>
      <c r="H61" s="32">
        <v>0</v>
      </c>
      <c r="I61" s="59">
        <f t="shared" si="28"/>
        <v>2050014</v>
      </c>
      <c r="J61" s="108">
        <f t="shared" si="14"/>
        <v>90.411506263048935</v>
      </c>
      <c r="K61" s="32">
        <v>189817</v>
      </c>
      <c r="L61" s="32">
        <v>20355</v>
      </c>
      <c r="M61" s="32">
        <v>0</v>
      </c>
      <c r="N61" s="32">
        <v>7240</v>
      </c>
      <c r="O61" s="32">
        <v>0</v>
      </c>
      <c r="P61" s="59">
        <f t="shared" si="25"/>
        <v>217412</v>
      </c>
      <c r="Q61" s="108">
        <f t="shared" si="3"/>
        <v>9.5884937369510634</v>
      </c>
      <c r="R61" s="36">
        <f t="shared" si="13"/>
        <v>2267426</v>
      </c>
      <c r="S61">
        <v>13</v>
      </c>
      <c r="T61">
        <v>10</v>
      </c>
      <c r="U61">
        <v>13</v>
      </c>
      <c r="V61" s="36">
        <f t="shared" si="21"/>
        <v>36</v>
      </c>
      <c r="W61" s="124">
        <f t="shared" si="6"/>
        <v>0.19354838709677419</v>
      </c>
      <c r="X61">
        <v>0</v>
      </c>
      <c r="Y61" s="36">
        <f t="shared" si="19"/>
        <v>36</v>
      </c>
      <c r="Z61" s="14">
        <v>0</v>
      </c>
      <c r="AA61" s="14">
        <v>150</v>
      </c>
      <c r="AB61" s="14">
        <v>0</v>
      </c>
      <c r="AC61" s="125">
        <f t="shared" si="22"/>
        <v>150</v>
      </c>
      <c r="AD61" s="128">
        <f t="shared" si="9"/>
        <v>0.80645161290322576</v>
      </c>
      <c r="AE61" s="122">
        <f t="shared" si="23"/>
        <v>186</v>
      </c>
    </row>
    <row r="62" spans="1:31" ht="15" hidden="1" customHeight="1" x14ac:dyDescent="0.2">
      <c r="A62" s="1" t="s">
        <v>257</v>
      </c>
      <c r="B62" t="s">
        <v>120</v>
      </c>
      <c r="C62" s="32">
        <v>85154</v>
      </c>
      <c r="D62" t="s">
        <v>98</v>
      </c>
      <c r="E62" s="32">
        <v>1138005</v>
      </c>
      <c r="F62" s="32">
        <v>912009</v>
      </c>
      <c r="G62" s="32">
        <v>0</v>
      </c>
      <c r="H62" s="32">
        <v>0</v>
      </c>
      <c r="I62" s="59">
        <f t="shared" si="28"/>
        <v>2050014</v>
      </c>
      <c r="J62" s="108">
        <f t="shared" si="14"/>
        <v>90.411506263048935</v>
      </c>
      <c r="K62" s="32">
        <v>189817</v>
      </c>
      <c r="L62" s="32">
        <v>20355</v>
      </c>
      <c r="M62" s="32">
        <v>0</v>
      </c>
      <c r="N62" s="32">
        <v>7240</v>
      </c>
      <c r="O62" s="32">
        <v>0</v>
      </c>
      <c r="P62" s="59">
        <f t="shared" si="25"/>
        <v>217412</v>
      </c>
      <c r="Q62" s="108">
        <f t="shared" si="3"/>
        <v>9.5884937369510634</v>
      </c>
      <c r="R62" s="36">
        <f t="shared" si="13"/>
        <v>2267426</v>
      </c>
      <c r="S62">
        <v>13</v>
      </c>
      <c r="T62">
        <v>10</v>
      </c>
      <c r="U62">
        <v>13</v>
      </c>
      <c r="V62" s="36">
        <f t="shared" si="21"/>
        <v>36</v>
      </c>
      <c r="W62" s="124">
        <f t="shared" si="6"/>
        <v>0.19354838709677419</v>
      </c>
      <c r="X62">
        <v>0</v>
      </c>
      <c r="Y62" s="36">
        <f t="shared" si="19"/>
        <v>36</v>
      </c>
      <c r="Z62" s="14">
        <v>0</v>
      </c>
      <c r="AA62" s="14">
        <v>150</v>
      </c>
      <c r="AB62" s="14">
        <v>0</v>
      </c>
      <c r="AC62" s="125">
        <f t="shared" si="22"/>
        <v>150</v>
      </c>
      <c r="AD62" s="128">
        <f t="shared" si="9"/>
        <v>0.80645161290322576</v>
      </c>
      <c r="AE62" s="122">
        <f t="shared" si="23"/>
        <v>186</v>
      </c>
    </row>
    <row r="63" spans="1:31" hidden="1" x14ac:dyDescent="0.2">
      <c r="A63" s="1" t="s">
        <v>257</v>
      </c>
      <c r="B63" t="s">
        <v>100</v>
      </c>
      <c r="C63" s="32">
        <v>445835</v>
      </c>
      <c r="D63" t="s">
        <v>98</v>
      </c>
      <c r="E63" s="32">
        <v>1138005</v>
      </c>
      <c r="F63" s="32">
        <v>912009</v>
      </c>
      <c r="G63" s="32">
        <v>0</v>
      </c>
      <c r="H63" s="32">
        <v>0</v>
      </c>
      <c r="I63" s="59">
        <f t="shared" si="28"/>
        <v>2050014</v>
      </c>
      <c r="J63" s="108">
        <f t="shared" si="14"/>
        <v>90.411506263048935</v>
      </c>
      <c r="K63" s="32">
        <v>189817</v>
      </c>
      <c r="L63" s="32">
        <v>20355</v>
      </c>
      <c r="M63" s="32">
        <v>0</v>
      </c>
      <c r="N63" s="32">
        <v>7240</v>
      </c>
      <c r="O63" s="32">
        <v>0</v>
      </c>
      <c r="P63" s="59">
        <f t="shared" si="25"/>
        <v>217412</v>
      </c>
      <c r="Q63" s="108">
        <f t="shared" si="3"/>
        <v>9.5884937369510634</v>
      </c>
      <c r="R63" s="36">
        <f t="shared" si="13"/>
        <v>2267426</v>
      </c>
      <c r="S63">
        <v>13</v>
      </c>
      <c r="T63">
        <v>10</v>
      </c>
      <c r="U63">
        <v>13</v>
      </c>
      <c r="V63" s="36">
        <f t="shared" si="21"/>
        <v>36</v>
      </c>
      <c r="W63" s="124">
        <f t="shared" si="6"/>
        <v>0.19354838709677419</v>
      </c>
      <c r="X63">
        <v>0</v>
      </c>
      <c r="Y63" s="36">
        <f t="shared" si="19"/>
        <v>36</v>
      </c>
      <c r="Z63" s="14">
        <v>0</v>
      </c>
      <c r="AA63" s="14">
        <v>150</v>
      </c>
      <c r="AB63" s="14">
        <v>0</v>
      </c>
      <c r="AC63" s="125">
        <f t="shared" si="22"/>
        <v>150</v>
      </c>
      <c r="AD63" s="128">
        <f t="shared" si="9"/>
        <v>0.80645161290322576</v>
      </c>
      <c r="AE63" s="122">
        <f t="shared" si="23"/>
        <v>186</v>
      </c>
    </row>
    <row r="64" spans="1:31" ht="15" hidden="1" customHeight="1" x14ac:dyDescent="0.2">
      <c r="A64" s="1" t="s">
        <v>257</v>
      </c>
      <c r="B64" t="s">
        <v>123</v>
      </c>
      <c r="C64" s="32">
        <v>14000</v>
      </c>
      <c r="D64" t="s">
        <v>171</v>
      </c>
      <c r="E64" s="32">
        <v>1138005</v>
      </c>
      <c r="F64" s="32">
        <v>912009</v>
      </c>
      <c r="G64" s="32">
        <v>0</v>
      </c>
      <c r="H64" s="32">
        <v>0</v>
      </c>
      <c r="I64" s="59">
        <f t="shared" si="28"/>
        <v>2050014</v>
      </c>
      <c r="J64" s="108">
        <f t="shared" si="14"/>
        <v>90.411506263048935</v>
      </c>
      <c r="K64" s="32">
        <v>189817</v>
      </c>
      <c r="L64" s="32">
        <v>20355</v>
      </c>
      <c r="M64" s="32">
        <v>0</v>
      </c>
      <c r="N64" s="32">
        <v>7240</v>
      </c>
      <c r="O64" s="32">
        <v>0</v>
      </c>
      <c r="P64" s="59">
        <f t="shared" si="25"/>
        <v>217412</v>
      </c>
      <c r="Q64" s="108">
        <f t="shared" si="3"/>
        <v>9.5884937369510634</v>
      </c>
      <c r="R64" s="36">
        <f t="shared" si="13"/>
        <v>2267426</v>
      </c>
      <c r="S64">
        <v>13</v>
      </c>
      <c r="T64">
        <v>10</v>
      </c>
      <c r="U64">
        <v>13</v>
      </c>
      <c r="V64" s="36">
        <f t="shared" si="21"/>
        <v>36</v>
      </c>
      <c r="W64" s="124">
        <f t="shared" si="6"/>
        <v>0.19354838709677419</v>
      </c>
      <c r="X64">
        <v>0</v>
      </c>
      <c r="Y64" s="36">
        <f t="shared" si="19"/>
        <v>36</v>
      </c>
      <c r="Z64" s="14">
        <v>0</v>
      </c>
      <c r="AA64" s="14">
        <v>150</v>
      </c>
      <c r="AB64" s="14">
        <v>0</v>
      </c>
      <c r="AC64" s="125">
        <f t="shared" si="22"/>
        <v>150</v>
      </c>
      <c r="AD64" s="128">
        <f t="shared" si="9"/>
        <v>0.80645161290322576</v>
      </c>
      <c r="AE64" s="122">
        <f t="shared" si="23"/>
        <v>186</v>
      </c>
    </row>
    <row r="65" spans="1:31" ht="15.75" hidden="1" customHeight="1" x14ac:dyDescent="0.2">
      <c r="A65" s="1" t="s">
        <v>257</v>
      </c>
      <c r="B65" t="s">
        <v>102</v>
      </c>
      <c r="C65" s="32">
        <v>99519</v>
      </c>
      <c r="D65" t="s">
        <v>171</v>
      </c>
      <c r="E65" s="32">
        <v>1138005</v>
      </c>
      <c r="F65" s="32">
        <v>912009</v>
      </c>
      <c r="G65" s="32">
        <v>0</v>
      </c>
      <c r="H65" s="32">
        <v>0</v>
      </c>
      <c r="I65" s="59">
        <f t="shared" si="28"/>
        <v>2050014</v>
      </c>
      <c r="J65" s="108">
        <f t="shared" si="14"/>
        <v>90.411506263048935</v>
      </c>
      <c r="K65" s="32">
        <v>189817</v>
      </c>
      <c r="L65" s="32">
        <v>20355</v>
      </c>
      <c r="M65" s="32">
        <v>0</v>
      </c>
      <c r="N65" s="32">
        <v>7240</v>
      </c>
      <c r="O65" s="32">
        <v>0</v>
      </c>
      <c r="P65" s="59">
        <f t="shared" si="25"/>
        <v>217412</v>
      </c>
      <c r="Q65" s="108">
        <f t="shared" si="3"/>
        <v>9.5884937369510634</v>
      </c>
      <c r="R65" s="36">
        <f t="shared" si="13"/>
        <v>2267426</v>
      </c>
      <c r="S65">
        <v>13</v>
      </c>
      <c r="T65">
        <v>10</v>
      </c>
      <c r="U65">
        <v>13</v>
      </c>
      <c r="V65" s="36">
        <f t="shared" si="21"/>
        <v>36</v>
      </c>
      <c r="W65" s="124">
        <f t="shared" si="6"/>
        <v>0.19354838709677419</v>
      </c>
      <c r="X65">
        <v>0</v>
      </c>
      <c r="Y65" s="36">
        <f t="shared" si="19"/>
        <v>36</v>
      </c>
      <c r="Z65" s="14">
        <v>0</v>
      </c>
      <c r="AA65" s="14">
        <v>150</v>
      </c>
      <c r="AB65" s="14">
        <v>0</v>
      </c>
      <c r="AC65" s="125">
        <f t="shared" si="22"/>
        <v>150</v>
      </c>
      <c r="AD65" s="128">
        <f t="shared" si="9"/>
        <v>0.80645161290322576</v>
      </c>
      <c r="AE65" s="122">
        <f t="shared" si="23"/>
        <v>186</v>
      </c>
    </row>
    <row r="66" spans="1:31" ht="15.75" hidden="1" customHeight="1" x14ac:dyDescent="0.2">
      <c r="A66" s="1" t="s">
        <v>257</v>
      </c>
      <c r="B66" t="s">
        <v>106</v>
      </c>
      <c r="C66" s="32">
        <v>227313</v>
      </c>
      <c r="D66" t="s">
        <v>171</v>
      </c>
      <c r="E66" s="32">
        <v>1138005</v>
      </c>
      <c r="F66" s="32">
        <v>912009</v>
      </c>
      <c r="G66" s="32">
        <v>0</v>
      </c>
      <c r="H66" s="32">
        <v>0</v>
      </c>
      <c r="I66" s="59">
        <f t="shared" si="28"/>
        <v>2050014</v>
      </c>
      <c r="J66" s="108">
        <f t="shared" si="14"/>
        <v>90.411506263048935</v>
      </c>
      <c r="K66" s="32">
        <v>189817</v>
      </c>
      <c r="L66" s="32">
        <v>20355</v>
      </c>
      <c r="M66" s="32">
        <v>0</v>
      </c>
      <c r="N66" s="32">
        <v>7240</v>
      </c>
      <c r="O66" s="32">
        <v>0</v>
      </c>
      <c r="P66" s="59">
        <f t="shared" si="25"/>
        <v>217412</v>
      </c>
      <c r="Q66" s="108">
        <f t="shared" si="3"/>
        <v>9.5884937369510634</v>
      </c>
      <c r="R66" s="36">
        <f t="shared" si="13"/>
        <v>2267426</v>
      </c>
      <c r="S66">
        <v>13</v>
      </c>
      <c r="T66">
        <v>10</v>
      </c>
      <c r="U66">
        <v>13</v>
      </c>
      <c r="V66" s="36">
        <f t="shared" si="21"/>
        <v>36</v>
      </c>
      <c r="W66" s="124">
        <f t="shared" si="6"/>
        <v>0.19354838709677419</v>
      </c>
      <c r="X66">
        <v>0</v>
      </c>
      <c r="Y66" s="36">
        <f t="shared" si="19"/>
        <v>36</v>
      </c>
      <c r="Z66" s="14">
        <v>0</v>
      </c>
      <c r="AA66" s="14">
        <v>150</v>
      </c>
      <c r="AB66" s="14">
        <v>0</v>
      </c>
      <c r="AC66" s="125">
        <f t="shared" si="22"/>
        <v>150</v>
      </c>
      <c r="AD66" s="128">
        <f t="shared" si="9"/>
        <v>0.80645161290322576</v>
      </c>
      <c r="AE66" s="122">
        <f t="shared" si="23"/>
        <v>186</v>
      </c>
    </row>
    <row r="67" spans="1:31" hidden="1" x14ac:dyDescent="0.2">
      <c r="A67" s="1" t="s">
        <v>240</v>
      </c>
      <c r="B67" t="s">
        <v>148</v>
      </c>
      <c r="C67" s="32">
        <v>1494421</v>
      </c>
      <c r="D67" t="s">
        <v>175</v>
      </c>
      <c r="E67" s="32">
        <v>7353061</v>
      </c>
      <c r="F67" s="32">
        <v>13304504</v>
      </c>
      <c r="G67" s="32">
        <v>1741889</v>
      </c>
      <c r="H67" s="32">
        <v>0</v>
      </c>
      <c r="I67" s="59">
        <f>SUM(E67:H67)</f>
        <v>22399454</v>
      </c>
      <c r="J67" s="108">
        <f t="shared" si="14"/>
        <v>94.32655723677091</v>
      </c>
      <c r="K67" s="32">
        <v>736564</v>
      </c>
      <c r="L67" s="32">
        <v>224906</v>
      </c>
      <c r="M67" s="32">
        <v>385786</v>
      </c>
      <c r="N67" s="32">
        <v>0</v>
      </c>
      <c r="O67" s="32">
        <v>0</v>
      </c>
      <c r="P67" s="59">
        <f>SUM(K67:O67)</f>
        <v>1347256</v>
      </c>
      <c r="Q67" s="108">
        <f t="shared" si="3"/>
        <v>5.6734427632290956</v>
      </c>
      <c r="R67" s="36">
        <f t="shared" si="13"/>
        <v>23746710</v>
      </c>
      <c r="S67">
        <v>38</v>
      </c>
      <c r="T67">
        <v>68</v>
      </c>
      <c r="U67">
        <v>56</v>
      </c>
      <c r="V67" s="36">
        <f>SUM(S67:U67)</f>
        <v>162</v>
      </c>
      <c r="W67" s="124">
        <f t="shared" si="6"/>
        <v>0.5</v>
      </c>
      <c r="X67">
        <v>11</v>
      </c>
      <c r="Y67" s="36">
        <f t="shared" si="19"/>
        <v>173</v>
      </c>
      <c r="Z67" s="14">
        <v>0</v>
      </c>
      <c r="AA67" s="14">
        <v>0</v>
      </c>
      <c r="AB67" s="14">
        <v>0</v>
      </c>
      <c r="AC67" s="125">
        <f t="shared" ref="AC67:AC86" si="31">SUM(S67:U67)</f>
        <v>162</v>
      </c>
      <c r="AD67" s="128">
        <f t="shared" si="9"/>
        <v>0.5</v>
      </c>
      <c r="AE67" s="122">
        <f>AC67+V67</f>
        <v>324</v>
      </c>
    </row>
    <row r="68" spans="1:31" ht="15.75" hidden="1" customHeight="1" x14ac:dyDescent="0.2">
      <c r="A68" s="1" t="s">
        <v>240</v>
      </c>
      <c r="B68" t="s">
        <v>127</v>
      </c>
      <c r="C68" s="32">
        <v>587501</v>
      </c>
      <c r="D68" t="s">
        <v>175</v>
      </c>
      <c r="E68" s="32">
        <v>7353061</v>
      </c>
      <c r="F68" s="32">
        <v>13304504</v>
      </c>
      <c r="G68" s="32">
        <v>1741889</v>
      </c>
      <c r="H68" s="32">
        <v>0</v>
      </c>
      <c r="I68" s="59">
        <f t="shared" si="28"/>
        <v>22399454</v>
      </c>
      <c r="J68" s="108">
        <f t="shared" si="14"/>
        <v>94.32655723677091</v>
      </c>
      <c r="K68" s="32">
        <v>736564</v>
      </c>
      <c r="L68" s="32">
        <v>224906</v>
      </c>
      <c r="M68" s="32">
        <v>385786</v>
      </c>
      <c r="N68" s="32">
        <v>0</v>
      </c>
      <c r="O68" s="32">
        <v>0</v>
      </c>
      <c r="P68" s="59">
        <f>SUM(K68:O68)</f>
        <v>1347256</v>
      </c>
      <c r="Q68" s="108">
        <f t="shared" ref="Q68:Q130" si="32">(100*P68)/R68</f>
        <v>5.6734427632290956</v>
      </c>
      <c r="R68" s="36">
        <f t="shared" si="13"/>
        <v>23746710</v>
      </c>
      <c r="S68">
        <v>38</v>
      </c>
      <c r="T68">
        <v>68</v>
      </c>
      <c r="U68">
        <v>56</v>
      </c>
      <c r="V68" s="36">
        <f t="shared" ref="V68:V86" si="33">SUM(S68:U68)</f>
        <v>162</v>
      </c>
      <c r="W68" s="124">
        <f t="shared" ref="W68:W108" si="34">V68/AE68</f>
        <v>0.5</v>
      </c>
      <c r="X68">
        <v>11</v>
      </c>
      <c r="Y68" s="36">
        <f t="shared" ref="Y68:Y130" si="35">V68+X68</f>
        <v>173</v>
      </c>
      <c r="Z68" s="14">
        <v>0</v>
      </c>
      <c r="AA68" s="14">
        <v>0</v>
      </c>
      <c r="AB68" s="14">
        <v>0</v>
      </c>
      <c r="AC68" s="125">
        <f t="shared" si="31"/>
        <v>162</v>
      </c>
      <c r="AD68" s="128">
        <f t="shared" ref="AD68:AD131" si="36">AC68/AE68</f>
        <v>0.5</v>
      </c>
      <c r="AE68" s="122">
        <f t="shared" si="23"/>
        <v>324</v>
      </c>
    </row>
    <row r="69" spans="1:31" ht="15.75" hidden="1" customHeight="1" x14ac:dyDescent="0.2">
      <c r="A69" s="1" t="s">
        <v>240</v>
      </c>
      <c r="B69" t="s">
        <v>119</v>
      </c>
      <c r="C69" s="32">
        <f>875000/3</f>
        <v>291666.66666666669</v>
      </c>
      <c r="D69" t="s">
        <v>98</v>
      </c>
      <c r="E69" s="32">
        <v>7353061</v>
      </c>
      <c r="F69" s="32">
        <v>13304504</v>
      </c>
      <c r="G69" s="32">
        <v>1741889</v>
      </c>
      <c r="H69" s="32">
        <v>0</v>
      </c>
      <c r="I69" s="59">
        <f t="shared" si="28"/>
        <v>22399454</v>
      </c>
      <c r="J69" s="108">
        <f t="shared" si="14"/>
        <v>94.32655723677091</v>
      </c>
      <c r="K69" s="32">
        <v>736564</v>
      </c>
      <c r="L69" s="32">
        <v>224906</v>
      </c>
      <c r="M69" s="32">
        <v>385786</v>
      </c>
      <c r="N69" s="32">
        <v>0</v>
      </c>
      <c r="O69" s="32">
        <v>0</v>
      </c>
      <c r="P69" s="59">
        <f t="shared" si="25"/>
        <v>1347256</v>
      </c>
      <c r="Q69" s="108">
        <f t="shared" si="32"/>
        <v>5.6734427632290956</v>
      </c>
      <c r="R69" s="36">
        <f t="shared" si="13"/>
        <v>23746710</v>
      </c>
      <c r="S69">
        <v>38</v>
      </c>
      <c r="T69">
        <v>68</v>
      </c>
      <c r="U69">
        <v>56</v>
      </c>
      <c r="V69" s="36">
        <f t="shared" si="33"/>
        <v>162</v>
      </c>
      <c r="W69" s="124">
        <f t="shared" si="34"/>
        <v>0.5</v>
      </c>
      <c r="X69">
        <v>11</v>
      </c>
      <c r="Y69" s="36">
        <f t="shared" si="35"/>
        <v>173</v>
      </c>
      <c r="Z69" s="14">
        <v>0</v>
      </c>
      <c r="AA69" s="14">
        <v>0</v>
      </c>
      <c r="AB69" s="14">
        <v>0</v>
      </c>
      <c r="AC69" s="125">
        <f t="shared" si="31"/>
        <v>162</v>
      </c>
      <c r="AD69" s="128">
        <f t="shared" si="36"/>
        <v>0.5</v>
      </c>
      <c r="AE69" s="122">
        <f t="shared" si="23"/>
        <v>324</v>
      </c>
    </row>
    <row r="70" spans="1:31" hidden="1" x14ac:dyDescent="0.2">
      <c r="A70" s="1" t="s">
        <v>240</v>
      </c>
      <c r="B70" t="s">
        <v>100</v>
      </c>
      <c r="C70" s="32">
        <f>875000/3</f>
        <v>291666.66666666669</v>
      </c>
      <c r="D70" t="s">
        <v>98</v>
      </c>
      <c r="E70" s="32">
        <v>7353061</v>
      </c>
      <c r="F70" s="32">
        <v>13304504</v>
      </c>
      <c r="G70" s="32">
        <v>1741889</v>
      </c>
      <c r="H70" s="32">
        <v>0</v>
      </c>
      <c r="I70" s="59">
        <f t="shared" si="28"/>
        <v>22399454</v>
      </c>
      <c r="J70" s="108">
        <f t="shared" si="14"/>
        <v>94.32655723677091</v>
      </c>
      <c r="K70" s="32">
        <v>736564</v>
      </c>
      <c r="L70" s="32">
        <v>224906</v>
      </c>
      <c r="M70" s="32">
        <v>385786</v>
      </c>
      <c r="N70" s="32">
        <v>0</v>
      </c>
      <c r="O70" s="32">
        <v>0</v>
      </c>
      <c r="P70" s="59">
        <f t="shared" si="25"/>
        <v>1347256</v>
      </c>
      <c r="Q70" s="108">
        <f t="shared" si="32"/>
        <v>5.6734427632290956</v>
      </c>
      <c r="R70" s="36">
        <f t="shared" si="13"/>
        <v>23746710</v>
      </c>
      <c r="S70">
        <v>38</v>
      </c>
      <c r="T70">
        <v>68</v>
      </c>
      <c r="U70">
        <v>56</v>
      </c>
      <c r="V70" s="36">
        <f t="shared" si="33"/>
        <v>162</v>
      </c>
      <c r="W70" s="124">
        <f t="shared" si="34"/>
        <v>0.5</v>
      </c>
      <c r="X70">
        <v>11</v>
      </c>
      <c r="Y70" s="36">
        <f t="shared" si="35"/>
        <v>173</v>
      </c>
      <c r="Z70" s="14">
        <v>0</v>
      </c>
      <c r="AA70" s="14">
        <v>0</v>
      </c>
      <c r="AB70" s="14">
        <v>0</v>
      </c>
      <c r="AC70" s="125">
        <f t="shared" si="31"/>
        <v>162</v>
      </c>
      <c r="AD70" s="128">
        <f t="shared" si="36"/>
        <v>0.5</v>
      </c>
      <c r="AE70" s="122">
        <f t="shared" si="23"/>
        <v>324</v>
      </c>
    </row>
    <row r="71" spans="1:31" ht="15.75" hidden="1" customHeight="1" x14ac:dyDescent="0.2">
      <c r="A71" s="1" t="s">
        <v>240</v>
      </c>
      <c r="B71" t="s">
        <v>121</v>
      </c>
      <c r="C71" s="32">
        <f>875000/3</f>
        <v>291666.66666666669</v>
      </c>
      <c r="D71" t="s">
        <v>98</v>
      </c>
      <c r="E71" s="32">
        <v>7353061</v>
      </c>
      <c r="F71" s="32">
        <v>13304504</v>
      </c>
      <c r="G71" s="32">
        <v>1741889</v>
      </c>
      <c r="H71" s="32">
        <v>0</v>
      </c>
      <c r="I71" s="59">
        <f t="shared" si="28"/>
        <v>22399454</v>
      </c>
      <c r="J71" s="108">
        <f t="shared" si="14"/>
        <v>94.32655723677091</v>
      </c>
      <c r="K71" s="32">
        <v>736564</v>
      </c>
      <c r="L71" s="32">
        <v>224906</v>
      </c>
      <c r="M71" s="32">
        <v>385786</v>
      </c>
      <c r="N71" s="32">
        <v>0</v>
      </c>
      <c r="O71" s="32">
        <v>0</v>
      </c>
      <c r="P71" s="59">
        <f t="shared" si="25"/>
        <v>1347256</v>
      </c>
      <c r="Q71" s="108">
        <f t="shared" si="32"/>
        <v>5.6734427632290956</v>
      </c>
      <c r="R71" s="36">
        <f t="shared" si="13"/>
        <v>23746710</v>
      </c>
      <c r="S71">
        <v>38</v>
      </c>
      <c r="T71">
        <v>68</v>
      </c>
      <c r="U71">
        <v>56</v>
      </c>
      <c r="V71" s="36">
        <f t="shared" si="33"/>
        <v>162</v>
      </c>
      <c r="W71" s="124">
        <f t="shared" si="34"/>
        <v>0.5</v>
      </c>
      <c r="X71">
        <v>11</v>
      </c>
      <c r="Y71" s="36">
        <f t="shared" si="35"/>
        <v>173</v>
      </c>
      <c r="Z71" s="14">
        <v>0</v>
      </c>
      <c r="AA71" s="14">
        <v>0</v>
      </c>
      <c r="AB71" s="14">
        <v>0</v>
      </c>
      <c r="AC71" s="125">
        <f t="shared" si="31"/>
        <v>162</v>
      </c>
      <c r="AD71" s="128">
        <f t="shared" si="36"/>
        <v>0.5</v>
      </c>
      <c r="AE71" s="122">
        <f t="shared" si="23"/>
        <v>324</v>
      </c>
    </row>
    <row r="72" spans="1:31" ht="15.75" hidden="1" customHeight="1" x14ac:dyDescent="0.2">
      <c r="A72" s="1" t="s">
        <v>240</v>
      </c>
      <c r="B72" t="s">
        <v>120</v>
      </c>
      <c r="C72" s="32">
        <f>875000/3</f>
        <v>291666.66666666669</v>
      </c>
      <c r="D72" t="s">
        <v>98</v>
      </c>
      <c r="E72" s="32">
        <v>7353061</v>
      </c>
      <c r="F72" s="32">
        <v>13304504</v>
      </c>
      <c r="G72" s="32">
        <v>1741889</v>
      </c>
      <c r="H72" s="32">
        <v>0</v>
      </c>
      <c r="I72" s="59">
        <f t="shared" si="28"/>
        <v>22399454</v>
      </c>
      <c r="J72" s="108">
        <f t="shared" si="14"/>
        <v>94.32655723677091</v>
      </c>
      <c r="K72" s="32">
        <v>736564</v>
      </c>
      <c r="L72" s="32">
        <v>224906</v>
      </c>
      <c r="M72" s="32">
        <v>385786</v>
      </c>
      <c r="N72" s="32">
        <v>0</v>
      </c>
      <c r="O72" s="32">
        <v>0</v>
      </c>
      <c r="P72" s="59">
        <f t="shared" si="25"/>
        <v>1347256</v>
      </c>
      <c r="Q72" s="108">
        <f t="shared" si="32"/>
        <v>5.6734427632290956</v>
      </c>
      <c r="R72" s="36">
        <f t="shared" si="13"/>
        <v>23746710</v>
      </c>
      <c r="S72">
        <v>38</v>
      </c>
      <c r="T72">
        <v>68</v>
      </c>
      <c r="U72">
        <v>56</v>
      </c>
      <c r="V72" s="36">
        <f t="shared" si="33"/>
        <v>162</v>
      </c>
      <c r="W72" s="124">
        <f t="shared" si="34"/>
        <v>0.5</v>
      </c>
      <c r="X72">
        <v>11</v>
      </c>
      <c r="Y72" s="36">
        <f t="shared" si="35"/>
        <v>173</v>
      </c>
      <c r="Z72" s="14">
        <v>0</v>
      </c>
      <c r="AA72" s="14">
        <v>0</v>
      </c>
      <c r="AB72" s="14">
        <v>0</v>
      </c>
      <c r="AC72" s="125">
        <f t="shared" si="31"/>
        <v>162</v>
      </c>
      <c r="AD72" s="128">
        <f t="shared" si="36"/>
        <v>0.5</v>
      </c>
      <c r="AE72" s="122">
        <f t="shared" si="23"/>
        <v>324</v>
      </c>
    </row>
    <row r="73" spans="1:31" hidden="1" x14ac:dyDescent="0.2">
      <c r="A73" s="1" t="s">
        <v>240</v>
      </c>
      <c r="B73" t="s">
        <v>99</v>
      </c>
      <c r="C73" s="32">
        <f>875000/3+415811</f>
        <v>707477.66666666674</v>
      </c>
      <c r="D73" t="s">
        <v>98</v>
      </c>
      <c r="E73" s="32">
        <v>7353061</v>
      </c>
      <c r="F73" s="32">
        <v>13304504</v>
      </c>
      <c r="G73" s="32">
        <v>1741889</v>
      </c>
      <c r="H73" s="32">
        <v>0</v>
      </c>
      <c r="I73" s="59">
        <f t="shared" si="28"/>
        <v>22399454</v>
      </c>
      <c r="J73" s="108">
        <f t="shared" si="14"/>
        <v>94.32655723677091</v>
      </c>
      <c r="K73" s="32">
        <v>736564</v>
      </c>
      <c r="L73" s="32">
        <v>224906</v>
      </c>
      <c r="M73" s="32">
        <v>385786</v>
      </c>
      <c r="N73" s="32">
        <v>0</v>
      </c>
      <c r="O73" s="32">
        <v>0</v>
      </c>
      <c r="P73" s="59">
        <f t="shared" si="25"/>
        <v>1347256</v>
      </c>
      <c r="Q73" s="108">
        <f t="shared" si="32"/>
        <v>5.6734427632290956</v>
      </c>
      <c r="R73" s="36">
        <f t="shared" si="13"/>
        <v>23746710</v>
      </c>
      <c r="S73">
        <v>38</v>
      </c>
      <c r="T73">
        <v>68</v>
      </c>
      <c r="U73">
        <v>56</v>
      </c>
      <c r="V73" s="36">
        <f t="shared" si="33"/>
        <v>162</v>
      </c>
      <c r="W73" s="124">
        <f t="shared" si="34"/>
        <v>0.5</v>
      </c>
      <c r="X73">
        <v>11</v>
      </c>
      <c r="Y73" s="36">
        <f t="shared" si="35"/>
        <v>173</v>
      </c>
      <c r="Z73" s="14">
        <v>0</v>
      </c>
      <c r="AA73" s="14">
        <v>0</v>
      </c>
      <c r="AB73" s="14">
        <v>0</v>
      </c>
      <c r="AC73" s="125">
        <f t="shared" si="31"/>
        <v>162</v>
      </c>
      <c r="AD73" s="128">
        <f t="shared" si="36"/>
        <v>0.5</v>
      </c>
      <c r="AE73" s="122">
        <f t="shared" si="23"/>
        <v>324</v>
      </c>
    </row>
    <row r="74" spans="1:31" ht="15.75" hidden="1" customHeight="1" x14ac:dyDescent="0.2">
      <c r="A74" s="1" t="s">
        <v>240</v>
      </c>
      <c r="B74" t="s">
        <v>130</v>
      </c>
      <c r="C74" s="32">
        <v>318748</v>
      </c>
      <c r="D74" t="s">
        <v>98</v>
      </c>
      <c r="E74" s="32">
        <v>7353061</v>
      </c>
      <c r="F74" s="32">
        <v>13304504</v>
      </c>
      <c r="G74" s="32">
        <v>1741889</v>
      </c>
      <c r="H74" s="32">
        <v>0</v>
      </c>
      <c r="I74" s="59">
        <f t="shared" si="28"/>
        <v>22399454</v>
      </c>
      <c r="J74" s="108">
        <f t="shared" si="14"/>
        <v>94.32655723677091</v>
      </c>
      <c r="K74" s="32">
        <v>736564</v>
      </c>
      <c r="L74" s="32">
        <v>224906</v>
      </c>
      <c r="M74" s="32">
        <v>385786</v>
      </c>
      <c r="N74" s="32">
        <v>0</v>
      </c>
      <c r="O74" s="32">
        <v>0</v>
      </c>
      <c r="P74" s="59">
        <f t="shared" si="25"/>
        <v>1347256</v>
      </c>
      <c r="Q74" s="108">
        <f t="shared" si="32"/>
        <v>5.6734427632290956</v>
      </c>
      <c r="R74" s="36">
        <f t="shared" si="13"/>
        <v>23746710</v>
      </c>
      <c r="S74">
        <v>38</v>
      </c>
      <c r="T74">
        <v>68</v>
      </c>
      <c r="U74">
        <v>56</v>
      </c>
      <c r="V74" s="36">
        <f t="shared" si="33"/>
        <v>162</v>
      </c>
      <c r="W74" s="124">
        <f t="shared" si="34"/>
        <v>0.5</v>
      </c>
      <c r="X74">
        <v>11</v>
      </c>
      <c r="Y74" s="36">
        <f t="shared" si="35"/>
        <v>173</v>
      </c>
      <c r="Z74" s="14">
        <v>0</v>
      </c>
      <c r="AA74" s="14">
        <v>0</v>
      </c>
      <c r="AB74" s="14">
        <v>0</v>
      </c>
      <c r="AC74" s="125">
        <f t="shared" si="31"/>
        <v>162</v>
      </c>
      <c r="AD74" s="128">
        <f t="shared" si="36"/>
        <v>0.5</v>
      </c>
      <c r="AE74" s="122">
        <f t="shared" si="23"/>
        <v>324</v>
      </c>
    </row>
    <row r="75" spans="1:31" ht="15.75" hidden="1" customHeight="1" x14ac:dyDescent="0.2">
      <c r="A75" s="1" t="s">
        <v>240</v>
      </c>
      <c r="B75" t="s">
        <v>119</v>
      </c>
      <c r="C75" s="32">
        <v>1572422</v>
      </c>
      <c r="D75" t="s">
        <v>98</v>
      </c>
      <c r="E75" s="32">
        <v>7353061</v>
      </c>
      <c r="F75" s="32">
        <v>13304504</v>
      </c>
      <c r="G75" s="32">
        <v>1741889</v>
      </c>
      <c r="H75" s="32">
        <v>0</v>
      </c>
      <c r="I75" s="59">
        <f t="shared" si="28"/>
        <v>22399454</v>
      </c>
      <c r="J75" s="108">
        <f t="shared" si="14"/>
        <v>94.32655723677091</v>
      </c>
      <c r="K75" s="32">
        <v>736564</v>
      </c>
      <c r="L75" s="32">
        <v>224906</v>
      </c>
      <c r="M75" s="32">
        <v>385786</v>
      </c>
      <c r="N75" s="32">
        <v>0</v>
      </c>
      <c r="O75" s="32">
        <v>0</v>
      </c>
      <c r="P75" s="59">
        <f t="shared" si="25"/>
        <v>1347256</v>
      </c>
      <c r="Q75" s="108">
        <f t="shared" si="32"/>
        <v>5.6734427632290956</v>
      </c>
      <c r="R75" s="36">
        <f t="shared" ref="R75:R138" si="37">I75+P75</f>
        <v>23746710</v>
      </c>
      <c r="S75">
        <v>38</v>
      </c>
      <c r="T75">
        <v>68</v>
      </c>
      <c r="U75">
        <v>56</v>
      </c>
      <c r="V75" s="36">
        <f t="shared" si="33"/>
        <v>162</v>
      </c>
      <c r="W75" s="124">
        <f t="shared" si="34"/>
        <v>0.5</v>
      </c>
      <c r="X75">
        <v>11</v>
      </c>
      <c r="Y75" s="36">
        <f t="shared" si="35"/>
        <v>173</v>
      </c>
      <c r="Z75" s="14">
        <v>0</v>
      </c>
      <c r="AA75" s="14">
        <v>0</v>
      </c>
      <c r="AB75" s="14">
        <v>0</v>
      </c>
      <c r="AC75" s="125">
        <f t="shared" si="31"/>
        <v>162</v>
      </c>
      <c r="AD75" s="128">
        <f t="shared" si="36"/>
        <v>0.5</v>
      </c>
      <c r="AE75" s="122">
        <f t="shared" si="23"/>
        <v>324</v>
      </c>
    </row>
    <row r="76" spans="1:31" ht="15" hidden="1" customHeight="1" x14ac:dyDescent="0.2">
      <c r="A76" s="1" t="s">
        <v>240</v>
      </c>
      <c r="B76" t="s">
        <v>99</v>
      </c>
      <c r="C76" s="32"/>
      <c r="D76" t="s">
        <v>98</v>
      </c>
      <c r="E76" s="32">
        <v>7353061</v>
      </c>
      <c r="F76" s="32">
        <v>13304504</v>
      </c>
      <c r="G76" s="32">
        <v>1741889</v>
      </c>
      <c r="H76" s="32">
        <v>0</v>
      </c>
      <c r="I76" s="59">
        <f t="shared" si="28"/>
        <v>22399454</v>
      </c>
      <c r="J76" s="108">
        <f t="shared" si="14"/>
        <v>94.32655723677091</v>
      </c>
      <c r="K76" s="32">
        <v>736564</v>
      </c>
      <c r="L76" s="32">
        <v>224906</v>
      </c>
      <c r="M76" s="32">
        <v>385786</v>
      </c>
      <c r="N76" s="32">
        <v>0</v>
      </c>
      <c r="O76" s="32">
        <v>0</v>
      </c>
      <c r="P76" s="59">
        <f t="shared" si="25"/>
        <v>1347256</v>
      </c>
      <c r="Q76" s="108">
        <f t="shared" si="32"/>
        <v>5.6734427632290956</v>
      </c>
      <c r="R76" s="36">
        <f t="shared" si="37"/>
        <v>23746710</v>
      </c>
      <c r="S76">
        <v>38</v>
      </c>
      <c r="T76">
        <v>68</v>
      </c>
      <c r="U76">
        <v>56</v>
      </c>
      <c r="V76" s="36">
        <f t="shared" si="33"/>
        <v>162</v>
      </c>
      <c r="W76" s="124">
        <f t="shared" si="34"/>
        <v>0.5</v>
      </c>
      <c r="X76">
        <v>11</v>
      </c>
      <c r="Y76" s="36">
        <f t="shared" si="35"/>
        <v>173</v>
      </c>
      <c r="Z76" s="14">
        <v>0</v>
      </c>
      <c r="AA76" s="14">
        <v>0</v>
      </c>
      <c r="AB76" s="14">
        <v>0</v>
      </c>
      <c r="AC76" s="125">
        <f t="shared" si="31"/>
        <v>162</v>
      </c>
      <c r="AD76" s="128">
        <f t="shared" si="36"/>
        <v>0.5</v>
      </c>
      <c r="AE76" s="122">
        <f t="shared" si="23"/>
        <v>324</v>
      </c>
    </row>
    <row r="77" spans="1:31" hidden="1" x14ac:dyDescent="0.2">
      <c r="A77" s="1" t="s">
        <v>240</v>
      </c>
      <c r="B77" t="s">
        <v>120</v>
      </c>
      <c r="C77" s="32">
        <v>970478</v>
      </c>
      <c r="D77" t="s">
        <v>98</v>
      </c>
      <c r="E77" s="32">
        <v>7353061</v>
      </c>
      <c r="F77" s="32">
        <v>13304504</v>
      </c>
      <c r="G77" s="32">
        <v>1741889</v>
      </c>
      <c r="H77" s="32">
        <v>0</v>
      </c>
      <c r="I77" s="59">
        <f t="shared" si="28"/>
        <v>22399454</v>
      </c>
      <c r="J77" s="108">
        <f t="shared" ref="J77:J140" si="38">(100*I77)/R77</f>
        <v>94.32655723677091</v>
      </c>
      <c r="K77" s="32">
        <v>736564</v>
      </c>
      <c r="L77" s="32">
        <v>224906</v>
      </c>
      <c r="M77" s="32">
        <v>385786</v>
      </c>
      <c r="N77" s="32">
        <v>0</v>
      </c>
      <c r="O77" s="32">
        <v>0</v>
      </c>
      <c r="P77" s="59">
        <f t="shared" si="25"/>
        <v>1347256</v>
      </c>
      <c r="Q77" s="108">
        <f t="shared" si="32"/>
        <v>5.6734427632290956</v>
      </c>
      <c r="R77" s="36">
        <f t="shared" si="37"/>
        <v>23746710</v>
      </c>
      <c r="S77">
        <v>38</v>
      </c>
      <c r="T77">
        <v>68</v>
      </c>
      <c r="U77">
        <v>56</v>
      </c>
      <c r="V77" s="36">
        <f t="shared" si="33"/>
        <v>162</v>
      </c>
      <c r="W77" s="124">
        <f t="shared" si="34"/>
        <v>0.5</v>
      </c>
      <c r="X77">
        <v>11</v>
      </c>
      <c r="Y77" s="36">
        <f t="shared" si="35"/>
        <v>173</v>
      </c>
      <c r="Z77" s="14">
        <v>0</v>
      </c>
      <c r="AA77" s="14">
        <v>0</v>
      </c>
      <c r="AB77" s="14">
        <v>0</v>
      </c>
      <c r="AC77" s="125">
        <f t="shared" si="31"/>
        <v>162</v>
      </c>
      <c r="AD77" s="128">
        <f t="shared" si="36"/>
        <v>0.5</v>
      </c>
      <c r="AE77" s="122">
        <f t="shared" si="23"/>
        <v>324</v>
      </c>
    </row>
    <row r="78" spans="1:31" hidden="1" x14ac:dyDescent="0.2">
      <c r="A78" s="1" t="s">
        <v>240</v>
      </c>
      <c r="B78" t="s">
        <v>121</v>
      </c>
      <c r="C78" s="32">
        <v>1735742</v>
      </c>
      <c r="D78" t="s">
        <v>98</v>
      </c>
      <c r="E78" s="32">
        <v>7353061</v>
      </c>
      <c r="F78" s="32">
        <v>13304504</v>
      </c>
      <c r="G78" s="32">
        <v>1741889</v>
      </c>
      <c r="H78" s="32">
        <v>0</v>
      </c>
      <c r="I78" s="59">
        <f t="shared" si="28"/>
        <v>22399454</v>
      </c>
      <c r="J78" s="108">
        <f t="shared" si="38"/>
        <v>94.32655723677091</v>
      </c>
      <c r="K78" s="32">
        <v>736564</v>
      </c>
      <c r="L78" s="32">
        <v>224906</v>
      </c>
      <c r="M78" s="32">
        <v>385786</v>
      </c>
      <c r="N78" s="32">
        <v>0</v>
      </c>
      <c r="O78" s="32">
        <v>0</v>
      </c>
      <c r="P78" s="59">
        <f t="shared" si="25"/>
        <v>1347256</v>
      </c>
      <c r="Q78" s="108">
        <f t="shared" si="32"/>
        <v>5.6734427632290956</v>
      </c>
      <c r="R78" s="36">
        <f t="shared" si="37"/>
        <v>23746710</v>
      </c>
      <c r="S78">
        <v>38</v>
      </c>
      <c r="T78">
        <v>68</v>
      </c>
      <c r="U78">
        <v>56</v>
      </c>
      <c r="V78" s="36">
        <f t="shared" si="33"/>
        <v>162</v>
      </c>
      <c r="W78" s="124">
        <f t="shared" si="34"/>
        <v>0.5</v>
      </c>
      <c r="X78">
        <v>11</v>
      </c>
      <c r="Y78" s="36">
        <f t="shared" si="35"/>
        <v>173</v>
      </c>
      <c r="Z78" s="14">
        <v>0</v>
      </c>
      <c r="AA78" s="14">
        <v>0</v>
      </c>
      <c r="AB78" s="14">
        <v>0</v>
      </c>
      <c r="AC78" s="125">
        <f t="shared" si="31"/>
        <v>162</v>
      </c>
      <c r="AD78" s="128">
        <f t="shared" si="36"/>
        <v>0.5</v>
      </c>
      <c r="AE78" s="122">
        <f t="shared" si="23"/>
        <v>324</v>
      </c>
    </row>
    <row r="79" spans="1:31" ht="21" hidden="1" customHeight="1" x14ac:dyDescent="0.2">
      <c r="A79" s="1" t="s">
        <v>240</v>
      </c>
      <c r="B79" t="s">
        <v>100</v>
      </c>
      <c r="C79" s="32">
        <v>373199</v>
      </c>
      <c r="D79" t="s">
        <v>98</v>
      </c>
      <c r="E79" s="32">
        <v>7353061</v>
      </c>
      <c r="F79" s="32">
        <v>13304504</v>
      </c>
      <c r="G79" s="32">
        <v>1741889</v>
      </c>
      <c r="H79" s="32">
        <v>0</v>
      </c>
      <c r="I79" s="59">
        <f t="shared" si="28"/>
        <v>22399454</v>
      </c>
      <c r="J79" s="108">
        <f t="shared" si="38"/>
        <v>94.32655723677091</v>
      </c>
      <c r="K79" s="32">
        <v>736564</v>
      </c>
      <c r="L79" s="32">
        <v>224906</v>
      </c>
      <c r="M79" s="32">
        <v>385786</v>
      </c>
      <c r="N79" s="32">
        <v>0</v>
      </c>
      <c r="O79" s="32">
        <v>0</v>
      </c>
      <c r="P79" s="59">
        <f t="shared" si="25"/>
        <v>1347256</v>
      </c>
      <c r="Q79" s="108">
        <f t="shared" si="32"/>
        <v>5.6734427632290956</v>
      </c>
      <c r="R79" s="36">
        <f t="shared" si="37"/>
        <v>23746710</v>
      </c>
      <c r="S79">
        <v>38</v>
      </c>
      <c r="T79">
        <v>68</v>
      </c>
      <c r="U79">
        <v>56</v>
      </c>
      <c r="V79" s="36">
        <f t="shared" si="33"/>
        <v>162</v>
      </c>
      <c r="W79" s="124">
        <f t="shared" si="34"/>
        <v>0.5</v>
      </c>
      <c r="X79">
        <v>11</v>
      </c>
      <c r="Y79" s="36">
        <f t="shared" si="35"/>
        <v>173</v>
      </c>
      <c r="Z79" s="14">
        <v>0</v>
      </c>
      <c r="AA79" s="14">
        <v>0</v>
      </c>
      <c r="AB79" s="14">
        <v>0</v>
      </c>
      <c r="AC79" s="125">
        <f t="shared" si="31"/>
        <v>162</v>
      </c>
      <c r="AD79" s="128">
        <f t="shared" si="36"/>
        <v>0.5</v>
      </c>
      <c r="AE79" s="122">
        <f t="shared" si="23"/>
        <v>324</v>
      </c>
    </row>
    <row r="80" spans="1:31" hidden="1" x14ac:dyDescent="0.2">
      <c r="A80" s="1" t="s">
        <v>240</v>
      </c>
      <c r="B80" t="s">
        <v>122</v>
      </c>
      <c r="C80" s="32">
        <f>1365121+29166.67</f>
        <v>1394287.67</v>
      </c>
      <c r="D80" t="s">
        <v>98</v>
      </c>
      <c r="E80" s="32">
        <v>7353061</v>
      </c>
      <c r="F80" s="32">
        <v>13304504</v>
      </c>
      <c r="G80" s="32">
        <v>1741889</v>
      </c>
      <c r="H80" s="32">
        <v>0</v>
      </c>
      <c r="I80" s="59">
        <f t="shared" si="28"/>
        <v>22399454</v>
      </c>
      <c r="J80" s="108">
        <f t="shared" si="38"/>
        <v>94.32655723677091</v>
      </c>
      <c r="K80" s="32">
        <v>736564</v>
      </c>
      <c r="L80" s="32">
        <v>224906</v>
      </c>
      <c r="M80" s="32">
        <v>385786</v>
      </c>
      <c r="N80" s="32">
        <v>0</v>
      </c>
      <c r="O80" s="32">
        <v>0</v>
      </c>
      <c r="P80" s="59">
        <f t="shared" si="25"/>
        <v>1347256</v>
      </c>
      <c r="Q80" s="108">
        <f t="shared" si="32"/>
        <v>5.6734427632290956</v>
      </c>
      <c r="R80" s="36">
        <f t="shared" si="37"/>
        <v>23746710</v>
      </c>
      <c r="S80">
        <v>38</v>
      </c>
      <c r="T80">
        <v>68</v>
      </c>
      <c r="U80">
        <v>56</v>
      </c>
      <c r="V80" s="36">
        <f t="shared" si="33"/>
        <v>162</v>
      </c>
      <c r="W80" s="124">
        <f t="shared" si="34"/>
        <v>0.5</v>
      </c>
      <c r="X80">
        <v>11</v>
      </c>
      <c r="Y80" s="36">
        <f t="shared" si="35"/>
        <v>173</v>
      </c>
      <c r="Z80" s="14">
        <v>0</v>
      </c>
      <c r="AA80" s="14">
        <v>0</v>
      </c>
      <c r="AB80" s="14">
        <v>0</v>
      </c>
      <c r="AC80" s="125">
        <f t="shared" si="31"/>
        <v>162</v>
      </c>
      <c r="AD80" s="128">
        <f t="shared" si="36"/>
        <v>0.5</v>
      </c>
      <c r="AE80" s="122">
        <f t="shared" si="23"/>
        <v>324</v>
      </c>
    </row>
    <row r="81" spans="1:31" hidden="1" x14ac:dyDescent="0.2">
      <c r="A81" s="1" t="s">
        <v>240</v>
      </c>
      <c r="B81" t="s">
        <v>103</v>
      </c>
      <c r="C81" s="32">
        <v>316492</v>
      </c>
      <c r="D81" t="s">
        <v>171</v>
      </c>
      <c r="E81" s="32">
        <v>7353061</v>
      </c>
      <c r="F81" s="32">
        <v>13304504</v>
      </c>
      <c r="G81" s="32">
        <v>1741889</v>
      </c>
      <c r="H81" s="32">
        <v>0</v>
      </c>
      <c r="I81" s="59">
        <f t="shared" si="28"/>
        <v>22399454</v>
      </c>
      <c r="J81" s="108">
        <f t="shared" si="38"/>
        <v>94.32655723677091</v>
      </c>
      <c r="K81" s="32">
        <v>736564</v>
      </c>
      <c r="L81" s="32">
        <v>224906</v>
      </c>
      <c r="M81" s="32">
        <v>385786</v>
      </c>
      <c r="N81" s="32">
        <v>0</v>
      </c>
      <c r="O81" s="32">
        <v>0</v>
      </c>
      <c r="P81" s="59">
        <f t="shared" si="25"/>
        <v>1347256</v>
      </c>
      <c r="Q81" s="108">
        <f t="shared" si="32"/>
        <v>5.6734427632290956</v>
      </c>
      <c r="R81" s="36">
        <f t="shared" si="37"/>
        <v>23746710</v>
      </c>
      <c r="S81">
        <v>38</v>
      </c>
      <c r="T81">
        <v>68</v>
      </c>
      <c r="U81">
        <v>56</v>
      </c>
      <c r="V81" s="36">
        <f t="shared" si="33"/>
        <v>162</v>
      </c>
      <c r="W81" s="124">
        <f t="shared" si="34"/>
        <v>0.5</v>
      </c>
      <c r="X81">
        <v>11</v>
      </c>
      <c r="Y81" s="36">
        <f t="shared" si="35"/>
        <v>173</v>
      </c>
      <c r="Z81" s="14">
        <v>0</v>
      </c>
      <c r="AA81" s="14">
        <v>0</v>
      </c>
      <c r="AB81" s="14">
        <v>0</v>
      </c>
      <c r="AC81" s="125">
        <f t="shared" si="31"/>
        <v>162</v>
      </c>
      <c r="AD81" s="128">
        <f t="shared" si="36"/>
        <v>0.5</v>
      </c>
      <c r="AE81" s="122">
        <f t="shared" si="23"/>
        <v>324</v>
      </c>
    </row>
    <row r="82" spans="1:31" hidden="1" x14ac:dyDescent="0.2">
      <c r="A82" s="1" t="s">
        <v>240</v>
      </c>
      <c r="B82" t="s">
        <v>150</v>
      </c>
      <c r="C82" s="32">
        <v>77000</v>
      </c>
      <c r="D82" t="s">
        <v>222</v>
      </c>
      <c r="E82" s="32">
        <v>7353061</v>
      </c>
      <c r="F82" s="32">
        <v>13304504</v>
      </c>
      <c r="G82" s="32">
        <v>1741889</v>
      </c>
      <c r="H82" s="32">
        <v>0</v>
      </c>
      <c r="I82" s="59">
        <f t="shared" si="28"/>
        <v>22399454</v>
      </c>
      <c r="J82" s="108">
        <f t="shared" si="38"/>
        <v>94.32655723677091</v>
      </c>
      <c r="K82" s="32">
        <v>736564</v>
      </c>
      <c r="L82" s="32">
        <v>224906</v>
      </c>
      <c r="M82" s="32">
        <v>385786</v>
      </c>
      <c r="N82" s="32">
        <v>0</v>
      </c>
      <c r="O82" s="32">
        <v>0</v>
      </c>
      <c r="P82" s="59">
        <f t="shared" si="25"/>
        <v>1347256</v>
      </c>
      <c r="Q82" s="108">
        <f t="shared" si="32"/>
        <v>5.6734427632290956</v>
      </c>
      <c r="R82" s="36">
        <f t="shared" si="37"/>
        <v>23746710</v>
      </c>
      <c r="S82">
        <v>38</v>
      </c>
      <c r="T82">
        <v>68</v>
      </c>
      <c r="U82">
        <v>56</v>
      </c>
      <c r="V82" s="36">
        <f t="shared" si="33"/>
        <v>162</v>
      </c>
      <c r="W82" s="124">
        <f t="shared" si="34"/>
        <v>0.5</v>
      </c>
      <c r="X82">
        <v>11</v>
      </c>
      <c r="Y82" s="36">
        <f t="shared" si="35"/>
        <v>173</v>
      </c>
      <c r="Z82" s="14">
        <v>0</v>
      </c>
      <c r="AA82" s="14">
        <v>0</v>
      </c>
      <c r="AB82" s="14">
        <v>0</v>
      </c>
      <c r="AC82" s="125">
        <f t="shared" si="31"/>
        <v>162</v>
      </c>
      <c r="AD82" s="128">
        <f t="shared" si="36"/>
        <v>0.5</v>
      </c>
      <c r="AE82" s="122">
        <f t="shared" si="23"/>
        <v>324</v>
      </c>
    </row>
    <row r="83" spans="1:31" hidden="1" x14ac:dyDescent="0.2">
      <c r="A83" s="1" t="s">
        <v>240</v>
      </c>
      <c r="B83" t="s">
        <v>113</v>
      </c>
      <c r="C83" s="32">
        <v>77000</v>
      </c>
      <c r="D83" t="s">
        <v>222</v>
      </c>
      <c r="E83" s="32">
        <v>7353061</v>
      </c>
      <c r="F83" s="32">
        <v>13304504</v>
      </c>
      <c r="G83" s="32">
        <v>1741889</v>
      </c>
      <c r="H83" s="32">
        <v>0</v>
      </c>
      <c r="I83" s="59">
        <f t="shared" si="28"/>
        <v>22399454</v>
      </c>
      <c r="J83" s="108">
        <f t="shared" si="38"/>
        <v>94.32655723677091</v>
      </c>
      <c r="K83" s="32">
        <v>736564</v>
      </c>
      <c r="L83" s="32">
        <v>224906</v>
      </c>
      <c r="M83" s="32">
        <v>385786</v>
      </c>
      <c r="N83" s="32">
        <v>0</v>
      </c>
      <c r="O83" s="32">
        <v>0</v>
      </c>
      <c r="P83" s="59">
        <f t="shared" si="25"/>
        <v>1347256</v>
      </c>
      <c r="Q83" s="108">
        <f t="shared" si="32"/>
        <v>5.6734427632290956</v>
      </c>
      <c r="R83" s="36">
        <f t="shared" si="37"/>
        <v>23746710</v>
      </c>
      <c r="S83">
        <v>38</v>
      </c>
      <c r="T83">
        <v>68</v>
      </c>
      <c r="U83">
        <v>56</v>
      </c>
      <c r="V83" s="36">
        <f t="shared" si="33"/>
        <v>162</v>
      </c>
      <c r="W83" s="124">
        <f t="shared" si="34"/>
        <v>0.5</v>
      </c>
      <c r="X83">
        <v>11</v>
      </c>
      <c r="Y83" s="36">
        <f t="shared" si="35"/>
        <v>173</v>
      </c>
      <c r="Z83" s="14">
        <v>0</v>
      </c>
      <c r="AA83" s="14">
        <v>0</v>
      </c>
      <c r="AB83" s="14">
        <v>0</v>
      </c>
      <c r="AC83" s="125">
        <f t="shared" si="31"/>
        <v>162</v>
      </c>
      <c r="AD83" s="128">
        <f t="shared" si="36"/>
        <v>0.5</v>
      </c>
      <c r="AE83" s="122">
        <f t="shared" si="23"/>
        <v>324</v>
      </c>
    </row>
    <row r="84" spans="1:31" hidden="1" x14ac:dyDescent="0.2">
      <c r="A84" s="1" t="s">
        <v>240</v>
      </c>
      <c r="B84" t="s">
        <v>150</v>
      </c>
      <c r="C84" s="32">
        <v>23755</v>
      </c>
      <c r="D84" t="s">
        <v>222</v>
      </c>
      <c r="E84" s="32">
        <v>7353061</v>
      </c>
      <c r="F84" s="32">
        <v>13304504</v>
      </c>
      <c r="G84" s="32">
        <v>1741889</v>
      </c>
      <c r="H84" s="32">
        <v>0</v>
      </c>
      <c r="I84" s="59">
        <f t="shared" si="28"/>
        <v>22399454</v>
      </c>
      <c r="J84" s="108">
        <f t="shared" si="38"/>
        <v>94.32655723677091</v>
      </c>
      <c r="K84" s="32">
        <v>736564</v>
      </c>
      <c r="L84" s="32">
        <v>224906</v>
      </c>
      <c r="M84" s="32">
        <v>385786</v>
      </c>
      <c r="N84" s="32">
        <v>0</v>
      </c>
      <c r="O84" s="32">
        <v>0</v>
      </c>
      <c r="P84" s="59">
        <f t="shared" si="25"/>
        <v>1347256</v>
      </c>
      <c r="Q84" s="108">
        <f t="shared" si="32"/>
        <v>5.6734427632290956</v>
      </c>
      <c r="R84" s="36">
        <f t="shared" si="37"/>
        <v>23746710</v>
      </c>
      <c r="S84">
        <v>38</v>
      </c>
      <c r="T84">
        <v>68</v>
      </c>
      <c r="U84">
        <v>56</v>
      </c>
      <c r="V84" s="36">
        <f t="shared" si="33"/>
        <v>162</v>
      </c>
      <c r="W84" s="124">
        <f t="shared" si="34"/>
        <v>0.5</v>
      </c>
      <c r="X84">
        <v>11</v>
      </c>
      <c r="Y84" s="36">
        <f t="shared" si="35"/>
        <v>173</v>
      </c>
      <c r="Z84" s="14">
        <v>0</v>
      </c>
      <c r="AA84" s="14">
        <v>0</v>
      </c>
      <c r="AB84" s="14">
        <v>0</v>
      </c>
      <c r="AC84" s="125">
        <f t="shared" si="31"/>
        <v>162</v>
      </c>
      <c r="AD84" s="128">
        <f t="shared" si="36"/>
        <v>0.5</v>
      </c>
      <c r="AE84" s="122">
        <f t="shared" si="23"/>
        <v>324</v>
      </c>
    </row>
    <row r="85" spans="1:31" hidden="1" x14ac:dyDescent="0.2">
      <c r="A85" s="1" t="s">
        <v>240</v>
      </c>
      <c r="B85" t="s">
        <v>111</v>
      </c>
      <c r="C85" s="32">
        <v>35360</v>
      </c>
      <c r="D85" t="s">
        <v>222</v>
      </c>
      <c r="E85" s="32">
        <v>7353061</v>
      </c>
      <c r="F85" s="32">
        <v>13304504</v>
      </c>
      <c r="G85" s="32">
        <v>1741889</v>
      </c>
      <c r="H85" s="32">
        <v>0</v>
      </c>
      <c r="I85" s="59">
        <f t="shared" si="28"/>
        <v>22399454</v>
      </c>
      <c r="J85" s="108">
        <f t="shared" si="38"/>
        <v>94.32655723677091</v>
      </c>
      <c r="K85" s="32">
        <v>736564</v>
      </c>
      <c r="L85" s="32">
        <v>224906</v>
      </c>
      <c r="M85" s="32">
        <v>385786</v>
      </c>
      <c r="N85" s="32">
        <v>0</v>
      </c>
      <c r="O85" s="32">
        <v>0</v>
      </c>
      <c r="P85" s="59">
        <f t="shared" si="25"/>
        <v>1347256</v>
      </c>
      <c r="Q85" s="108">
        <f t="shared" si="32"/>
        <v>5.6734427632290956</v>
      </c>
      <c r="R85" s="36">
        <f t="shared" si="37"/>
        <v>23746710</v>
      </c>
      <c r="S85">
        <v>38</v>
      </c>
      <c r="T85">
        <v>68</v>
      </c>
      <c r="U85">
        <v>56</v>
      </c>
      <c r="V85" s="36">
        <f t="shared" si="33"/>
        <v>162</v>
      </c>
      <c r="W85" s="124">
        <f t="shared" si="34"/>
        <v>0.5</v>
      </c>
      <c r="X85">
        <v>11</v>
      </c>
      <c r="Y85" s="36">
        <f t="shared" si="35"/>
        <v>173</v>
      </c>
      <c r="Z85" s="14">
        <v>0</v>
      </c>
      <c r="AA85" s="14">
        <v>0</v>
      </c>
      <c r="AB85" s="14">
        <v>0</v>
      </c>
      <c r="AC85" s="125">
        <f t="shared" si="31"/>
        <v>162</v>
      </c>
      <c r="AD85" s="128">
        <f t="shared" si="36"/>
        <v>0.5</v>
      </c>
      <c r="AE85" s="122">
        <f t="shared" si="23"/>
        <v>324</v>
      </c>
    </row>
    <row r="86" spans="1:31" ht="15.75" hidden="1" customHeight="1" x14ac:dyDescent="0.2">
      <c r="A86" s="1" t="s">
        <v>240</v>
      </c>
      <c r="B86" t="s">
        <v>113</v>
      </c>
      <c r="C86" s="32">
        <v>4811320</v>
      </c>
      <c r="D86" t="s">
        <v>222</v>
      </c>
      <c r="E86" s="32">
        <v>7353061</v>
      </c>
      <c r="F86" s="32">
        <v>13304504</v>
      </c>
      <c r="G86" s="32">
        <v>1741889</v>
      </c>
      <c r="H86" s="32">
        <v>0</v>
      </c>
      <c r="I86" s="59">
        <f t="shared" si="28"/>
        <v>22399454</v>
      </c>
      <c r="J86" s="108">
        <f t="shared" si="38"/>
        <v>94.32655723677091</v>
      </c>
      <c r="K86" s="32">
        <v>736564</v>
      </c>
      <c r="L86" s="32">
        <v>224906</v>
      </c>
      <c r="M86" s="32">
        <v>385786</v>
      </c>
      <c r="N86" s="32">
        <v>0</v>
      </c>
      <c r="O86" s="32">
        <v>0</v>
      </c>
      <c r="P86" s="59">
        <f t="shared" si="25"/>
        <v>1347256</v>
      </c>
      <c r="Q86" s="108">
        <f t="shared" si="32"/>
        <v>5.6734427632290956</v>
      </c>
      <c r="R86" s="36">
        <f t="shared" si="37"/>
        <v>23746710</v>
      </c>
      <c r="S86">
        <v>38</v>
      </c>
      <c r="T86">
        <v>68</v>
      </c>
      <c r="U86">
        <v>56</v>
      </c>
      <c r="V86" s="36">
        <f t="shared" si="33"/>
        <v>162</v>
      </c>
      <c r="W86" s="124">
        <f t="shared" si="34"/>
        <v>0.5</v>
      </c>
      <c r="X86">
        <v>11</v>
      </c>
      <c r="Y86" s="36">
        <f t="shared" si="35"/>
        <v>173</v>
      </c>
      <c r="Z86" s="14">
        <v>0</v>
      </c>
      <c r="AA86" s="14">
        <v>0</v>
      </c>
      <c r="AB86" s="14">
        <v>0</v>
      </c>
      <c r="AC86" s="125">
        <f t="shared" si="31"/>
        <v>162</v>
      </c>
      <c r="AD86" s="128">
        <f t="shared" si="36"/>
        <v>0.5</v>
      </c>
      <c r="AE86" s="122">
        <f t="shared" si="23"/>
        <v>324</v>
      </c>
    </row>
    <row r="87" spans="1:31" ht="15.75" hidden="1" customHeight="1" x14ac:dyDescent="0.2">
      <c r="A87" s="1" t="s">
        <v>7</v>
      </c>
      <c r="B87" t="s">
        <v>148</v>
      </c>
      <c r="C87" s="32">
        <v>239089</v>
      </c>
      <c r="D87" t="s">
        <v>175</v>
      </c>
      <c r="E87" s="32">
        <v>600339</v>
      </c>
      <c r="F87" s="32">
        <v>2460241</v>
      </c>
      <c r="G87" s="32">
        <v>0</v>
      </c>
      <c r="H87" s="32">
        <v>0</v>
      </c>
      <c r="I87" s="59">
        <f>SUM(E87:H87)</f>
        <v>3060580</v>
      </c>
      <c r="J87" s="108">
        <f t="shared" si="38"/>
        <v>100</v>
      </c>
      <c r="K87" s="32">
        <v>0</v>
      </c>
      <c r="L87" s="32">
        <v>0</v>
      </c>
      <c r="M87" s="32">
        <v>0</v>
      </c>
      <c r="N87" s="32">
        <v>0</v>
      </c>
      <c r="O87" s="32">
        <v>0</v>
      </c>
      <c r="P87" s="59">
        <f t="shared" si="25"/>
        <v>0</v>
      </c>
      <c r="Q87" s="108">
        <f t="shared" si="32"/>
        <v>0</v>
      </c>
      <c r="R87" s="36">
        <f t="shared" si="37"/>
        <v>3060580</v>
      </c>
      <c r="S87">
        <v>10</v>
      </c>
      <c r="T87">
        <v>0</v>
      </c>
      <c r="U87">
        <v>5</v>
      </c>
      <c r="V87" s="36">
        <f t="shared" si="21"/>
        <v>15</v>
      </c>
      <c r="W87" s="124">
        <f t="shared" si="34"/>
        <v>1</v>
      </c>
      <c r="X87">
        <v>2</v>
      </c>
      <c r="Y87" s="36">
        <f t="shared" si="35"/>
        <v>17</v>
      </c>
      <c r="Z87" s="14">
        <v>0</v>
      </c>
      <c r="AA87" s="14">
        <v>0</v>
      </c>
      <c r="AB87" s="14">
        <v>0</v>
      </c>
      <c r="AC87" s="125">
        <f t="shared" si="22"/>
        <v>0</v>
      </c>
      <c r="AD87" s="128">
        <f t="shared" si="36"/>
        <v>0</v>
      </c>
      <c r="AE87" s="122">
        <f t="shared" si="23"/>
        <v>15</v>
      </c>
    </row>
    <row r="88" spans="1:31" ht="15.75" hidden="1" customHeight="1" x14ac:dyDescent="0.2">
      <c r="A88" s="1" t="s">
        <v>7</v>
      </c>
      <c r="B88" t="s">
        <v>130</v>
      </c>
      <c r="C88" s="32">
        <v>565424</v>
      </c>
      <c r="D88" t="s">
        <v>98</v>
      </c>
      <c r="E88" s="32">
        <v>600339</v>
      </c>
      <c r="F88" s="32">
        <v>2460241</v>
      </c>
      <c r="G88" s="32">
        <v>0</v>
      </c>
      <c r="H88" s="32">
        <v>0</v>
      </c>
      <c r="I88" s="59">
        <f t="shared" si="28"/>
        <v>3060580</v>
      </c>
      <c r="J88" s="108">
        <f t="shared" si="38"/>
        <v>100</v>
      </c>
      <c r="K88" s="32">
        <v>0</v>
      </c>
      <c r="L88" s="32">
        <v>0</v>
      </c>
      <c r="M88" s="32">
        <v>0</v>
      </c>
      <c r="N88" s="32">
        <v>0</v>
      </c>
      <c r="O88" s="32">
        <v>0</v>
      </c>
      <c r="P88" s="59">
        <f t="shared" si="25"/>
        <v>0</v>
      </c>
      <c r="Q88" s="108">
        <f t="shared" si="32"/>
        <v>0</v>
      </c>
      <c r="R88" s="36">
        <f t="shared" si="37"/>
        <v>3060580</v>
      </c>
      <c r="S88">
        <v>10</v>
      </c>
      <c r="T88">
        <v>0</v>
      </c>
      <c r="U88">
        <v>5</v>
      </c>
      <c r="V88" s="36">
        <f t="shared" si="21"/>
        <v>15</v>
      </c>
      <c r="W88" s="124">
        <f t="shared" si="34"/>
        <v>1</v>
      </c>
      <c r="X88">
        <v>2</v>
      </c>
      <c r="Y88" s="36">
        <f t="shared" si="35"/>
        <v>17</v>
      </c>
      <c r="Z88" s="14">
        <v>0</v>
      </c>
      <c r="AA88" s="14">
        <v>0</v>
      </c>
      <c r="AB88" s="14">
        <v>0</v>
      </c>
      <c r="AC88" s="125">
        <f t="shared" si="22"/>
        <v>0</v>
      </c>
      <c r="AD88" s="128">
        <f t="shared" si="36"/>
        <v>0</v>
      </c>
      <c r="AE88" s="122">
        <f t="shared" si="23"/>
        <v>15</v>
      </c>
    </row>
    <row r="89" spans="1:31" hidden="1" x14ac:dyDescent="0.2">
      <c r="A89" s="1" t="s">
        <v>7</v>
      </c>
      <c r="B89" t="s">
        <v>119</v>
      </c>
      <c r="C89" s="32">
        <v>417637</v>
      </c>
      <c r="D89" t="s">
        <v>98</v>
      </c>
      <c r="E89" s="32">
        <v>600339</v>
      </c>
      <c r="F89" s="32">
        <v>2460241</v>
      </c>
      <c r="G89" s="32">
        <v>0</v>
      </c>
      <c r="H89" s="32">
        <v>0</v>
      </c>
      <c r="I89" s="59">
        <f t="shared" si="28"/>
        <v>3060580</v>
      </c>
      <c r="J89" s="108">
        <f t="shared" si="38"/>
        <v>100</v>
      </c>
      <c r="K89" s="32">
        <v>0</v>
      </c>
      <c r="L89" s="32">
        <v>0</v>
      </c>
      <c r="M89" s="32">
        <v>0</v>
      </c>
      <c r="N89" s="32">
        <v>0</v>
      </c>
      <c r="O89" s="32">
        <v>0</v>
      </c>
      <c r="P89" s="59">
        <f t="shared" si="25"/>
        <v>0</v>
      </c>
      <c r="Q89" s="108">
        <f t="shared" si="32"/>
        <v>0</v>
      </c>
      <c r="R89" s="36">
        <f t="shared" si="37"/>
        <v>3060580</v>
      </c>
      <c r="S89">
        <v>10</v>
      </c>
      <c r="T89">
        <v>0</v>
      </c>
      <c r="U89">
        <v>5</v>
      </c>
      <c r="V89" s="36">
        <f t="shared" ref="V89:V152" si="39">SUM(S89:U89)</f>
        <v>15</v>
      </c>
      <c r="W89" s="124">
        <f t="shared" si="34"/>
        <v>1</v>
      </c>
      <c r="X89">
        <v>2</v>
      </c>
      <c r="Y89" s="36">
        <f t="shared" si="35"/>
        <v>17</v>
      </c>
      <c r="Z89" s="14">
        <v>0</v>
      </c>
      <c r="AA89" s="14">
        <v>0</v>
      </c>
      <c r="AB89" s="14">
        <v>0</v>
      </c>
      <c r="AC89" s="125">
        <f t="shared" ref="AC89:AC152" si="40">SUM(Z89:AB89)</f>
        <v>0</v>
      </c>
      <c r="AD89" s="128">
        <f t="shared" si="36"/>
        <v>0</v>
      </c>
      <c r="AE89" s="122">
        <f t="shared" si="23"/>
        <v>15</v>
      </c>
    </row>
    <row r="90" spans="1:31" hidden="1" x14ac:dyDescent="0.2">
      <c r="A90" s="1" t="s">
        <v>7</v>
      </c>
      <c r="B90" t="s">
        <v>99</v>
      </c>
      <c r="C90" s="32">
        <v>632420</v>
      </c>
      <c r="D90" t="s">
        <v>98</v>
      </c>
      <c r="E90" s="32">
        <v>600339</v>
      </c>
      <c r="F90" s="32">
        <v>2460241</v>
      </c>
      <c r="G90" s="32">
        <v>0</v>
      </c>
      <c r="H90" s="32">
        <v>0</v>
      </c>
      <c r="I90" s="59">
        <f t="shared" si="28"/>
        <v>3060580</v>
      </c>
      <c r="J90" s="108">
        <f t="shared" si="38"/>
        <v>100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59">
        <f t="shared" si="25"/>
        <v>0</v>
      </c>
      <c r="Q90" s="108">
        <f t="shared" si="32"/>
        <v>0</v>
      </c>
      <c r="R90" s="36">
        <f t="shared" si="37"/>
        <v>3060580</v>
      </c>
      <c r="S90">
        <v>10</v>
      </c>
      <c r="T90">
        <v>0</v>
      </c>
      <c r="U90">
        <v>5</v>
      </c>
      <c r="V90" s="36">
        <f t="shared" si="39"/>
        <v>15</v>
      </c>
      <c r="W90" s="124">
        <f t="shared" si="34"/>
        <v>1</v>
      </c>
      <c r="X90">
        <v>2</v>
      </c>
      <c r="Y90" s="36">
        <f t="shared" si="35"/>
        <v>17</v>
      </c>
      <c r="Z90" s="14">
        <v>0</v>
      </c>
      <c r="AA90" s="14">
        <v>0</v>
      </c>
      <c r="AB90" s="14">
        <v>0</v>
      </c>
      <c r="AC90" s="125">
        <f t="shared" si="40"/>
        <v>0</v>
      </c>
      <c r="AD90" s="128">
        <f t="shared" si="36"/>
        <v>0</v>
      </c>
      <c r="AE90" s="122">
        <f t="shared" si="23"/>
        <v>15</v>
      </c>
    </row>
    <row r="91" spans="1:31" hidden="1" x14ac:dyDescent="0.2">
      <c r="A91" s="1" t="s">
        <v>7</v>
      </c>
      <c r="B91" t="s">
        <v>100</v>
      </c>
      <c r="C91" s="32">
        <v>556291</v>
      </c>
      <c r="D91" t="s">
        <v>98</v>
      </c>
      <c r="E91" s="32">
        <v>600339</v>
      </c>
      <c r="F91" s="32">
        <v>2460241</v>
      </c>
      <c r="G91" s="32">
        <v>0</v>
      </c>
      <c r="H91" s="32">
        <v>0</v>
      </c>
      <c r="I91" s="59">
        <f t="shared" si="28"/>
        <v>3060580</v>
      </c>
      <c r="J91" s="108">
        <f t="shared" si="38"/>
        <v>100</v>
      </c>
      <c r="K91" s="32">
        <v>0</v>
      </c>
      <c r="L91" s="32">
        <v>0</v>
      </c>
      <c r="M91" s="32">
        <v>0</v>
      </c>
      <c r="N91" s="32">
        <v>0</v>
      </c>
      <c r="O91" s="32">
        <v>0</v>
      </c>
      <c r="P91" s="59">
        <f t="shared" si="25"/>
        <v>0</v>
      </c>
      <c r="Q91" s="108">
        <f t="shared" si="32"/>
        <v>0</v>
      </c>
      <c r="R91" s="36">
        <f t="shared" si="37"/>
        <v>3060580</v>
      </c>
      <c r="S91">
        <v>10</v>
      </c>
      <c r="T91">
        <v>0</v>
      </c>
      <c r="U91">
        <v>5</v>
      </c>
      <c r="V91" s="36">
        <f t="shared" si="39"/>
        <v>15</v>
      </c>
      <c r="W91" s="124">
        <f t="shared" si="34"/>
        <v>1</v>
      </c>
      <c r="X91">
        <v>2</v>
      </c>
      <c r="Y91" s="36">
        <f t="shared" si="35"/>
        <v>17</v>
      </c>
      <c r="Z91" s="14">
        <v>0</v>
      </c>
      <c r="AA91" s="14">
        <v>0</v>
      </c>
      <c r="AB91" s="14">
        <v>0</v>
      </c>
      <c r="AC91" s="125">
        <f t="shared" si="40"/>
        <v>0</v>
      </c>
      <c r="AD91" s="128">
        <f t="shared" si="36"/>
        <v>0</v>
      </c>
      <c r="AE91" s="122">
        <f t="shared" si="23"/>
        <v>15</v>
      </c>
    </row>
    <row r="92" spans="1:31" hidden="1" x14ac:dyDescent="0.2">
      <c r="A92" s="1" t="s">
        <v>7</v>
      </c>
      <c r="B92" t="s">
        <v>163</v>
      </c>
      <c r="C92" s="32">
        <v>18722</v>
      </c>
      <c r="D92" t="s">
        <v>171</v>
      </c>
      <c r="E92" s="32">
        <v>600339</v>
      </c>
      <c r="F92" s="32">
        <v>2460241</v>
      </c>
      <c r="G92" s="32">
        <v>0</v>
      </c>
      <c r="H92" s="32">
        <v>0</v>
      </c>
      <c r="I92" s="59">
        <f t="shared" si="28"/>
        <v>3060580</v>
      </c>
      <c r="J92" s="108">
        <f t="shared" si="38"/>
        <v>100</v>
      </c>
      <c r="K92" s="32">
        <v>0</v>
      </c>
      <c r="L92" s="32">
        <v>0</v>
      </c>
      <c r="M92" s="32">
        <v>0</v>
      </c>
      <c r="N92" s="32">
        <v>0</v>
      </c>
      <c r="O92" s="32">
        <v>0</v>
      </c>
      <c r="P92" s="59">
        <f t="shared" si="25"/>
        <v>0</v>
      </c>
      <c r="Q92" s="108">
        <f t="shared" si="32"/>
        <v>0</v>
      </c>
      <c r="R92" s="36">
        <f t="shared" si="37"/>
        <v>3060580</v>
      </c>
      <c r="S92">
        <v>10</v>
      </c>
      <c r="T92">
        <v>0</v>
      </c>
      <c r="U92">
        <v>5</v>
      </c>
      <c r="V92" s="36">
        <f t="shared" si="39"/>
        <v>15</v>
      </c>
      <c r="W92" s="124">
        <f t="shared" si="34"/>
        <v>1</v>
      </c>
      <c r="X92">
        <v>2</v>
      </c>
      <c r="Y92" s="36">
        <f t="shared" si="35"/>
        <v>17</v>
      </c>
      <c r="Z92" s="14">
        <v>0</v>
      </c>
      <c r="AA92" s="14">
        <v>0</v>
      </c>
      <c r="AB92" s="14">
        <v>0</v>
      </c>
      <c r="AC92" s="125">
        <f t="shared" si="40"/>
        <v>0</v>
      </c>
      <c r="AD92" s="128">
        <f t="shared" si="36"/>
        <v>0</v>
      </c>
      <c r="AE92" s="122">
        <f t="shared" si="23"/>
        <v>15</v>
      </c>
    </row>
    <row r="93" spans="1:31" ht="15.75" hidden="1" customHeight="1" x14ac:dyDescent="0.2">
      <c r="A93" s="1" t="s">
        <v>7</v>
      </c>
      <c r="B93" t="s">
        <v>104</v>
      </c>
      <c r="C93" s="32">
        <v>642456</v>
      </c>
      <c r="D93" t="s">
        <v>171</v>
      </c>
      <c r="E93" s="32">
        <v>600339</v>
      </c>
      <c r="F93" s="32">
        <v>2460241</v>
      </c>
      <c r="G93" s="32">
        <v>0</v>
      </c>
      <c r="H93" s="32">
        <v>0</v>
      </c>
      <c r="I93" s="59">
        <f t="shared" si="28"/>
        <v>3060580</v>
      </c>
      <c r="J93" s="108">
        <f t="shared" si="38"/>
        <v>100</v>
      </c>
      <c r="K93" s="32">
        <v>0</v>
      </c>
      <c r="L93" s="32">
        <v>0</v>
      </c>
      <c r="M93" s="32">
        <v>0</v>
      </c>
      <c r="N93" s="32">
        <v>0</v>
      </c>
      <c r="O93" s="32">
        <v>0</v>
      </c>
      <c r="P93" s="59">
        <f t="shared" si="25"/>
        <v>0</v>
      </c>
      <c r="Q93" s="108">
        <f t="shared" si="32"/>
        <v>0</v>
      </c>
      <c r="R93" s="36">
        <f t="shared" si="37"/>
        <v>3060580</v>
      </c>
      <c r="S93">
        <v>10</v>
      </c>
      <c r="T93">
        <v>0</v>
      </c>
      <c r="U93">
        <v>5</v>
      </c>
      <c r="V93" s="36">
        <f t="shared" si="39"/>
        <v>15</v>
      </c>
      <c r="W93" s="124">
        <f t="shared" si="34"/>
        <v>1</v>
      </c>
      <c r="X93">
        <v>2</v>
      </c>
      <c r="Y93" s="36">
        <f t="shared" si="35"/>
        <v>17</v>
      </c>
      <c r="Z93" s="14">
        <v>0</v>
      </c>
      <c r="AA93" s="14">
        <v>0</v>
      </c>
      <c r="AB93" s="14">
        <v>0</v>
      </c>
      <c r="AC93" s="125">
        <f t="shared" si="40"/>
        <v>0</v>
      </c>
      <c r="AD93" s="128">
        <f t="shared" si="36"/>
        <v>0</v>
      </c>
      <c r="AE93" s="122">
        <f t="shared" si="23"/>
        <v>15</v>
      </c>
    </row>
    <row r="94" spans="1:31" ht="15.75" hidden="1" customHeight="1" x14ac:dyDescent="0.2">
      <c r="A94" s="1" t="s">
        <v>7</v>
      </c>
      <c r="B94" t="s">
        <v>106</v>
      </c>
      <c r="C94" s="32">
        <v>352290</v>
      </c>
      <c r="D94" t="s">
        <v>171</v>
      </c>
      <c r="E94" s="32">
        <v>600339</v>
      </c>
      <c r="F94" s="32">
        <v>2460241</v>
      </c>
      <c r="G94" s="32">
        <v>0</v>
      </c>
      <c r="H94" s="32">
        <v>0</v>
      </c>
      <c r="I94" s="59">
        <f t="shared" si="28"/>
        <v>3060580</v>
      </c>
      <c r="J94" s="108">
        <f t="shared" si="38"/>
        <v>100</v>
      </c>
      <c r="K94" s="32">
        <v>0</v>
      </c>
      <c r="L94" s="32">
        <v>0</v>
      </c>
      <c r="M94" s="32">
        <v>0</v>
      </c>
      <c r="N94" s="32">
        <v>0</v>
      </c>
      <c r="O94" s="32">
        <v>0</v>
      </c>
      <c r="P94" s="59">
        <f t="shared" si="25"/>
        <v>0</v>
      </c>
      <c r="Q94" s="108">
        <f t="shared" si="32"/>
        <v>0</v>
      </c>
      <c r="R94" s="36">
        <f t="shared" si="37"/>
        <v>3060580</v>
      </c>
      <c r="S94">
        <v>10</v>
      </c>
      <c r="T94">
        <v>0</v>
      </c>
      <c r="U94">
        <v>5</v>
      </c>
      <c r="V94" s="36">
        <f t="shared" si="39"/>
        <v>15</v>
      </c>
      <c r="W94" s="124">
        <f t="shared" si="34"/>
        <v>1</v>
      </c>
      <c r="X94">
        <v>2</v>
      </c>
      <c r="Y94" s="36">
        <f t="shared" si="35"/>
        <v>17</v>
      </c>
      <c r="Z94" s="14">
        <v>0</v>
      </c>
      <c r="AA94" s="14">
        <v>0</v>
      </c>
      <c r="AB94" s="14">
        <v>0</v>
      </c>
      <c r="AC94" s="125">
        <f t="shared" si="40"/>
        <v>0</v>
      </c>
      <c r="AD94" s="128">
        <f t="shared" si="36"/>
        <v>0</v>
      </c>
      <c r="AE94" s="122">
        <f t="shared" si="23"/>
        <v>15</v>
      </c>
    </row>
    <row r="95" spans="1:31" ht="15.75" hidden="1" customHeight="1" x14ac:dyDescent="0.2">
      <c r="A95" s="1" t="s">
        <v>258</v>
      </c>
      <c r="B95" t="s">
        <v>99</v>
      </c>
      <c r="C95" s="32">
        <v>68000</v>
      </c>
      <c r="D95" t="s">
        <v>98</v>
      </c>
      <c r="E95" s="32">
        <v>0</v>
      </c>
      <c r="F95" s="32">
        <v>1034954</v>
      </c>
      <c r="G95" s="32">
        <v>0</v>
      </c>
      <c r="H95" s="32">
        <v>0</v>
      </c>
      <c r="I95" s="59">
        <f>SUM(E95:H95)</f>
        <v>1034954</v>
      </c>
      <c r="J95" s="108">
        <f t="shared" si="38"/>
        <v>58.252985668565742</v>
      </c>
      <c r="K95" s="32">
        <v>240025</v>
      </c>
      <c r="L95" s="32">
        <v>353831</v>
      </c>
      <c r="M95" s="32">
        <v>64406</v>
      </c>
      <c r="N95" s="32">
        <v>0</v>
      </c>
      <c r="O95" s="32">
        <f>7400+76038</f>
        <v>83438</v>
      </c>
      <c r="P95" s="59">
        <f>SUM(K95:O95)</f>
        <v>741700</v>
      </c>
      <c r="Q95" s="108">
        <f t="shared" si="32"/>
        <v>41.747014331434258</v>
      </c>
      <c r="R95" s="36">
        <f t="shared" si="37"/>
        <v>1776654</v>
      </c>
      <c r="S95">
        <v>3</v>
      </c>
      <c r="T95">
        <v>4</v>
      </c>
      <c r="U95">
        <v>0</v>
      </c>
      <c r="V95" s="36">
        <f>SUM(S95:T95)</f>
        <v>7</v>
      </c>
      <c r="W95" s="124">
        <f t="shared" si="34"/>
        <v>1</v>
      </c>
      <c r="X95">
        <v>0</v>
      </c>
      <c r="Y95" s="36">
        <f t="shared" si="35"/>
        <v>7</v>
      </c>
      <c r="Z95" s="14">
        <v>0</v>
      </c>
      <c r="AA95" s="14">
        <v>0</v>
      </c>
      <c r="AB95" s="14">
        <v>0</v>
      </c>
      <c r="AC95" s="125">
        <f t="shared" si="40"/>
        <v>0</v>
      </c>
      <c r="AD95" s="128">
        <f t="shared" si="36"/>
        <v>0</v>
      </c>
      <c r="AE95" s="122">
        <f t="shared" ref="AE95:AE158" si="41">V95+AC95</f>
        <v>7</v>
      </c>
    </row>
    <row r="96" spans="1:31" ht="15.75" hidden="1" customHeight="1" x14ac:dyDescent="0.2">
      <c r="A96" s="1" t="s">
        <v>258</v>
      </c>
      <c r="B96" t="s">
        <v>120</v>
      </c>
      <c r="C96" s="32">
        <v>66000</v>
      </c>
      <c r="D96" t="s">
        <v>98</v>
      </c>
      <c r="E96" s="32">
        <v>0</v>
      </c>
      <c r="F96" s="32">
        <v>1034954</v>
      </c>
      <c r="G96" s="32">
        <v>0</v>
      </c>
      <c r="H96" s="32">
        <v>0</v>
      </c>
      <c r="I96" s="59">
        <f t="shared" si="28"/>
        <v>1034954</v>
      </c>
      <c r="J96" s="108">
        <f t="shared" si="38"/>
        <v>58.252985668565742</v>
      </c>
      <c r="K96" s="32">
        <v>240025</v>
      </c>
      <c r="L96" s="32">
        <v>353831</v>
      </c>
      <c r="M96" s="32">
        <v>64406</v>
      </c>
      <c r="N96" s="32">
        <v>0</v>
      </c>
      <c r="O96" s="32">
        <f t="shared" ref="O96:O103" si="42">7400+76038</f>
        <v>83438</v>
      </c>
      <c r="P96" s="59">
        <f>SUM(K96:O96)</f>
        <v>741700</v>
      </c>
      <c r="Q96" s="108">
        <f t="shared" si="32"/>
        <v>41.747014331434258</v>
      </c>
      <c r="R96" s="36">
        <f t="shared" si="37"/>
        <v>1776654</v>
      </c>
      <c r="S96">
        <v>3</v>
      </c>
      <c r="T96">
        <v>4</v>
      </c>
      <c r="U96">
        <v>0</v>
      </c>
      <c r="V96" s="36">
        <f t="shared" si="39"/>
        <v>7</v>
      </c>
      <c r="W96" s="124">
        <f t="shared" si="34"/>
        <v>1</v>
      </c>
      <c r="X96">
        <v>0</v>
      </c>
      <c r="Y96" s="36">
        <f t="shared" si="35"/>
        <v>7</v>
      </c>
      <c r="Z96" s="14">
        <v>0</v>
      </c>
      <c r="AA96" s="14">
        <v>0</v>
      </c>
      <c r="AB96" s="14">
        <v>0</v>
      </c>
      <c r="AC96" s="125">
        <f t="shared" si="40"/>
        <v>0</v>
      </c>
      <c r="AD96" s="128">
        <f t="shared" si="36"/>
        <v>0</v>
      </c>
      <c r="AE96" s="122">
        <f t="shared" si="41"/>
        <v>7</v>
      </c>
    </row>
    <row r="97" spans="1:31" ht="15" hidden="1" customHeight="1" x14ac:dyDescent="0.2">
      <c r="A97" s="1" t="s">
        <v>258</v>
      </c>
      <c r="B97" t="s">
        <v>100</v>
      </c>
      <c r="C97" s="32">
        <v>195000</v>
      </c>
      <c r="D97" t="s">
        <v>98</v>
      </c>
      <c r="E97" s="32">
        <v>0</v>
      </c>
      <c r="F97" s="32">
        <v>1034954</v>
      </c>
      <c r="G97" s="32">
        <v>0</v>
      </c>
      <c r="H97" s="32">
        <v>0</v>
      </c>
      <c r="I97" s="59">
        <f t="shared" si="28"/>
        <v>1034954</v>
      </c>
      <c r="J97" s="108">
        <f t="shared" si="38"/>
        <v>58.252985668565742</v>
      </c>
      <c r="K97" s="32">
        <v>240025</v>
      </c>
      <c r="L97" s="32">
        <v>353831</v>
      </c>
      <c r="M97" s="32">
        <v>64406</v>
      </c>
      <c r="N97" s="32">
        <v>0</v>
      </c>
      <c r="O97" s="32">
        <f t="shared" si="42"/>
        <v>83438</v>
      </c>
      <c r="P97" s="59">
        <f t="shared" ref="P97:P160" si="43">SUM(K97:O97)</f>
        <v>741700</v>
      </c>
      <c r="Q97" s="108">
        <f t="shared" si="32"/>
        <v>41.747014331434258</v>
      </c>
      <c r="R97" s="36">
        <f t="shared" si="37"/>
        <v>1776654</v>
      </c>
      <c r="S97">
        <v>3</v>
      </c>
      <c r="T97">
        <v>4</v>
      </c>
      <c r="U97">
        <v>0</v>
      </c>
      <c r="V97" s="36">
        <f t="shared" si="39"/>
        <v>7</v>
      </c>
      <c r="W97" s="124">
        <f t="shared" si="34"/>
        <v>1</v>
      </c>
      <c r="X97">
        <v>0</v>
      </c>
      <c r="Y97" s="36">
        <f t="shared" si="35"/>
        <v>7</v>
      </c>
      <c r="Z97" s="14">
        <v>0</v>
      </c>
      <c r="AA97" s="14">
        <v>0</v>
      </c>
      <c r="AB97" s="14">
        <v>0</v>
      </c>
      <c r="AC97" s="125">
        <f t="shared" si="40"/>
        <v>0</v>
      </c>
      <c r="AD97" s="128">
        <f t="shared" si="36"/>
        <v>0</v>
      </c>
      <c r="AE97" s="122">
        <f t="shared" si="41"/>
        <v>7</v>
      </c>
    </row>
    <row r="98" spans="1:31" hidden="1" x14ac:dyDescent="0.2">
      <c r="A98" s="1" t="s">
        <v>258</v>
      </c>
      <c r="B98" t="s">
        <v>102</v>
      </c>
      <c r="C98" s="32">
        <v>404000</v>
      </c>
      <c r="D98" t="s">
        <v>171</v>
      </c>
      <c r="E98" s="32">
        <v>0</v>
      </c>
      <c r="F98" s="32">
        <v>1034954</v>
      </c>
      <c r="G98" s="32">
        <v>0</v>
      </c>
      <c r="H98" s="32">
        <v>0</v>
      </c>
      <c r="I98" s="59">
        <f t="shared" si="28"/>
        <v>1034954</v>
      </c>
      <c r="J98" s="108">
        <f t="shared" si="38"/>
        <v>58.252985668565742</v>
      </c>
      <c r="K98" s="32">
        <v>240025</v>
      </c>
      <c r="L98" s="32">
        <v>353831</v>
      </c>
      <c r="M98" s="32">
        <v>64406</v>
      </c>
      <c r="N98" s="32">
        <v>0</v>
      </c>
      <c r="O98" s="32">
        <f t="shared" si="42"/>
        <v>83438</v>
      </c>
      <c r="P98" s="59">
        <f t="shared" si="43"/>
        <v>741700</v>
      </c>
      <c r="Q98" s="108">
        <f t="shared" si="32"/>
        <v>41.747014331434258</v>
      </c>
      <c r="R98" s="36">
        <f t="shared" si="37"/>
        <v>1776654</v>
      </c>
      <c r="S98">
        <v>3</v>
      </c>
      <c r="T98">
        <v>4</v>
      </c>
      <c r="U98">
        <v>0</v>
      </c>
      <c r="V98" s="36">
        <f t="shared" si="39"/>
        <v>7</v>
      </c>
      <c r="W98" s="124">
        <f t="shared" si="34"/>
        <v>1</v>
      </c>
      <c r="X98">
        <v>0</v>
      </c>
      <c r="Y98" s="36">
        <f t="shared" si="35"/>
        <v>7</v>
      </c>
      <c r="Z98" s="14">
        <v>0</v>
      </c>
      <c r="AA98" s="14">
        <v>0</v>
      </c>
      <c r="AB98" s="14">
        <v>0</v>
      </c>
      <c r="AC98" s="125">
        <f t="shared" si="40"/>
        <v>0</v>
      </c>
      <c r="AD98" s="128">
        <f t="shared" si="36"/>
        <v>0</v>
      </c>
      <c r="AE98" s="122">
        <f t="shared" si="41"/>
        <v>7</v>
      </c>
    </row>
    <row r="99" spans="1:31" hidden="1" x14ac:dyDescent="0.2">
      <c r="A99" s="1" t="s">
        <v>258</v>
      </c>
      <c r="B99" t="s">
        <v>163</v>
      </c>
      <c r="C99" s="32">
        <v>139000</v>
      </c>
      <c r="D99" t="s">
        <v>171</v>
      </c>
      <c r="E99" s="32">
        <v>0</v>
      </c>
      <c r="F99" s="32">
        <v>1034954</v>
      </c>
      <c r="G99" s="32">
        <v>0</v>
      </c>
      <c r="H99" s="32">
        <v>0</v>
      </c>
      <c r="I99" s="59">
        <f t="shared" si="28"/>
        <v>1034954</v>
      </c>
      <c r="J99" s="108">
        <f t="shared" si="38"/>
        <v>58.252985668565742</v>
      </c>
      <c r="K99" s="32">
        <v>240025</v>
      </c>
      <c r="L99" s="32">
        <v>353831</v>
      </c>
      <c r="M99" s="32">
        <v>64406</v>
      </c>
      <c r="N99" s="32">
        <v>0</v>
      </c>
      <c r="O99" s="32">
        <f t="shared" si="42"/>
        <v>83438</v>
      </c>
      <c r="P99" s="59">
        <f t="shared" si="43"/>
        <v>741700</v>
      </c>
      <c r="Q99" s="108">
        <f t="shared" si="32"/>
        <v>41.747014331434258</v>
      </c>
      <c r="R99" s="36">
        <f t="shared" si="37"/>
        <v>1776654</v>
      </c>
      <c r="S99">
        <v>3</v>
      </c>
      <c r="T99">
        <v>4</v>
      </c>
      <c r="U99">
        <v>0</v>
      </c>
      <c r="V99" s="36">
        <f t="shared" si="39"/>
        <v>7</v>
      </c>
      <c r="W99" s="124">
        <f t="shared" si="34"/>
        <v>1</v>
      </c>
      <c r="X99">
        <v>0</v>
      </c>
      <c r="Y99" s="36">
        <f t="shared" si="35"/>
        <v>7</v>
      </c>
      <c r="Z99" s="14">
        <v>0</v>
      </c>
      <c r="AA99" s="14">
        <v>0</v>
      </c>
      <c r="AB99" s="14">
        <v>0</v>
      </c>
      <c r="AC99" s="125">
        <f t="shared" si="40"/>
        <v>0</v>
      </c>
      <c r="AD99" s="128">
        <f t="shared" si="36"/>
        <v>0</v>
      </c>
      <c r="AE99" s="122">
        <f t="shared" si="41"/>
        <v>7</v>
      </c>
    </row>
    <row r="100" spans="1:31" hidden="1" x14ac:dyDescent="0.2">
      <c r="A100" s="1" t="s">
        <v>258</v>
      </c>
      <c r="B100" t="s">
        <v>104</v>
      </c>
      <c r="C100" s="32">
        <v>70000</v>
      </c>
      <c r="D100" t="s">
        <v>171</v>
      </c>
      <c r="E100" s="32">
        <v>0</v>
      </c>
      <c r="F100" s="32">
        <v>1034954</v>
      </c>
      <c r="G100" s="32">
        <v>0</v>
      </c>
      <c r="H100" s="32">
        <v>0</v>
      </c>
      <c r="I100" s="59">
        <f t="shared" si="28"/>
        <v>1034954</v>
      </c>
      <c r="J100" s="108">
        <f t="shared" si="38"/>
        <v>58.252985668565742</v>
      </c>
      <c r="K100" s="32">
        <v>240025</v>
      </c>
      <c r="L100" s="32">
        <v>353831</v>
      </c>
      <c r="M100" s="32">
        <v>64406</v>
      </c>
      <c r="N100" s="32">
        <v>0</v>
      </c>
      <c r="O100" s="32">
        <f t="shared" si="42"/>
        <v>83438</v>
      </c>
      <c r="P100" s="59">
        <f t="shared" si="43"/>
        <v>741700</v>
      </c>
      <c r="Q100" s="108">
        <f t="shared" si="32"/>
        <v>41.747014331434258</v>
      </c>
      <c r="R100" s="36">
        <f t="shared" si="37"/>
        <v>1776654</v>
      </c>
      <c r="S100">
        <v>3</v>
      </c>
      <c r="T100">
        <v>4</v>
      </c>
      <c r="U100">
        <v>0</v>
      </c>
      <c r="V100" s="36">
        <f t="shared" si="39"/>
        <v>7</v>
      </c>
      <c r="W100" s="124">
        <f t="shared" si="34"/>
        <v>1</v>
      </c>
      <c r="X100">
        <v>0</v>
      </c>
      <c r="Y100" s="36">
        <f t="shared" si="35"/>
        <v>7</v>
      </c>
      <c r="Z100" s="14">
        <v>0</v>
      </c>
      <c r="AA100" s="14">
        <v>0</v>
      </c>
      <c r="AB100" s="14">
        <v>0</v>
      </c>
      <c r="AC100" s="125">
        <f t="shared" si="40"/>
        <v>0</v>
      </c>
      <c r="AD100" s="128">
        <f t="shared" si="36"/>
        <v>0</v>
      </c>
      <c r="AE100" s="122">
        <f t="shared" si="41"/>
        <v>7</v>
      </c>
    </row>
    <row r="101" spans="1:31" hidden="1" x14ac:dyDescent="0.2">
      <c r="A101" s="1" t="s">
        <v>258</v>
      </c>
      <c r="B101" t="s">
        <v>166</v>
      </c>
      <c r="C101" s="32">
        <v>29500</v>
      </c>
      <c r="D101" t="s">
        <v>224</v>
      </c>
      <c r="E101" s="32">
        <v>0</v>
      </c>
      <c r="F101" s="32">
        <v>1034954</v>
      </c>
      <c r="G101" s="32">
        <v>0</v>
      </c>
      <c r="H101" s="32">
        <v>0</v>
      </c>
      <c r="I101" s="59">
        <f t="shared" si="28"/>
        <v>1034954</v>
      </c>
      <c r="J101" s="108">
        <f t="shared" si="38"/>
        <v>58.252985668565742</v>
      </c>
      <c r="K101" s="32">
        <v>240025</v>
      </c>
      <c r="L101" s="32">
        <v>353831</v>
      </c>
      <c r="M101" s="32">
        <v>64406</v>
      </c>
      <c r="N101" s="32">
        <v>0</v>
      </c>
      <c r="O101" s="32">
        <f t="shared" si="42"/>
        <v>83438</v>
      </c>
      <c r="P101" s="59">
        <f t="shared" si="43"/>
        <v>741700</v>
      </c>
      <c r="Q101" s="108">
        <f t="shared" si="32"/>
        <v>41.747014331434258</v>
      </c>
      <c r="R101" s="36">
        <f t="shared" si="37"/>
        <v>1776654</v>
      </c>
      <c r="S101">
        <v>3</v>
      </c>
      <c r="T101">
        <v>4</v>
      </c>
      <c r="U101">
        <v>0</v>
      </c>
      <c r="V101" s="36">
        <f t="shared" si="39"/>
        <v>7</v>
      </c>
      <c r="W101" s="124">
        <f t="shared" si="34"/>
        <v>1</v>
      </c>
      <c r="X101">
        <v>0</v>
      </c>
      <c r="Y101" s="36">
        <f t="shared" si="35"/>
        <v>7</v>
      </c>
      <c r="Z101" s="14">
        <v>0</v>
      </c>
      <c r="AA101" s="14">
        <v>0</v>
      </c>
      <c r="AB101" s="14">
        <v>0</v>
      </c>
      <c r="AC101" s="125">
        <f t="shared" si="40"/>
        <v>0</v>
      </c>
      <c r="AD101" s="128">
        <f t="shared" si="36"/>
        <v>0</v>
      </c>
      <c r="AE101" s="122">
        <f t="shared" si="41"/>
        <v>7</v>
      </c>
    </row>
    <row r="102" spans="1:31" hidden="1" x14ac:dyDescent="0.2">
      <c r="A102" s="1" t="s">
        <v>258</v>
      </c>
      <c r="B102" t="s">
        <v>125</v>
      </c>
      <c r="C102" s="32">
        <v>187136</v>
      </c>
      <c r="D102" t="s">
        <v>224</v>
      </c>
      <c r="E102" s="32">
        <v>0</v>
      </c>
      <c r="F102" s="32">
        <v>1034954</v>
      </c>
      <c r="G102" s="32">
        <v>0</v>
      </c>
      <c r="H102" s="32">
        <v>0</v>
      </c>
      <c r="I102" s="59">
        <f t="shared" si="28"/>
        <v>1034954</v>
      </c>
      <c r="J102" s="108">
        <f t="shared" si="38"/>
        <v>58.252985668565742</v>
      </c>
      <c r="K102" s="32">
        <v>240025</v>
      </c>
      <c r="L102" s="32">
        <v>353831</v>
      </c>
      <c r="M102" s="32">
        <v>64406</v>
      </c>
      <c r="N102" s="32">
        <v>0</v>
      </c>
      <c r="O102" s="32">
        <f t="shared" si="42"/>
        <v>83438</v>
      </c>
      <c r="P102" s="59">
        <f t="shared" si="43"/>
        <v>741700</v>
      </c>
      <c r="Q102" s="108">
        <f t="shared" si="32"/>
        <v>41.747014331434258</v>
      </c>
      <c r="R102" s="36">
        <f t="shared" si="37"/>
        <v>1776654</v>
      </c>
      <c r="S102">
        <v>3</v>
      </c>
      <c r="T102">
        <v>4</v>
      </c>
      <c r="U102">
        <v>0</v>
      </c>
      <c r="V102" s="36">
        <f t="shared" si="39"/>
        <v>7</v>
      </c>
      <c r="W102" s="124">
        <f t="shared" si="34"/>
        <v>1</v>
      </c>
      <c r="X102">
        <v>0</v>
      </c>
      <c r="Y102" s="36">
        <f t="shared" si="35"/>
        <v>7</v>
      </c>
      <c r="Z102" s="14">
        <v>0</v>
      </c>
      <c r="AA102" s="14">
        <v>0</v>
      </c>
      <c r="AB102" s="14">
        <v>0</v>
      </c>
      <c r="AC102" s="125">
        <f t="shared" si="40"/>
        <v>0</v>
      </c>
      <c r="AD102" s="128">
        <f t="shared" si="36"/>
        <v>0</v>
      </c>
      <c r="AE102" s="122">
        <f t="shared" si="41"/>
        <v>7</v>
      </c>
    </row>
    <row r="103" spans="1:31" hidden="1" x14ac:dyDescent="0.2">
      <c r="A103" s="1" t="s">
        <v>258</v>
      </c>
      <c r="B103" t="s">
        <v>155</v>
      </c>
      <c r="C103" s="32">
        <v>50000</v>
      </c>
      <c r="D103" t="s">
        <v>224</v>
      </c>
      <c r="E103" s="32">
        <v>0</v>
      </c>
      <c r="F103" s="32">
        <v>1034954</v>
      </c>
      <c r="G103" s="32">
        <v>0</v>
      </c>
      <c r="H103" s="32">
        <v>0</v>
      </c>
      <c r="I103" s="59">
        <f t="shared" si="28"/>
        <v>1034954</v>
      </c>
      <c r="J103" s="108">
        <f t="shared" si="38"/>
        <v>58.252985668565742</v>
      </c>
      <c r="K103" s="32">
        <v>240025</v>
      </c>
      <c r="L103" s="32">
        <v>353831</v>
      </c>
      <c r="M103" s="32">
        <v>64406</v>
      </c>
      <c r="N103" s="32">
        <v>0</v>
      </c>
      <c r="O103" s="32">
        <f t="shared" si="42"/>
        <v>83438</v>
      </c>
      <c r="P103" s="59">
        <f t="shared" si="43"/>
        <v>741700</v>
      </c>
      <c r="Q103" s="108">
        <f t="shared" si="32"/>
        <v>41.747014331434258</v>
      </c>
      <c r="R103" s="36">
        <f t="shared" si="37"/>
        <v>1776654</v>
      </c>
      <c r="S103">
        <v>3</v>
      </c>
      <c r="T103">
        <v>4</v>
      </c>
      <c r="U103">
        <v>0</v>
      </c>
      <c r="V103" s="36">
        <f t="shared" si="39"/>
        <v>7</v>
      </c>
      <c r="W103" s="124">
        <f t="shared" si="34"/>
        <v>1</v>
      </c>
      <c r="X103">
        <v>0</v>
      </c>
      <c r="Y103" s="36">
        <f t="shared" si="35"/>
        <v>7</v>
      </c>
      <c r="Z103" s="14">
        <v>0</v>
      </c>
      <c r="AA103" s="14">
        <v>0</v>
      </c>
      <c r="AB103" s="14">
        <v>0</v>
      </c>
      <c r="AC103" s="125">
        <f t="shared" si="40"/>
        <v>0</v>
      </c>
      <c r="AD103" s="128">
        <f t="shared" si="36"/>
        <v>0</v>
      </c>
      <c r="AE103" s="122">
        <f t="shared" si="41"/>
        <v>7</v>
      </c>
    </row>
    <row r="104" spans="1:31" ht="15.75" hidden="1" customHeight="1" x14ac:dyDescent="0.2">
      <c r="A104" s="1" t="s">
        <v>241</v>
      </c>
      <c r="B104" t="s">
        <v>153</v>
      </c>
      <c r="C104" s="32">
        <v>147690</v>
      </c>
      <c r="D104" t="s">
        <v>98</v>
      </c>
      <c r="E104" s="32">
        <v>48279</v>
      </c>
      <c r="F104" s="32">
        <v>802229</v>
      </c>
      <c r="G104" s="32">
        <v>0</v>
      </c>
      <c r="H104" s="32">
        <v>0</v>
      </c>
      <c r="I104" s="59">
        <f>SUM(E104:H104)</f>
        <v>850508</v>
      </c>
      <c r="J104" s="108">
        <f t="shared" si="38"/>
        <v>35.215097839498505</v>
      </c>
      <c r="K104" s="32">
        <v>733259</v>
      </c>
      <c r="L104" s="32">
        <v>534354</v>
      </c>
      <c r="M104" s="32">
        <v>297059</v>
      </c>
      <c r="N104" s="32">
        <v>0</v>
      </c>
      <c r="O104" s="32">
        <v>0</v>
      </c>
      <c r="P104" s="59">
        <f>SUM(K104:O104)</f>
        <v>1564672</v>
      </c>
      <c r="Q104" s="108">
        <f t="shared" si="32"/>
        <v>64.784902160501488</v>
      </c>
      <c r="R104" s="36">
        <f t="shared" si="37"/>
        <v>2415180</v>
      </c>
      <c r="S104">
        <v>4</v>
      </c>
      <c r="T104">
        <v>4</v>
      </c>
      <c r="U104">
        <v>0</v>
      </c>
      <c r="V104" s="36">
        <f t="shared" si="39"/>
        <v>8</v>
      </c>
      <c r="W104" s="124">
        <f t="shared" si="34"/>
        <v>1</v>
      </c>
      <c r="X104">
        <v>0</v>
      </c>
      <c r="Y104" s="36">
        <f t="shared" si="35"/>
        <v>8</v>
      </c>
      <c r="Z104" s="14">
        <v>0</v>
      </c>
      <c r="AA104" s="14">
        <v>0</v>
      </c>
      <c r="AB104" s="14">
        <v>0</v>
      </c>
      <c r="AC104" s="125">
        <f t="shared" si="40"/>
        <v>0</v>
      </c>
      <c r="AD104" s="128">
        <f t="shared" si="36"/>
        <v>0</v>
      </c>
      <c r="AE104" s="122">
        <f t="shared" si="41"/>
        <v>8</v>
      </c>
    </row>
    <row r="105" spans="1:31" ht="15.75" hidden="1" customHeight="1" x14ac:dyDescent="0.2">
      <c r="A105" s="1" t="s">
        <v>241</v>
      </c>
      <c r="B105" t="s">
        <v>122</v>
      </c>
      <c r="C105" s="32">
        <v>140570</v>
      </c>
      <c r="D105" t="s">
        <v>98</v>
      </c>
      <c r="E105" s="32">
        <v>48279</v>
      </c>
      <c r="F105" s="32">
        <v>802229</v>
      </c>
      <c r="G105" s="32">
        <v>0</v>
      </c>
      <c r="H105" s="32">
        <v>0</v>
      </c>
      <c r="I105" s="59">
        <f t="shared" si="28"/>
        <v>850508</v>
      </c>
      <c r="J105" s="108">
        <f t="shared" si="38"/>
        <v>35.215097839498505</v>
      </c>
      <c r="K105" s="32">
        <v>733259</v>
      </c>
      <c r="L105" s="32">
        <v>534354</v>
      </c>
      <c r="M105" s="32">
        <v>297059</v>
      </c>
      <c r="N105" s="32">
        <v>0</v>
      </c>
      <c r="O105" s="32">
        <v>0</v>
      </c>
      <c r="P105" s="59">
        <f t="shared" si="43"/>
        <v>1564672</v>
      </c>
      <c r="Q105" s="108">
        <f t="shared" si="32"/>
        <v>64.784902160501488</v>
      </c>
      <c r="R105" s="36">
        <f t="shared" si="37"/>
        <v>2415180</v>
      </c>
      <c r="S105">
        <v>4</v>
      </c>
      <c r="T105">
        <v>4</v>
      </c>
      <c r="U105">
        <v>0</v>
      </c>
      <c r="V105" s="36">
        <f t="shared" si="39"/>
        <v>8</v>
      </c>
      <c r="W105" s="124">
        <f t="shared" si="34"/>
        <v>1</v>
      </c>
      <c r="X105">
        <v>0</v>
      </c>
      <c r="Y105" s="36">
        <f t="shared" si="35"/>
        <v>8</v>
      </c>
      <c r="Z105" s="14">
        <v>0</v>
      </c>
      <c r="AA105" s="14">
        <v>0</v>
      </c>
      <c r="AB105" s="14">
        <v>0</v>
      </c>
      <c r="AC105" s="125">
        <f t="shared" si="40"/>
        <v>0</v>
      </c>
      <c r="AD105" s="128">
        <f t="shared" si="36"/>
        <v>0</v>
      </c>
      <c r="AE105" s="122">
        <f t="shared" si="41"/>
        <v>8</v>
      </c>
    </row>
    <row r="106" spans="1:31" hidden="1" x14ac:dyDescent="0.2">
      <c r="A106" s="1" t="s">
        <v>241</v>
      </c>
      <c r="B106" t="s">
        <v>102</v>
      </c>
      <c r="C106" s="32">
        <v>322830</v>
      </c>
      <c r="D106" t="s">
        <v>171</v>
      </c>
      <c r="E106" s="32">
        <v>48279</v>
      </c>
      <c r="F106" s="32">
        <v>802229</v>
      </c>
      <c r="G106" s="32">
        <v>0</v>
      </c>
      <c r="H106" s="32">
        <v>0</v>
      </c>
      <c r="I106" s="59">
        <f t="shared" si="28"/>
        <v>850508</v>
      </c>
      <c r="J106" s="108">
        <f t="shared" si="38"/>
        <v>35.215097839498505</v>
      </c>
      <c r="K106" s="32">
        <v>733259</v>
      </c>
      <c r="L106" s="32">
        <v>534354</v>
      </c>
      <c r="M106" s="32">
        <v>297059</v>
      </c>
      <c r="N106" s="32">
        <v>0</v>
      </c>
      <c r="O106" s="32">
        <v>0</v>
      </c>
      <c r="P106" s="59">
        <f t="shared" si="43"/>
        <v>1564672</v>
      </c>
      <c r="Q106" s="108">
        <f t="shared" si="32"/>
        <v>64.784902160501488</v>
      </c>
      <c r="R106" s="36">
        <f t="shared" si="37"/>
        <v>2415180</v>
      </c>
      <c r="S106">
        <v>4</v>
      </c>
      <c r="T106">
        <v>4</v>
      </c>
      <c r="U106">
        <v>0</v>
      </c>
      <c r="V106" s="36">
        <f t="shared" si="39"/>
        <v>8</v>
      </c>
      <c r="W106" s="124">
        <f t="shared" si="34"/>
        <v>1</v>
      </c>
      <c r="X106">
        <v>0</v>
      </c>
      <c r="Y106" s="36">
        <f t="shared" si="35"/>
        <v>8</v>
      </c>
      <c r="Z106" s="14">
        <v>0</v>
      </c>
      <c r="AA106" s="14">
        <v>0</v>
      </c>
      <c r="AB106" s="14">
        <v>0</v>
      </c>
      <c r="AC106" s="125">
        <f t="shared" si="40"/>
        <v>0</v>
      </c>
      <c r="AD106" s="128">
        <f t="shared" si="36"/>
        <v>0</v>
      </c>
      <c r="AE106" s="122">
        <f t="shared" si="41"/>
        <v>8</v>
      </c>
    </row>
    <row r="107" spans="1:31" hidden="1" x14ac:dyDescent="0.2">
      <c r="A107" s="1" t="s">
        <v>241</v>
      </c>
      <c r="B107" t="s">
        <v>103</v>
      </c>
      <c r="C107" s="32">
        <v>55890</v>
      </c>
      <c r="D107" t="s">
        <v>171</v>
      </c>
      <c r="E107" s="32">
        <v>48279</v>
      </c>
      <c r="F107" s="32">
        <v>802229</v>
      </c>
      <c r="G107" s="32">
        <v>0</v>
      </c>
      <c r="H107" s="32">
        <v>0</v>
      </c>
      <c r="I107" s="59">
        <f t="shared" ref="I107:I170" si="44">SUM(E107:H107)</f>
        <v>850508</v>
      </c>
      <c r="J107" s="108">
        <f t="shared" si="38"/>
        <v>35.215097839498505</v>
      </c>
      <c r="K107" s="32">
        <v>733259</v>
      </c>
      <c r="L107" s="32">
        <v>534354</v>
      </c>
      <c r="M107" s="32">
        <v>297059</v>
      </c>
      <c r="N107" s="32">
        <v>0</v>
      </c>
      <c r="O107" s="32">
        <v>0</v>
      </c>
      <c r="P107" s="59">
        <f t="shared" si="43"/>
        <v>1564672</v>
      </c>
      <c r="Q107" s="108">
        <f t="shared" si="32"/>
        <v>64.784902160501488</v>
      </c>
      <c r="R107" s="36">
        <f t="shared" si="37"/>
        <v>2415180</v>
      </c>
      <c r="S107">
        <v>4</v>
      </c>
      <c r="T107">
        <v>4</v>
      </c>
      <c r="U107">
        <v>0</v>
      </c>
      <c r="V107" s="36">
        <f t="shared" si="39"/>
        <v>8</v>
      </c>
      <c r="W107" s="124">
        <f t="shared" si="34"/>
        <v>1</v>
      </c>
      <c r="X107">
        <v>0</v>
      </c>
      <c r="Y107" s="36">
        <f t="shared" si="35"/>
        <v>8</v>
      </c>
      <c r="Z107" s="14">
        <v>0</v>
      </c>
      <c r="AA107" s="14">
        <v>0</v>
      </c>
      <c r="AB107" s="14">
        <v>0</v>
      </c>
      <c r="AC107" s="125">
        <f t="shared" si="40"/>
        <v>0</v>
      </c>
      <c r="AD107" s="128">
        <f t="shared" si="36"/>
        <v>0</v>
      </c>
      <c r="AE107" s="122">
        <f t="shared" si="41"/>
        <v>8</v>
      </c>
    </row>
    <row r="108" spans="1:31" hidden="1" x14ac:dyDescent="0.2">
      <c r="A108" s="1" t="s">
        <v>241</v>
      </c>
      <c r="B108" t="s">
        <v>125</v>
      </c>
      <c r="C108" s="32">
        <v>8000</v>
      </c>
      <c r="D108" t="s">
        <v>224</v>
      </c>
      <c r="E108" s="32">
        <v>48279</v>
      </c>
      <c r="F108" s="32">
        <v>802229</v>
      </c>
      <c r="G108" s="32">
        <v>0</v>
      </c>
      <c r="H108" s="32">
        <v>0</v>
      </c>
      <c r="I108" s="59">
        <f t="shared" si="44"/>
        <v>850508</v>
      </c>
      <c r="J108" s="108">
        <f t="shared" si="38"/>
        <v>35.215097839498505</v>
      </c>
      <c r="K108" s="32">
        <v>733259</v>
      </c>
      <c r="L108" s="32">
        <v>534354</v>
      </c>
      <c r="M108" s="32">
        <v>297059</v>
      </c>
      <c r="N108" s="32">
        <v>0</v>
      </c>
      <c r="O108" s="32">
        <v>0</v>
      </c>
      <c r="P108" s="59">
        <f t="shared" si="43"/>
        <v>1564672</v>
      </c>
      <c r="Q108" s="108">
        <f t="shared" si="32"/>
        <v>64.784902160501488</v>
      </c>
      <c r="R108" s="36">
        <f t="shared" si="37"/>
        <v>2415180</v>
      </c>
      <c r="S108">
        <v>4</v>
      </c>
      <c r="T108">
        <v>4</v>
      </c>
      <c r="U108">
        <v>0</v>
      </c>
      <c r="V108" s="36">
        <f t="shared" si="39"/>
        <v>8</v>
      </c>
      <c r="W108" s="124">
        <f t="shared" si="34"/>
        <v>1</v>
      </c>
      <c r="X108">
        <v>0</v>
      </c>
      <c r="Y108" s="36">
        <f t="shared" si="35"/>
        <v>8</v>
      </c>
      <c r="Z108" s="14">
        <v>0</v>
      </c>
      <c r="AA108" s="14">
        <v>0</v>
      </c>
      <c r="AB108" s="14">
        <v>0</v>
      </c>
      <c r="AC108" s="125">
        <f t="shared" si="40"/>
        <v>0</v>
      </c>
      <c r="AD108" s="128">
        <f t="shared" si="36"/>
        <v>0</v>
      </c>
      <c r="AE108" s="122">
        <f t="shared" si="41"/>
        <v>8</v>
      </c>
    </row>
    <row r="109" spans="1:31" ht="15.75" hidden="1" customHeight="1" x14ac:dyDescent="0.2">
      <c r="A109" s="1" t="s">
        <v>8</v>
      </c>
      <c r="B109" t="s">
        <v>119</v>
      </c>
      <c r="C109" s="32">
        <v>3702453</v>
      </c>
      <c r="D109" t="s">
        <v>98</v>
      </c>
      <c r="E109" s="32">
        <v>2046316</v>
      </c>
      <c r="F109" s="32">
        <v>4907394</v>
      </c>
      <c r="G109" s="32">
        <v>0</v>
      </c>
      <c r="H109" s="32">
        <v>0</v>
      </c>
      <c r="I109" s="59">
        <f>SUM(E109:H109)</f>
        <v>6953710</v>
      </c>
      <c r="J109" s="108">
        <f t="shared" si="38"/>
        <v>8.8185179962654541</v>
      </c>
      <c r="K109" s="32">
        <f>34276871+33833952</f>
        <v>68110823</v>
      </c>
      <c r="L109" s="32">
        <v>2402261</v>
      </c>
      <c r="M109" s="32">
        <v>527132</v>
      </c>
      <c r="N109" s="32">
        <v>245294</v>
      </c>
      <c r="O109" s="32">
        <v>614279</v>
      </c>
      <c r="P109" s="59">
        <f>SUM(K109:O109)</f>
        <v>71899789</v>
      </c>
      <c r="Q109" s="108">
        <f t="shared" si="32"/>
        <v>91.181482003734544</v>
      </c>
      <c r="R109" s="36">
        <f t="shared" si="37"/>
        <v>78853499</v>
      </c>
      <c r="S109">
        <v>95</v>
      </c>
      <c r="T109">
        <v>32</v>
      </c>
      <c r="U109">
        <v>2</v>
      </c>
      <c r="V109" s="36">
        <f t="shared" si="39"/>
        <v>129</v>
      </c>
      <c r="W109" s="124">
        <f>V109/Y109</f>
        <v>0.30281690140845069</v>
      </c>
      <c r="X109" t="s">
        <v>299</v>
      </c>
      <c r="Y109" s="36">
        <v>426</v>
      </c>
      <c r="Z109" s="14" t="s">
        <v>290</v>
      </c>
      <c r="AA109" s="14" t="s">
        <v>300</v>
      </c>
      <c r="AB109" s="14">
        <v>0</v>
      </c>
      <c r="AC109" s="125">
        <v>565</v>
      </c>
      <c r="AD109" s="128">
        <f t="shared" si="36"/>
        <v>0.8141210374639769</v>
      </c>
      <c r="AE109" s="122">
        <f t="shared" si="41"/>
        <v>694</v>
      </c>
    </row>
    <row r="110" spans="1:31" ht="15.75" hidden="1" customHeight="1" x14ac:dyDescent="0.2">
      <c r="A110" s="1" t="s">
        <v>8</v>
      </c>
      <c r="B110" t="s">
        <v>99</v>
      </c>
      <c r="C110" s="32">
        <v>436855</v>
      </c>
      <c r="D110" t="s">
        <v>98</v>
      </c>
      <c r="E110" s="32">
        <v>2046316</v>
      </c>
      <c r="F110" s="32">
        <v>4907394</v>
      </c>
      <c r="G110" s="32">
        <v>0</v>
      </c>
      <c r="H110" s="32">
        <v>0</v>
      </c>
      <c r="I110" s="59">
        <f t="shared" si="44"/>
        <v>6953710</v>
      </c>
      <c r="J110" s="108">
        <f t="shared" si="38"/>
        <v>8.8185179962654541</v>
      </c>
      <c r="K110" s="32">
        <f t="shared" ref="K110:K123" si="45">34276871+33833952</f>
        <v>68110823</v>
      </c>
      <c r="L110" s="32">
        <v>2402261</v>
      </c>
      <c r="M110" s="32">
        <v>527132</v>
      </c>
      <c r="N110" s="32">
        <v>245294</v>
      </c>
      <c r="O110" s="32">
        <v>614279</v>
      </c>
      <c r="P110" s="59">
        <f t="shared" si="43"/>
        <v>71899789</v>
      </c>
      <c r="Q110" s="108">
        <f t="shared" si="32"/>
        <v>91.181482003734544</v>
      </c>
      <c r="R110" s="36">
        <f t="shared" si="37"/>
        <v>78853499</v>
      </c>
      <c r="S110">
        <v>95</v>
      </c>
      <c r="T110">
        <v>32</v>
      </c>
      <c r="U110">
        <v>2</v>
      </c>
      <c r="V110" s="36">
        <f t="shared" si="39"/>
        <v>129</v>
      </c>
      <c r="W110" s="124">
        <f t="shared" ref="W110:W123" si="46">V110/Y110</f>
        <v>0.30281690140845069</v>
      </c>
      <c r="X110" t="s">
        <v>299</v>
      </c>
      <c r="Y110" s="36">
        <v>426</v>
      </c>
      <c r="Z110" s="14" t="s">
        <v>290</v>
      </c>
      <c r="AA110" s="14" t="s">
        <v>300</v>
      </c>
      <c r="AB110" s="14" t="s">
        <v>281</v>
      </c>
      <c r="AC110" s="125">
        <v>565</v>
      </c>
      <c r="AD110" s="128">
        <f t="shared" si="36"/>
        <v>0.8141210374639769</v>
      </c>
      <c r="AE110" s="122">
        <f t="shared" si="41"/>
        <v>694</v>
      </c>
    </row>
    <row r="111" spans="1:31" hidden="1" x14ac:dyDescent="0.2">
      <c r="A111" s="1" t="s">
        <v>8</v>
      </c>
      <c r="B111" t="s">
        <v>121</v>
      </c>
      <c r="C111" s="32">
        <v>2927078</v>
      </c>
      <c r="D111" t="s">
        <v>98</v>
      </c>
      <c r="E111" s="32">
        <v>2046316</v>
      </c>
      <c r="F111" s="32">
        <v>4907394</v>
      </c>
      <c r="G111" s="32">
        <v>0</v>
      </c>
      <c r="H111" s="32">
        <v>0</v>
      </c>
      <c r="I111" s="59">
        <f t="shared" si="44"/>
        <v>6953710</v>
      </c>
      <c r="J111" s="108">
        <f t="shared" si="38"/>
        <v>8.8185179962654541</v>
      </c>
      <c r="K111" s="32">
        <f t="shared" si="45"/>
        <v>68110823</v>
      </c>
      <c r="L111" s="32">
        <v>2402261</v>
      </c>
      <c r="M111" s="32">
        <v>527132</v>
      </c>
      <c r="N111" s="32">
        <v>245294</v>
      </c>
      <c r="O111" s="32">
        <v>614279</v>
      </c>
      <c r="P111" s="59">
        <f t="shared" si="43"/>
        <v>71899789</v>
      </c>
      <c r="Q111" s="108">
        <f t="shared" si="32"/>
        <v>91.181482003734544</v>
      </c>
      <c r="R111" s="36">
        <f t="shared" si="37"/>
        <v>78853499</v>
      </c>
      <c r="S111">
        <v>95</v>
      </c>
      <c r="T111">
        <v>32</v>
      </c>
      <c r="U111">
        <v>2</v>
      </c>
      <c r="V111" s="36">
        <f t="shared" si="39"/>
        <v>129</v>
      </c>
      <c r="W111" s="124">
        <f t="shared" si="46"/>
        <v>0.30281690140845069</v>
      </c>
      <c r="X111" t="s">
        <v>299</v>
      </c>
      <c r="Y111" s="36">
        <v>426</v>
      </c>
      <c r="Z111" s="14" t="s">
        <v>290</v>
      </c>
      <c r="AA111" s="14" t="s">
        <v>300</v>
      </c>
      <c r="AB111" s="14" t="s">
        <v>281</v>
      </c>
      <c r="AC111" s="125">
        <v>565</v>
      </c>
      <c r="AD111" s="128">
        <f t="shared" si="36"/>
        <v>0.8141210374639769</v>
      </c>
      <c r="AE111" s="122">
        <f t="shared" si="41"/>
        <v>694</v>
      </c>
    </row>
    <row r="112" spans="1:31" hidden="1" x14ac:dyDescent="0.2">
      <c r="A112" s="1" t="s">
        <v>8</v>
      </c>
      <c r="B112" t="s">
        <v>153</v>
      </c>
      <c r="C112" s="32">
        <v>1901817</v>
      </c>
      <c r="D112" t="s">
        <v>98</v>
      </c>
      <c r="E112" s="32">
        <v>2046316</v>
      </c>
      <c r="F112" s="32">
        <v>4907394</v>
      </c>
      <c r="G112" s="32">
        <v>0</v>
      </c>
      <c r="H112" s="32">
        <v>0</v>
      </c>
      <c r="I112" s="59">
        <f t="shared" si="44"/>
        <v>6953710</v>
      </c>
      <c r="J112" s="108">
        <f t="shared" si="38"/>
        <v>8.8185179962654541</v>
      </c>
      <c r="K112" s="32">
        <f t="shared" si="45"/>
        <v>68110823</v>
      </c>
      <c r="L112" s="32">
        <v>2402261</v>
      </c>
      <c r="M112" s="32">
        <v>527132</v>
      </c>
      <c r="N112" s="32">
        <v>245294</v>
      </c>
      <c r="O112" s="32">
        <v>614279</v>
      </c>
      <c r="P112" s="59">
        <f t="shared" si="43"/>
        <v>71899789</v>
      </c>
      <c r="Q112" s="108">
        <f t="shared" si="32"/>
        <v>91.181482003734544</v>
      </c>
      <c r="R112" s="36">
        <f t="shared" si="37"/>
        <v>78853499</v>
      </c>
      <c r="S112">
        <v>95</v>
      </c>
      <c r="T112">
        <v>32</v>
      </c>
      <c r="U112">
        <v>2</v>
      </c>
      <c r="V112" s="36">
        <f t="shared" si="39"/>
        <v>129</v>
      </c>
      <c r="W112" s="124">
        <f t="shared" si="46"/>
        <v>0.30281690140845069</v>
      </c>
      <c r="X112" t="s">
        <v>299</v>
      </c>
      <c r="Y112" s="36">
        <v>426</v>
      </c>
      <c r="Z112" s="14" t="s">
        <v>290</v>
      </c>
      <c r="AA112" s="14" t="s">
        <v>300</v>
      </c>
      <c r="AB112" s="14" t="s">
        <v>281</v>
      </c>
      <c r="AC112" s="125">
        <v>565</v>
      </c>
      <c r="AD112" s="128">
        <f t="shared" si="36"/>
        <v>0.8141210374639769</v>
      </c>
      <c r="AE112" s="122">
        <f t="shared" si="41"/>
        <v>694</v>
      </c>
    </row>
    <row r="113" spans="1:31" ht="15.75" hidden="1" customHeight="1" x14ac:dyDescent="0.2">
      <c r="A113" s="1" t="s">
        <v>8</v>
      </c>
      <c r="B113" t="s">
        <v>100</v>
      </c>
      <c r="C113" s="32">
        <v>2115979</v>
      </c>
      <c r="D113" t="s">
        <v>98</v>
      </c>
      <c r="E113" s="32">
        <v>2046316</v>
      </c>
      <c r="F113" s="32">
        <v>4907394</v>
      </c>
      <c r="G113" s="32">
        <v>0</v>
      </c>
      <c r="H113" s="32">
        <v>0</v>
      </c>
      <c r="I113" s="59">
        <f t="shared" si="44"/>
        <v>6953710</v>
      </c>
      <c r="J113" s="108">
        <f t="shared" si="38"/>
        <v>8.8185179962654541</v>
      </c>
      <c r="K113" s="32">
        <f t="shared" si="45"/>
        <v>68110823</v>
      </c>
      <c r="L113" s="32">
        <v>2402261</v>
      </c>
      <c r="M113" s="32">
        <v>527132</v>
      </c>
      <c r="N113" s="32">
        <v>245294</v>
      </c>
      <c r="O113" s="32">
        <v>614279</v>
      </c>
      <c r="P113" s="59">
        <f t="shared" si="43"/>
        <v>71899789</v>
      </c>
      <c r="Q113" s="108">
        <f t="shared" si="32"/>
        <v>91.181482003734544</v>
      </c>
      <c r="R113" s="36">
        <f t="shared" si="37"/>
        <v>78853499</v>
      </c>
      <c r="S113">
        <v>95</v>
      </c>
      <c r="T113">
        <v>32</v>
      </c>
      <c r="U113">
        <v>2</v>
      </c>
      <c r="V113" s="36">
        <f t="shared" si="39"/>
        <v>129</v>
      </c>
      <c r="W113" s="124">
        <f t="shared" si="46"/>
        <v>0.30281690140845069</v>
      </c>
      <c r="X113" t="s">
        <v>299</v>
      </c>
      <c r="Y113" s="36">
        <v>426</v>
      </c>
      <c r="Z113" s="14" t="s">
        <v>290</v>
      </c>
      <c r="AA113" s="14" t="s">
        <v>300</v>
      </c>
      <c r="AB113" s="14" t="s">
        <v>281</v>
      </c>
      <c r="AC113" s="125">
        <v>565</v>
      </c>
      <c r="AD113" s="128">
        <f t="shared" si="36"/>
        <v>0.8141210374639769</v>
      </c>
      <c r="AE113" s="122">
        <f t="shared" si="41"/>
        <v>694</v>
      </c>
    </row>
    <row r="114" spans="1:31" hidden="1" x14ac:dyDescent="0.2">
      <c r="A114" s="1" t="s">
        <v>8</v>
      </c>
      <c r="B114" t="s">
        <v>102</v>
      </c>
      <c r="C114" s="32">
        <v>4639578</v>
      </c>
      <c r="D114" t="s">
        <v>171</v>
      </c>
      <c r="E114" s="32">
        <v>2046316</v>
      </c>
      <c r="F114" s="32">
        <v>4907394</v>
      </c>
      <c r="G114" s="32">
        <v>0</v>
      </c>
      <c r="H114" s="32">
        <v>0</v>
      </c>
      <c r="I114" s="59">
        <f t="shared" si="44"/>
        <v>6953710</v>
      </c>
      <c r="J114" s="108">
        <f t="shared" si="38"/>
        <v>8.8185179962654541</v>
      </c>
      <c r="K114" s="32">
        <f t="shared" si="45"/>
        <v>68110823</v>
      </c>
      <c r="L114" s="32">
        <v>2402261</v>
      </c>
      <c r="M114" s="32">
        <v>527132</v>
      </c>
      <c r="N114" s="32">
        <v>245294</v>
      </c>
      <c r="O114" s="32">
        <v>614279</v>
      </c>
      <c r="P114" s="59">
        <f t="shared" si="43"/>
        <v>71899789</v>
      </c>
      <c r="Q114" s="108">
        <f t="shared" si="32"/>
        <v>91.181482003734544</v>
      </c>
      <c r="R114" s="36">
        <f t="shared" si="37"/>
        <v>78853499</v>
      </c>
      <c r="S114">
        <v>95</v>
      </c>
      <c r="T114">
        <v>32</v>
      </c>
      <c r="U114">
        <v>2</v>
      </c>
      <c r="V114" s="36">
        <f t="shared" si="39"/>
        <v>129</v>
      </c>
      <c r="W114" s="124">
        <f t="shared" si="46"/>
        <v>0.30281690140845069</v>
      </c>
      <c r="X114" t="s">
        <v>299</v>
      </c>
      <c r="Y114" s="36">
        <v>426</v>
      </c>
      <c r="Z114" s="14" t="s">
        <v>290</v>
      </c>
      <c r="AA114" s="14" t="s">
        <v>300</v>
      </c>
      <c r="AB114" s="14" t="s">
        <v>281</v>
      </c>
      <c r="AC114" s="125">
        <v>565</v>
      </c>
      <c r="AD114" s="128">
        <f t="shared" si="36"/>
        <v>0.8141210374639769</v>
      </c>
      <c r="AE114" s="122">
        <f t="shared" si="41"/>
        <v>694</v>
      </c>
    </row>
    <row r="115" spans="1:31" hidden="1" x14ac:dyDescent="0.2">
      <c r="A115" s="1" t="s">
        <v>8</v>
      </c>
      <c r="B115" t="s">
        <v>103</v>
      </c>
      <c r="C115" s="32">
        <v>756440</v>
      </c>
      <c r="D115" t="s">
        <v>171</v>
      </c>
      <c r="E115" s="32">
        <v>2046316</v>
      </c>
      <c r="F115" s="32">
        <v>4907394</v>
      </c>
      <c r="G115" s="32">
        <v>0</v>
      </c>
      <c r="H115" s="32">
        <v>0</v>
      </c>
      <c r="I115" s="59">
        <f t="shared" si="44"/>
        <v>6953710</v>
      </c>
      <c r="J115" s="108">
        <f t="shared" si="38"/>
        <v>8.8185179962654541</v>
      </c>
      <c r="K115" s="32">
        <f t="shared" si="45"/>
        <v>68110823</v>
      </c>
      <c r="L115" s="32">
        <v>2402261</v>
      </c>
      <c r="M115" s="32">
        <v>527132</v>
      </c>
      <c r="N115" s="32">
        <v>245294</v>
      </c>
      <c r="O115" s="32">
        <v>614279</v>
      </c>
      <c r="P115" s="59">
        <f t="shared" si="43"/>
        <v>71899789</v>
      </c>
      <c r="Q115" s="108">
        <f t="shared" si="32"/>
        <v>91.181482003734544</v>
      </c>
      <c r="R115" s="36">
        <f t="shared" si="37"/>
        <v>78853499</v>
      </c>
      <c r="S115">
        <v>95</v>
      </c>
      <c r="T115">
        <v>32</v>
      </c>
      <c r="U115">
        <v>2</v>
      </c>
      <c r="V115" s="36">
        <f t="shared" si="39"/>
        <v>129</v>
      </c>
      <c r="W115" s="124">
        <f t="shared" si="46"/>
        <v>0.30281690140845069</v>
      </c>
      <c r="X115" t="s">
        <v>299</v>
      </c>
      <c r="Y115" s="36">
        <v>426</v>
      </c>
      <c r="Z115" s="14" t="s">
        <v>290</v>
      </c>
      <c r="AA115" s="14" t="s">
        <v>300</v>
      </c>
      <c r="AB115" s="14" t="s">
        <v>281</v>
      </c>
      <c r="AC115" s="125">
        <v>565</v>
      </c>
      <c r="AD115" s="128">
        <f t="shared" si="36"/>
        <v>0.8141210374639769</v>
      </c>
      <c r="AE115" s="122">
        <f t="shared" si="41"/>
        <v>694</v>
      </c>
    </row>
    <row r="116" spans="1:31" ht="15" hidden="1" customHeight="1" x14ac:dyDescent="0.2">
      <c r="A116" s="1" t="s">
        <v>8</v>
      </c>
      <c r="B116" t="s">
        <v>104</v>
      </c>
      <c r="C116" s="32">
        <v>6159604</v>
      </c>
      <c r="D116" t="s">
        <v>171</v>
      </c>
      <c r="E116" s="32">
        <v>2046316</v>
      </c>
      <c r="F116" s="32">
        <v>4907394</v>
      </c>
      <c r="G116" s="32">
        <v>0</v>
      </c>
      <c r="H116" s="32">
        <v>0</v>
      </c>
      <c r="I116" s="59">
        <f t="shared" si="44"/>
        <v>6953710</v>
      </c>
      <c r="J116" s="108">
        <f t="shared" si="38"/>
        <v>8.8185179962654541</v>
      </c>
      <c r="K116" s="32">
        <f t="shared" si="45"/>
        <v>68110823</v>
      </c>
      <c r="L116" s="32">
        <v>2402261</v>
      </c>
      <c r="M116" s="32">
        <v>527132</v>
      </c>
      <c r="N116" s="32">
        <v>245294</v>
      </c>
      <c r="O116" s="32">
        <v>614279</v>
      </c>
      <c r="P116" s="59">
        <f t="shared" si="43"/>
        <v>71899789</v>
      </c>
      <c r="Q116" s="108">
        <f t="shared" si="32"/>
        <v>91.181482003734544</v>
      </c>
      <c r="R116" s="36">
        <f t="shared" si="37"/>
        <v>78853499</v>
      </c>
      <c r="S116">
        <v>95</v>
      </c>
      <c r="T116">
        <v>32</v>
      </c>
      <c r="U116">
        <v>2</v>
      </c>
      <c r="V116" s="36">
        <f t="shared" si="39"/>
        <v>129</v>
      </c>
      <c r="W116" s="124">
        <f t="shared" si="46"/>
        <v>0.30281690140845069</v>
      </c>
      <c r="X116" t="s">
        <v>299</v>
      </c>
      <c r="Y116" s="36">
        <v>426</v>
      </c>
      <c r="Z116" s="14" t="s">
        <v>290</v>
      </c>
      <c r="AA116" s="14" t="s">
        <v>300</v>
      </c>
      <c r="AB116" s="14" t="s">
        <v>281</v>
      </c>
      <c r="AC116" s="125">
        <v>565</v>
      </c>
      <c r="AD116" s="128">
        <f t="shared" si="36"/>
        <v>0.8141210374639769</v>
      </c>
      <c r="AE116" s="122">
        <f t="shared" si="41"/>
        <v>694</v>
      </c>
    </row>
    <row r="117" spans="1:31" hidden="1" x14ac:dyDescent="0.2">
      <c r="A117" s="1" t="s">
        <v>8</v>
      </c>
      <c r="B117" t="s">
        <v>105</v>
      </c>
      <c r="C117" s="32">
        <v>837225</v>
      </c>
      <c r="D117" t="s">
        <v>171</v>
      </c>
      <c r="E117" s="32">
        <v>2046316</v>
      </c>
      <c r="F117" s="32">
        <v>4907394</v>
      </c>
      <c r="G117" s="32">
        <v>0</v>
      </c>
      <c r="H117" s="32">
        <v>0</v>
      </c>
      <c r="I117" s="59">
        <f t="shared" si="44"/>
        <v>6953710</v>
      </c>
      <c r="J117" s="108">
        <f t="shared" si="38"/>
        <v>8.8185179962654541</v>
      </c>
      <c r="K117" s="32">
        <f t="shared" si="45"/>
        <v>68110823</v>
      </c>
      <c r="L117" s="32">
        <v>2402261</v>
      </c>
      <c r="M117" s="32">
        <v>527132</v>
      </c>
      <c r="N117" s="32">
        <v>245294</v>
      </c>
      <c r="O117" s="32">
        <v>614279</v>
      </c>
      <c r="P117" s="59">
        <f t="shared" si="43"/>
        <v>71899789</v>
      </c>
      <c r="Q117" s="108">
        <f t="shared" si="32"/>
        <v>91.181482003734544</v>
      </c>
      <c r="R117" s="36">
        <f t="shared" si="37"/>
        <v>78853499</v>
      </c>
      <c r="S117">
        <v>95</v>
      </c>
      <c r="T117">
        <v>32</v>
      </c>
      <c r="U117">
        <v>2</v>
      </c>
      <c r="V117" s="36">
        <f t="shared" si="39"/>
        <v>129</v>
      </c>
      <c r="W117" s="124">
        <f t="shared" si="46"/>
        <v>0.30281690140845069</v>
      </c>
      <c r="X117" t="s">
        <v>299</v>
      </c>
      <c r="Y117" s="36">
        <v>426</v>
      </c>
      <c r="Z117" s="14" t="s">
        <v>290</v>
      </c>
      <c r="AA117" s="14" t="s">
        <v>300</v>
      </c>
      <c r="AB117" s="14" t="s">
        <v>281</v>
      </c>
      <c r="AC117" s="125">
        <v>565</v>
      </c>
      <c r="AD117" s="128">
        <f t="shared" si="36"/>
        <v>0.8141210374639769</v>
      </c>
      <c r="AE117" s="122">
        <f t="shared" si="41"/>
        <v>694</v>
      </c>
    </row>
    <row r="118" spans="1:31" hidden="1" x14ac:dyDescent="0.2">
      <c r="A118" s="1" t="s">
        <v>8</v>
      </c>
      <c r="B118" t="s">
        <v>106</v>
      </c>
      <c r="C118" s="32">
        <v>8612270</v>
      </c>
      <c r="D118" t="s">
        <v>171</v>
      </c>
      <c r="E118" s="32">
        <v>2046316</v>
      </c>
      <c r="F118" s="32">
        <v>4907394</v>
      </c>
      <c r="G118" s="32">
        <v>0</v>
      </c>
      <c r="H118" s="32">
        <v>0</v>
      </c>
      <c r="I118" s="59">
        <f t="shared" si="44"/>
        <v>6953710</v>
      </c>
      <c r="J118" s="108">
        <f t="shared" si="38"/>
        <v>8.8185179962654541</v>
      </c>
      <c r="K118" s="32">
        <f t="shared" si="45"/>
        <v>68110823</v>
      </c>
      <c r="L118" s="32">
        <v>2402261</v>
      </c>
      <c r="M118" s="32">
        <v>527132</v>
      </c>
      <c r="N118" s="32">
        <v>245294</v>
      </c>
      <c r="O118" s="32">
        <v>614279</v>
      </c>
      <c r="P118" s="59">
        <f t="shared" si="43"/>
        <v>71899789</v>
      </c>
      <c r="Q118" s="108">
        <f t="shared" si="32"/>
        <v>91.181482003734544</v>
      </c>
      <c r="R118" s="36">
        <f t="shared" si="37"/>
        <v>78853499</v>
      </c>
      <c r="S118">
        <v>95</v>
      </c>
      <c r="T118">
        <v>32</v>
      </c>
      <c r="U118">
        <v>2</v>
      </c>
      <c r="V118" s="36">
        <f t="shared" si="39"/>
        <v>129</v>
      </c>
      <c r="W118" s="124">
        <f t="shared" si="46"/>
        <v>0.30281690140845069</v>
      </c>
      <c r="X118" t="s">
        <v>299</v>
      </c>
      <c r="Y118" s="36">
        <v>426</v>
      </c>
      <c r="Z118" s="14" t="s">
        <v>290</v>
      </c>
      <c r="AA118" s="14" t="s">
        <v>300</v>
      </c>
      <c r="AB118" s="14" t="s">
        <v>281</v>
      </c>
      <c r="AC118" s="125">
        <v>565</v>
      </c>
      <c r="AD118" s="128">
        <f t="shared" si="36"/>
        <v>0.8141210374639769</v>
      </c>
      <c r="AE118" s="122">
        <f t="shared" si="41"/>
        <v>694</v>
      </c>
    </row>
    <row r="119" spans="1:31" hidden="1" x14ac:dyDescent="0.2">
      <c r="A119" s="1" t="s">
        <v>8</v>
      </c>
      <c r="B119" t="s">
        <v>154</v>
      </c>
      <c r="C119" s="32">
        <v>149742</v>
      </c>
      <c r="D119" t="s">
        <v>224</v>
      </c>
      <c r="E119" s="32">
        <v>2046316</v>
      </c>
      <c r="F119" s="32">
        <v>4907394</v>
      </c>
      <c r="G119" s="32">
        <v>0</v>
      </c>
      <c r="H119" s="32">
        <v>0</v>
      </c>
      <c r="I119" s="59">
        <f t="shared" si="44"/>
        <v>6953710</v>
      </c>
      <c r="J119" s="108">
        <f t="shared" si="38"/>
        <v>8.8185179962654541</v>
      </c>
      <c r="K119" s="32">
        <f t="shared" si="45"/>
        <v>68110823</v>
      </c>
      <c r="L119" s="32">
        <v>2402261</v>
      </c>
      <c r="M119" s="32">
        <v>527132</v>
      </c>
      <c r="N119" s="32">
        <v>245294</v>
      </c>
      <c r="O119" s="32">
        <v>614279</v>
      </c>
      <c r="P119" s="59">
        <f t="shared" si="43"/>
        <v>71899789</v>
      </c>
      <c r="Q119" s="108">
        <f t="shared" si="32"/>
        <v>91.181482003734544</v>
      </c>
      <c r="R119" s="36">
        <f t="shared" si="37"/>
        <v>78853499</v>
      </c>
      <c r="S119">
        <v>95</v>
      </c>
      <c r="T119">
        <v>32</v>
      </c>
      <c r="U119">
        <v>2</v>
      </c>
      <c r="V119" s="36">
        <f t="shared" si="39"/>
        <v>129</v>
      </c>
      <c r="W119" s="124">
        <f t="shared" si="46"/>
        <v>0.30281690140845069</v>
      </c>
      <c r="X119" t="s">
        <v>299</v>
      </c>
      <c r="Y119" s="36">
        <v>426</v>
      </c>
      <c r="Z119" s="14" t="s">
        <v>290</v>
      </c>
      <c r="AA119" s="14" t="s">
        <v>300</v>
      </c>
      <c r="AB119" s="14" t="s">
        <v>281</v>
      </c>
      <c r="AC119" s="125">
        <v>565</v>
      </c>
      <c r="AD119" s="128">
        <f t="shared" si="36"/>
        <v>0.8141210374639769</v>
      </c>
      <c r="AE119" s="122">
        <f t="shared" si="41"/>
        <v>694</v>
      </c>
    </row>
    <row r="120" spans="1:31" hidden="1" x14ac:dyDescent="0.2">
      <c r="A120" s="1" t="s">
        <v>8</v>
      </c>
      <c r="B120" t="s">
        <v>125</v>
      </c>
      <c r="C120" s="32">
        <v>1039355</v>
      </c>
      <c r="D120" t="s">
        <v>224</v>
      </c>
      <c r="E120" s="32">
        <v>2046316</v>
      </c>
      <c r="F120" s="32">
        <v>4907394</v>
      </c>
      <c r="G120" s="32">
        <v>0</v>
      </c>
      <c r="H120" s="32">
        <v>0</v>
      </c>
      <c r="I120" s="59">
        <f t="shared" si="44"/>
        <v>6953710</v>
      </c>
      <c r="J120" s="108">
        <f t="shared" si="38"/>
        <v>8.8185179962654541</v>
      </c>
      <c r="K120" s="32">
        <f t="shared" si="45"/>
        <v>68110823</v>
      </c>
      <c r="L120" s="32">
        <v>2402261</v>
      </c>
      <c r="M120" s="32">
        <v>527132</v>
      </c>
      <c r="N120" s="32">
        <v>245294</v>
      </c>
      <c r="O120" s="32">
        <v>614279</v>
      </c>
      <c r="P120" s="59">
        <f t="shared" si="43"/>
        <v>71899789</v>
      </c>
      <c r="Q120" s="108">
        <f t="shared" si="32"/>
        <v>91.181482003734544</v>
      </c>
      <c r="R120" s="36">
        <f t="shared" si="37"/>
        <v>78853499</v>
      </c>
      <c r="S120">
        <v>95</v>
      </c>
      <c r="T120">
        <v>32</v>
      </c>
      <c r="U120">
        <v>2</v>
      </c>
      <c r="V120" s="36">
        <f t="shared" si="39"/>
        <v>129</v>
      </c>
      <c r="W120" s="124">
        <f t="shared" si="46"/>
        <v>0.30281690140845069</v>
      </c>
      <c r="X120" t="s">
        <v>299</v>
      </c>
      <c r="Y120" s="36">
        <v>426</v>
      </c>
      <c r="Z120" s="14" t="s">
        <v>290</v>
      </c>
      <c r="AA120" s="14" t="s">
        <v>300</v>
      </c>
      <c r="AB120" s="14" t="s">
        <v>281</v>
      </c>
      <c r="AC120" s="125">
        <v>565</v>
      </c>
      <c r="AD120" s="128">
        <f t="shared" si="36"/>
        <v>0.8141210374639769</v>
      </c>
      <c r="AE120" s="122">
        <f t="shared" si="41"/>
        <v>694</v>
      </c>
    </row>
    <row r="121" spans="1:31" ht="15.75" hidden="1" customHeight="1" x14ac:dyDescent="0.2">
      <c r="A121" s="1" t="s">
        <v>8</v>
      </c>
      <c r="B121" t="s">
        <v>155</v>
      </c>
      <c r="C121" s="32">
        <v>430018</v>
      </c>
      <c r="D121" t="s">
        <v>224</v>
      </c>
      <c r="E121" s="32">
        <v>2046316</v>
      </c>
      <c r="F121" s="32">
        <v>4907394</v>
      </c>
      <c r="G121" s="32">
        <v>0</v>
      </c>
      <c r="H121" s="32">
        <v>0</v>
      </c>
      <c r="I121" s="59">
        <f t="shared" si="44"/>
        <v>6953710</v>
      </c>
      <c r="J121" s="108">
        <f t="shared" si="38"/>
        <v>8.8185179962654541</v>
      </c>
      <c r="K121" s="32">
        <f t="shared" si="45"/>
        <v>68110823</v>
      </c>
      <c r="L121" s="32">
        <v>2402261</v>
      </c>
      <c r="M121" s="32">
        <v>527132</v>
      </c>
      <c r="N121" s="32">
        <v>245294</v>
      </c>
      <c r="O121" s="32">
        <v>614279</v>
      </c>
      <c r="P121" s="59">
        <f t="shared" si="43"/>
        <v>71899789</v>
      </c>
      <c r="Q121" s="108">
        <f t="shared" si="32"/>
        <v>91.181482003734544</v>
      </c>
      <c r="R121" s="36">
        <f t="shared" si="37"/>
        <v>78853499</v>
      </c>
      <c r="S121">
        <v>95</v>
      </c>
      <c r="T121">
        <v>32</v>
      </c>
      <c r="U121">
        <v>2</v>
      </c>
      <c r="V121" s="36">
        <f t="shared" si="39"/>
        <v>129</v>
      </c>
      <c r="W121" s="124">
        <f t="shared" si="46"/>
        <v>0.30281690140845069</v>
      </c>
      <c r="X121" t="s">
        <v>299</v>
      </c>
      <c r="Y121" s="36">
        <v>426</v>
      </c>
      <c r="Z121" s="14" t="s">
        <v>290</v>
      </c>
      <c r="AA121" s="14" t="s">
        <v>300</v>
      </c>
      <c r="AB121" s="14" t="s">
        <v>281</v>
      </c>
      <c r="AC121" s="125">
        <v>565</v>
      </c>
      <c r="AD121" s="128">
        <f t="shared" si="36"/>
        <v>0.8141210374639769</v>
      </c>
      <c r="AE121" s="122">
        <f t="shared" si="41"/>
        <v>694</v>
      </c>
    </row>
    <row r="122" spans="1:31" hidden="1" x14ac:dyDescent="0.2">
      <c r="A122" s="1" t="s">
        <v>8</v>
      </c>
      <c r="B122" t="s">
        <v>156</v>
      </c>
      <c r="C122" s="32">
        <v>496749</v>
      </c>
      <c r="D122" t="s">
        <v>224</v>
      </c>
      <c r="E122" s="32">
        <v>2046316</v>
      </c>
      <c r="F122" s="32">
        <v>4907394</v>
      </c>
      <c r="G122" s="32">
        <v>0</v>
      </c>
      <c r="H122" s="32">
        <v>0</v>
      </c>
      <c r="I122" s="59">
        <f t="shared" si="44"/>
        <v>6953710</v>
      </c>
      <c r="J122" s="108">
        <f t="shared" si="38"/>
        <v>8.8185179962654541</v>
      </c>
      <c r="K122" s="32">
        <f t="shared" si="45"/>
        <v>68110823</v>
      </c>
      <c r="L122" s="32">
        <v>2402261</v>
      </c>
      <c r="M122" s="32">
        <v>527132</v>
      </c>
      <c r="N122" s="32">
        <v>245294</v>
      </c>
      <c r="O122" s="32">
        <v>614279</v>
      </c>
      <c r="P122" s="59">
        <f t="shared" si="43"/>
        <v>71899789</v>
      </c>
      <c r="Q122" s="108">
        <f t="shared" si="32"/>
        <v>91.181482003734544</v>
      </c>
      <c r="R122" s="36">
        <f t="shared" si="37"/>
        <v>78853499</v>
      </c>
      <c r="S122">
        <v>95</v>
      </c>
      <c r="T122">
        <v>32</v>
      </c>
      <c r="U122">
        <v>2</v>
      </c>
      <c r="V122" s="36">
        <f t="shared" si="39"/>
        <v>129</v>
      </c>
      <c r="W122" s="124">
        <f t="shared" si="46"/>
        <v>0.30281690140845069</v>
      </c>
      <c r="X122" t="s">
        <v>299</v>
      </c>
      <c r="Y122" s="36">
        <v>426</v>
      </c>
      <c r="Z122" s="14" t="s">
        <v>290</v>
      </c>
      <c r="AA122" s="14" t="s">
        <v>300</v>
      </c>
      <c r="AB122" s="14" t="s">
        <v>281</v>
      </c>
      <c r="AC122" s="125">
        <v>565</v>
      </c>
      <c r="AD122" s="128">
        <f t="shared" si="36"/>
        <v>0.8141210374639769</v>
      </c>
      <c r="AE122" s="122">
        <f t="shared" si="41"/>
        <v>694</v>
      </c>
    </row>
    <row r="123" spans="1:31" hidden="1" x14ac:dyDescent="0.2">
      <c r="A123" s="1" t="s">
        <v>8</v>
      </c>
      <c r="B123" t="s">
        <v>157</v>
      </c>
      <c r="C123" s="32">
        <v>471906</v>
      </c>
      <c r="D123" t="s">
        <v>224</v>
      </c>
      <c r="E123" s="32">
        <v>2046316</v>
      </c>
      <c r="F123" s="32">
        <v>4907394</v>
      </c>
      <c r="G123" s="32">
        <v>0</v>
      </c>
      <c r="H123" s="32">
        <v>0</v>
      </c>
      <c r="I123" s="59">
        <f t="shared" si="44"/>
        <v>6953710</v>
      </c>
      <c r="J123" s="108">
        <f t="shared" si="38"/>
        <v>8.8185179962654541</v>
      </c>
      <c r="K123" s="32">
        <f t="shared" si="45"/>
        <v>68110823</v>
      </c>
      <c r="L123" s="32">
        <v>2402261</v>
      </c>
      <c r="M123" s="32">
        <v>527132</v>
      </c>
      <c r="N123" s="32">
        <v>245294</v>
      </c>
      <c r="O123" s="32">
        <v>614279</v>
      </c>
      <c r="P123" s="59">
        <f t="shared" si="43"/>
        <v>71899789</v>
      </c>
      <c r="Q123" s="108">
        <f t="shared" si="32"/>
        <v>91.181482003734544</v>
      </c>
      <c r="R123" s="36">
        <f t="shared" si="37"/>
        <v>78853499</v>
      </c>
      <c r="S123">
        <v>95</v>
      </c>
      <c r="T123">
        <v>32</v>
      </c>
      <c r="U123">
        <v>2</v>
      </c>
      <c r="V123" s="36">
        <f t="shared" si="39"/>
        <v>129</v>
      </c>
      <c r="W123" s="124">
        <f t="shared" si="46"/>
        <v>0.30281690140845069</v>
      </c>
      <c r="X123" t="s">
        <v>299</v>
      </c>
      <c r="Y123" s="36">
        <v>426</v>
      </c>
      <c r="Z123" s="14" t="s">
        <v>290</v>
      </c>
      <c r="AA123" s="14" t="s">
        <v>300</v>
      </c>
      <c r="AB123" s="14" t="s">
        <v>281</v>
      </c>
      <c r="AC123" s="125">
        <v>565</v>
      </c>
      <c r="AD123" s="128">
        <f t="shared" si="36"/>
        <v>0.8141210374639769</v>
      </c>
      <c r="AE123" s="122">
        <f t="shared" si="41"/>
        <v>694</v>
      </c>
    </row>
    <row r="124" spans="1:31" hidden="1" x14ac:dyDescent="0.2">
      <c r="A124" s="1" t="s">
        <v>9</v>
      </c>
      <c r="B124" t="s">
        <v>172</v>
      </c>
      <c r="C124" s="32">
        <v>341500</v>
      </c>
      <c r="D124" t="s">
        <v>216</v>
      </c>
      <c r="E124" s="32">
        <v>0</v>
      </c>
      <c r="F124" s="32">
        <v>0</v>
      </c>
      <c r="G124" s="32">
        <v>0</v>
      </c>
      <c r="H124" s="32">
        <v>0</v>
      </c>
      <c r="I124" s="59">
        <f>SUM(E124:H124)</f>
        <v>0</v>
      </c>
      <c r="J124" s="108">
        <f t="shared" si="38"/>
        <v>0</v>
      </c>
      <c r="K124" s="32">
        <v>13952829</v>
      </c>
      <c r="L124" s="32">
        <v>656795</v>
      </c>
      <c r="M124" s="32">
        <v>3345848</v>
      </c>
      <c r="N124" s="32">
        <v>187086</v>
      </c>
      <c r="O124" s="32">
        <v>0</v>
      </c>
      <c r="P124" s="59">
        <f>SUM(K124:O124)</f>
        <v>18142558</v>
      </c>
      <c r="Q124" s="108">
        <f t="shared" si="32"/>
        <v>100</v>
      </c>
      <c r="R124" s="36">
        <f t="shared" si="37"/>
        <v>18142558</v>
      </c>
      <c r="S124">
        <v>27</v>
      </c>
      <c r="T124">
        <v>32</v>
      </c>
      <c r="U124">
        <v>3</v>
      </c>
      <c r="V124" s="36">
        <f t="shared" si="39"/>
        <v>62</v>
      </c>
      <c r="W124" s="124">
        <f>V124/AE124</f>
        <v>1</v>
      </c>
      <c r="X124">
        <v>0</v>
      </c>
      <c r="Y124" s="36">
        <f t="shared" si="35"/>
        <v>62</v>
      </c>
      <c r="Z124" s="14">
        <v>0</v>
      </c>
      <c r="AA124" s="14">
        <v>0</v>
      </c>
      <c r="AB124" s="14">
        <v>0</v>
      </c>
      <c r="AC124" s="125">
        <f t="shared" si="40"/>
        <v>0</v>
      </c>
      <c r="AD124" s="128">
        <f t="shared" si="36"/>
        <v>0</v>
      </c>
      <c r="AE124" s="122">
        <f t="shared" si="41"/>
        <v>62</v>
      </c>
    </row>
    <row r="125" spans="1:31" x14ac:dyDescent="0.2">
      <c r="A125" s="1" t="s">
        <v>9</v>
      </c>
      <c r="B125" t="s">
        <v>90</v>
      </c>
      <c r="C125" s="32">
        <v>30000</v>
      </c>
      <c r="D125" s="12" t="s">
        <v>89</v>
      </c>
      <c r="E125" s="32">
        <v>0</v>
      </c>
      <c r="F125" s="32">
        <v>0</v>
      </c>
      <c r="G125" s="32">
        <v>0</v>
      </c>
      <c r="H125" s="32">
        <v>0</v>
      </c>
      <c r="I125" s="59">
        <f t="shared" si="44"/>
        <v>0</v>
      </c>
      <c r="J125" s="108">
        <f t="shared" si="38"/>
        <v>0</v>
      </c>
      <c r="K125" s="32">
        <v>13952829</v>
      </c>
      <c r="L125" s="32">
        <v>656795</v>
      </c>
      <c r="M125" s="32">
        <v>3345848</v>
      </c>
      <c r="N125" s="32">
        <v>187086</v>
      </c>
      <c r="O125" s="32">
        <v>0</v>
      </c>
      <c r="P125" s="59">
        <f>SUM(K125:O125)</f>
        <v>18142558</v>
      </c>
      <c r="Q125" s="108">
        <f t="shared" si="32"/>
        <v>100</v>
      </c>
      <c r="R125" s="36">
        <f t="shared" si="37"/>
        <v>18142558</v>
      </c>
      <c r="S125">
        <v>27</v>
      </c>
      <c r="T125">
        <v>32</v>
      </c>
      <c r="U125">
        <v>3</v>
      </c>
      <c r="V125" s="36">
        <f t="shared" si="39"/>
        <v>62</v>
      </c>
      <c r="W125" s="124">
        <f t="shared" ref="W125:W188" si="47">V125/AE125</f>
        <v>1</v>
      </c>
      <c r="X125">
        <v>0</v>
      </c>
      <c r="Y125" s="36">
        <f t="shared" si="35"/>
        <v>62</v>
      </c>
      <c r="Z125" s="14">
        <v>0</v>
      </c>
      <c r="AA125" s="14">
        <v>0</v>
      </c>
      <c r="AB125" s="14">
        <v>0</v>
      </c>
      <c r="AC125" s="125">
        <f t="shared" si="40"/>
        <v>0</v>
      </c>
      <c r="AD125" s="128">
        <f t="shared" si="36"/>
        <v>0</v>
      </c>
      <c r="AE125" s="122">
        <f t="shared" si="41"/>
        <v>62</v>
      </c>
    </row>
    <row r="126" spans="1:31" x14ac:dyDescent="0.2">
      <c r="A126" s="1" t="s">
        <v>9</v>
      </c>
      <c r="B126" t="s">
        <v>107</v>
      </c>
      <c r="C126" s="32">
        <v>192900</v>
      </c>
      <c r="D126" s="14" t="s">
        <v>224</v>
      </c>
      <c r="E126" s="32">
        <v>0</v>
      </c>
      <c r="F126" s="32">
        <v>0</v>
      </c>
      <c r="G126" s="32">
        <v>0</v>
      </c>
      <c r="H126" s="32">
        <v>0</v>
      </c>
      <c r="I126" s="59">
        <f t="shared" si="44"/>
        <v>0</v>
      </c>
      <c r="J126" s="108">
        <f t="shared" si="38"/>
        <v>0</v>
      </c>
      <c r="K126" s="32">
        <v>13952829</v>
      </c>
      <c r="L126" s="32">
        <v>656795</v>
      </c>
      <c r="M126" s="32">
        <v>3345848</v>
      </c>
      <c r="N126" s="32">
        <v>187086</v>
      </c>
      <c r="O126" s="32">
        <v>0</v>
      </c>
      <c r="P126" s="59">
        <f t="shared" si="43"/>
        <v>18142558</v>
      </c>
      <c r="Q126" s="108">
        <f t="shared" si="32"/>
        <v>100</v>
      </c>
      <c r="R126" s="36">
        <f t="shared" si="37"/>
        <v>18142558</v>
      </c>
      <c r="S126">
        <v>27</v>
      </c>
      <c r="T126">
        <v>32</v>
      </c>
      <c r="U126">
        <v>3</v>
      </c>
      <c r="V126" s="36">
        <f t="shared" si="39"/>
        <v>62</v>
      </c>
      <c r="W126" s="124">
        <f t="shared" si="47"/>
        <v>1</v>
      </c>
      <c r="X126">
        <v>0</v>
      </c>
      <c r="Y126" s="36">
        <f t="shared" si="35"/>
        <v>62</v>
      </c>
      <c r="Z126" s="14">
        <v>0</v>
      </c>
      <c r="AA126" s="14">
        <v>0</v>
      </c>
      <c r="AB126" s="14">
        <v>0</v>
      </c>
      <c r="AC126" s="125">
        <f t="shared" si="40"/>
        <v>0</v>
      </c>
      <c r="AD126" s="128">
        <f t="shared" si="36"/>
        <v>0</v>
      </c>
      <c r="AE126" s="122">
        <f t="shared" si="41"/>
        <v>62</v>
      </c>
    </row>
    <row r="127" spans="1:31" x14ac:dyDescent="0.2">
      <c r="A127" s="1" t="s">
        <v>9</v>
      </c>
      <c r="B127" t="s">
        <v>154</v>
      </c>
      <c r="C127" s="32">
        <v>551836</v>
      </c>
      <c r="D127" s="12" t="s">
        <v>224</v>
      </c>
      <c r="E127" s="32">
        <v>0</v>
      </c>
      <c r="F127" s="32">
        <v>0</v>
      </c>
      <c r="G127" s="32">
        <v>0</v>
      </c>
      <c r="H127" s="32">
        <v>0</v>
      </c>
      <c r="I127" s="59">
        <f t="shared" si="44"/>
        <v>0</v>
      </c>
      <c r="J127" s="108">
        <f t="shared" si="38"/>
        <v>0</v>
      </c>
      <c r="K127" s="32">
        <v>13952829</v>
      </c>
      <c r="L127" s="32">
        <v>656795</v>
      </c>
      <c r="M127" s="32">
        <v>3345848</v>
      </c>
      <c r="N127" s="32">
        <v>187086</v>
      </c>
      <c r="O127" s="32">
        <v>0</v>
      </c>
      <c r="P127" s="59">
        <f t="shared" si="43"/>
        <v>18142558</v>
      </c>
      <c r="Q127" s="108">
        <f t="shared" si="32"/>
        <v>100</v>
      </c>
      <c r="R127" s="36">
        <f t="shared" si="37"/>
        <v>18142558</v>
      </c>
      <c r="S127">
        <v>27</v>
      </c>
      <c r="T127">
        <v>32</v>
      </c>
      <c r="U127">
        <v>3</v>
      </c>
      <c r="V127" s="36">
        <f t="shared" si="39"/>
        <v>62</v>
      </c>
      <c r="W127" s="124">
        <f t="shared" si="47"/>
        <v>1</v>
      </c>
      <c r="X127">
        <v>0</v>
      </c>
      <c r="Y127" s="36">
        <f t="shared" si="35"/>
        <v>62</v>
      </c>
      <c r="Z127" s="14">
        <v>0</v>
      </c>
      <c r="AA127" s="14">
        <v>0</v>
      </c>
      <c r="AB127" s="14">
        <v>0</v>
      </c>
      <c r="AC127" s="125">
        <f t="shared" si="40"/>
        <v>0</v>
      </c>
      <c r="AD127" s="128">
        <f t="shared" si="36"/>
        <v>0</v>
      </c>
      <c r="AE127" s="122">
        <f t="shared" si="41"/>
        <v>62</v>
      </c>
    </row>
    <row r="128" spans="1:31" x14ac:dyDescent="0.2">
      <c r="A128" s="1" t="s">
        <v>9</v>
      </c>
      <c r="B128" t="s">
        <v>102</v>
      </c>
      <c r="C128" s="32">
        <v>461302</v>
      </c>
      <c r="D128" s="14" t="s">
        <v>171</v>
      </c>
      <c r="E128" s="32">
        <v>0</v>
      </c>
      <c r="F128" s="32">
        <v>0</v>
      </c>
      <c r="G128" s="32">
        <v>0</v>
      </c>
      <c r="H128" s="32">
        <v>0</v>
      </c>
      <c r="I128" s="59">
        <f t="shared" si="44"/>
        <v>0</v>
      </c>
      <c r="J128" s="108">
        <f t="shared" si="38"/>
        <v>0</v>
      </c>
      <c r="K128" s="32">
        <v>13952829</v>
      </c>
      <c r="L128" s="32">
        <v>656795</v>
      </c>
      <c r="M128" s="32">
        <v>3345848</v>
      </c>
      <c r="N128" s="32">
        <v>187086</v>
      </c>
      <c r="O128" s="32">
        <v>0</v>
      </c>
      <c r="P128" s="59">
        <f t="shared" si="43"/>
        <v>18142558</v>
      </c>
      <c r="Q128" s="108">
        <f t="shared" si="32"/>
        <v>100</v>
      </c>
      <c r="R128" s="36">
        <f t="shared" si="37"/>
        <v>18142558</v>
      </c>
      <c r="S128">
        <v>27</v>
      </c>
      <c r="T128">
        <v>32</v>
      </c>
      <c r="U128">
        <v>3</v>
      </c>
      <c r="V128" s="36">
        <f t="shared" si="39"/>
        <v>62</v>
      </c>
      <c r="W128" s="124">
        <f t="shared" si="47"/>
        <v>1</v>
      </c>
      <c r="X128">
        <v>0</v>
      </c>
      <c r="Y128" s="36">
        <f t="shared" si="35"/>
        <v>62</v>
      </c>
      <c r="Z128" s="14">
        <v>0</v>
      </c>
      <c r="AA128" s="14">
        <v>0</v>
      </c>
      <c r="AB128" s="14">
        <v>0</v>
      </c>
      <c r="AC128" s="125">
        <f t="shared" si="40"/>
        <v>0</v>
      </c>
      <c r="AD128" s="128">
        <f t="shared" si="36"/>
        <v>0</v>
      </c>
      <c r="AE128" s="122">
        <f t="shared" si="41"/>
        <v>62</v>
      </c>
    </row>
    <row r="129" spans="1:31" x14ac:dyDescent="0.2">
      <c r="A129" s="1" t="s">
        <v>9</v>
      </c>
      <c r="B129" t="s">
        <v>163</v>
      </c>
      <c r="C129" s="32">
        <v>237333</v>
      </c>
      <c r="D129" s="14" t="s">
        <v>171</v>
      </c>
      <c r="E129" s="32">
        <v>0</v>
      </c>
      <c r="F129" s="32">
        <v>0</v>
      </c>
      <c r="G129" s="32">
        <v>0</v>
      </c>
      <c r="H129" s="32">
        <v>0</v>
      </c>
      <c r="I129" s="59">
        <f t="shared" si="44"/>
        <v>0</v>
      </c>
      <c r="J129" s="108">
        <f t="shared" si="38"/>
        <v>0</v>
      </c>
      <c r="K129" s="32">
        <v>13952829</v>
      </c>
      <c r="L129" s="32">
        <v>656795</v>
      </c>
      <c r="M129" s="32">
        <v>3345848</v>
      </c>
      <c r="N129" s="32">
        <v>187086</v>
      </c>
      <c r="O129" s="32">
        <v>0</v>
      </c>
      <c r="P129" s="59">
        <f t="shared" si="43"/>
        <v>18142558</v>
      </c>
      <c r="Q129" s="108">
        <f t="shared" si="32"/>
        <v>100</v>
      </c>
      <c r="R129" s="36">
        <f t="shared" si="37"/>
        <v>18142558</v>
      </c>
      <c r="S129">
        <v>27</v>
      </c>
      <c r="T129">
        <v>32</v>
      </c>
      <c r="U129">
        <v>3</v>
      </c>
      <c r="V129" s="36">
        <f t="shared" si="39"/>
        <v>62</v>
      </c>
      <c r="W129" s="124">
        <f t="shared" si="47"/>
        <v>1</v>
      </c>
      <c r="X129">
        <v>0</v>
      </c>
      <c r="Y129" s="36">
        <f t="shared" si="35"/>
        <v>62</v>
      </c>
      <c r="Z129" s="14">
        <v>0</v>
      </c>
      <c r="AA129" s="14">
        <v>0</v>
      </c>
      <c r="AB129" s="14">
        <v>0</v>
      </c>
      <c r="AC129" s="125">
        <f t="shared" si="40"/>
        <v>0</v>
      </c>
      <c r="AD129" s="128">
        <f t="shared" si="36"/>
        <v>0</v>
      </c>
      <c r="AE129" s="122">
        <f t="shared" si="41"/>
        <v>62</v>
      </c>
    </row>
    <row r="130" spans="1:31" x14ac:dyDescent="0.2">
      <c r="A130" s="1" t="s">
        <v>9</v>
      </c>
      <c r="B130" t="s">
        <v>205</v>
      </c>
      <c r="C130" s="32">
        <v>85000</v>
      </c>
      <c r="D130" s="12" t="s">
        <v>216</v>
      </c>
      <c r="E130" s="32">
        <v>0</v>
      </c>
      <c r="F130" s="32">
        <v>0</v>
      </c>
      <c r="G130" s="32">
        <v>0</v>
      </c>
      <c r="H130" s="32">
        <v>0</v>
      </c>
      <c r="I130" s="59">
        <f t="shared" si="44"/>
        <v>0</v>
      </c>
      <c r="J130" s="108">
        <f t="shared" si="38"/>
        <v>0</v>
      </c>
      <c r="K130" s="32">
        <v>13952829</v>
      </c>
      <c r="L130" s="32">
        <v>656795</v>
      </c>
      <c r="M130" s="32">
        <v>3345848</v>
      </c>
      <c r="N130" s="32">
        <v>187086</v>
      </c>
      <c r="O130" s="32">
        <v>0</v>
      </c>
      <c r="P130" s="59">
        <f t="shared" si="43"/>
        <v>18142558</v>
      </c>
      <c r="Q130" s="108">
        <f t="shared" si="32"/>
        <v>100</v>
      </c>
      <c r="R130" s="36">
        <f t="shared" si="37"/>
        <v>18142558</v>
      </c>
      <c r="S130">
        <v>27</v>
      </c>
      <c r="T130">
        <v>32</v>
      </c>
      <c r="U130">
        <v>3</v>
      </c>
      <c r="V130" s="36">
        <f t="shared" si="39"/>
        <v>62</v>
      </c>
      <c r="W130" s="124">
        <f t="shared" si="47"/>
        <v>1</v>
      </c>
      <c r="X130">
        <v>0</v>
      </c>
      <c r="Y130" s="36">
        <f t="shared" si="35"/>
        <v>62</v>
      </c>
      <c r="Z130" s="14">
        <v>0</v>
      </c>
      <c r="AA130" s="14">
        <v>0</v>
      </c>
      <c r="AB130" s="14">
        <v>0</v>
      </c>
      <c r="AC130" s="125">
        <f t="shared" si="40"/>
        <v>0</v>
      </c>
      <c r="AD130" s="128">
        <f t="shared" si="36"/>
        <v>0</v>
      </c>
      <c r="AE130" s="122">
        <f t="shared" si="41"/>
        <v>62</v>
      </c>
    </row>
    <row r="131" spans="1:31" x14ac:dyDescent="0.2">
      <c r="A131" s="1" t="s">
        <v>9</v>
      </c>
      <c r="B131" t="s">
        <v>142</v>
      </c>
      <c r="C131" s="32">
        <v>252719</v>
      </c>
      <c r="D131" s="12" t="s">
        <v>89</v>
      </c>
      <c r="E131" s="32">
        <v>0</v>
      </c>
      <c r="F131" s="32">
        <v>0</v>
      </c>
      <c r="G131" s="32">
        <v>0</v>
      </c>
      <c r="H131" s="32">
        <v>0</v>
      </c>
      <c r="I131" s="59">
        <f t="shared" si="44"/>
        <v>0</v>
      </c>
      <c r="J131" s="108">
        <f t="shared" si="38"/>
        <v>0</v>
      </c>
      <c r="K131" s="32">
        <v>13952829</v>
      </c>
      <c r="L131" s="32">
        <v>656795</v>
      </c>
      <c r="M131" s="32">
        <v>3345848</v>
      </c>
      <c r="N131" s="32">
        <v>187086</v>
      </c>
      <c r="O131" s="32">
        <v>0</v>
      </c>
      <c r="P131" s="59">
        <f t="shared" si="43"/>
        <v>18142558</v>
      </c>
      <c r="Q131" s="108">
        <f t="shared" ref="Q131:Q194" si="48">(100*P131)/R131</f>
        <v>100</v>
      </c>
      <c r="R131" s="36">
        <f t="shared" si="37"/>
        <v>18142558</v>
      </c>
      <c r="S131">
        <v>27</v>
      </c>
      <c r="T131">
        <v>32</v>
      </c>
      <c r="U131">
        <v>3</v>
      </c>
      <c r="V131" s="36">
        <f t="shared" si="39"/>
        <v>62</v>
      </c>
      <c r="W131" s="124">
        <f t="shared" si="47"/>
        <v>1</v>
      </c>
      <c r="X131">
        <v>0</v>
      </c>
      <c r="Y131" s="36">
        <f t="shared" ref="Y131:Y142" si="49">V131+X131</f>
        <v>62</v>
      </c>
      <c r="Z131" s="14">
        <v>0</v>
      </c>
      <c r="AA131" s="14">
        <v>0</v>
      </c>
      <c r="AB131" s="14">
        <v>0</v>
      </c>
      <c r="AC131" s="125">
        <f t="shared" si="40"/>
        <v>0</v>
      </c>
      <c r="AD131" s="128">
        <f t="shared" si="36"/>
        <v>0</v>
      </c>
      <c r="AE131" s="122">
        <f t="shared" si="41"/>
        <v>62</v>
      </c>
    </row>
    <row r="132" spans="1:31" x14ac:dyDescent="0.2">
      <c r="A132" s="1" t="s">
        <v>9</v>
      </c>
      <c r="B132" t="s">
        <v>132</v>
      </c>
      <c r="C132" s="32">
        <v>194585</v>
      </c>
      <c r="D132" s="14" t="s">
        <v>176</v>
      </c>
      <c r="E132" s="32">
        <v>0</v>
      </c>
      <c r="F132" s="32">
        <v>0</v>
      </c>
      <c r="G132" s="32">
        <v>0</v>
      </c>
      <c r="H132" s="32">
        <v>0</v>
      </c>
      <c r="I132" s="59">
        <f t="shared" si="44"/>
        <v>0</v>
      </c>
      <c r="J132" s="108">
        <f t="shared" si="38"/>
        <v>0</v>
      </c>
      <c r="K132" s="32">
        <v>13952829</v>
      </c>
      <c r="L132" s="32">
        <v>656795</v>
      </c>
      <c r="M132" s="32">
        <v>3345848</v>
      </c>
      <c r="N132" s="32">
        <v>187086</v>
      </c>
      <c r="O132" s="32">
        <v>0</v>
      </c>
      <c r="P132" s="59">
        <f t="shared" si="43"/>
        <v>18142558</v>
      </c>
      <c r="Q132" s="108">
        <f t="shared" si="48"/>
        <v>100</v>
      </c>
      <c r="R132" s="36">
        <f t="shared" si="37"/>
        <v>18142558</v>
      </c>
      <c r="S132">
        <v>27</v>
      </c>
      <c r="T132">
        <v>32</v>
      </c>
      <c r="U132">
        <v>3</v>
      </c>
      <c r="V132" s="36">
        <f t="shared" si="39"/>
        <v>62</v>
      </c>
      <c r="W132" s="124">
        <f t="shared" si="47"/>
        <v>1</v>
      </c>
      <c r="X132">
        <v>0</v>
      </c>
      <c r="Y132" s="36">
        <f t="shared" si="49"/>
        <v>62</v>
      </c>
      <c r="Z132" s="14">
        <v>0</v>
      </c>
      <c r="AA132" s="14">
        <v>0</v>
      </c>
      <c r="AB132" s="14">
        <v>0</v>
      </c>
      <c r="AC132" s="125">
        <f t="shared" si="40"/>
        <v>0</v>
      </c>
      <c r="AD132" s="128">
        <f t="shared" ref="AD132:AD195" si="50">AC132/AE132</f>
        <v>0</v>
      </c>
      <c r="AE132" s="122">
        <f t="shared" si="41"/>
        <v>62</v>
      </c>
    </row>
    <row r="133" spans="1:31" x14ac:dyDescent="0.2">
      <c r="A133" s="1" t="s">
        <v>9</v>
      </c>
      <c r="B133" t="s">
        <v>165</v>
      </c>
      <c r="C133" s="32">
        <v>281257</v>
      </c>
      <c r="D133" s="14" t="s">
        <v>224</v>
      </c>
      <c r="E133" s="32">
        <v>0</v>
      </c>
      <c r="F133" s="32">
        <v>0</v>
      </c>
      <c r="G133" s="32">
        <v>0</v>
      </c>
      <c r="H133" s="32">
        <v>0</v>
      </c>
      <c r="I133" s="59">
        <f t="shared" si="44"/>
        <v>0</v>
      </c>
      <c r="J133" s="108">
        <f t="shared" si="38"/>
        <v>0</v>
      </c>
      <c r="K133" s="32">
        <v>13952829</v>
      </c>
      <c r="L133" s="32">
        <v>656795</v>
      </c>
      <c r="M133" s="32">
        <v>3345848</v>
      </c>
      <c r="N133" s="32">
        <v>187086</v>
      </c>
      <c r="O133" s="32">
        <v>0</v>
      </c>
      <c r="P133" s="59">
        <f t="shared" si="43"/>
        <v>18142558</v>
      </c>
      <c r="Q133" s="108">
        <f t="shared" si="48"/>
        <v>100</v>
      </c>
      <c r="R133" s="36">
        <f t="shared" si="37"/>
        <v>18142558</v>
      </c>
      <c r="S133">
        <v>27</v>
      </c>
      <c r="T133">
        <v>32</v>
      </c>
      <c r="U133">
        <v>3</v>
      </c>
      <c r="V133" s="36">
        <f t="shared" si="39"/>
        <v>62</v>
      </c>
      <c r="W133" s="124">
        <f t="shared" si="47"/>
        <v>1</v>
      </c>
      <c r="X133">
        <v>0</v>
      </c>
      <c r="Y133" s="36">
        <f t="shared" si="49"/>
        <v>62</v>
      </c>
      <c r="Z133" s="14">
        <v>0</v>
      </c>
      <c r="AA133" s="14">
        <v>0</v>
      </c>
      <c r="AB133" s="14">
        <v>0</v>
      </c>
      <c r="AC133" s="125">
        <f t="shared" si="40"/>
        <v>0</v>
      </c>
      <c r="AD133" s="128">
        <f t="shared" si="50"/>
        <v>0</v>
      </c>
      <c r="AE133" s="122">
        <f t="shared" si="41"/>
        <v>62</v>
      </c>
    </row>
    <row r="134" spans="1:31" x14ac:dyDescent="0.2">
      <c r="A134" s="1" t="s">
        <v>9</v>
      </c>
      <c r="B134" t="s">
        <v>133</v>
      </c>
      <c r="C134" s="32">
        <v>129366</v>
      </c>
      <c r="D134" s="12" t="s">
        <v>89</v>
      </c>
      <c r="E134" s="32">
        <v>0</v>
      </c>
      <c r="F134" s="32">
        <v>0</v>
      </c>
      <c r="G134" s="32">
        <v>0</v>
      </c>
      <c r="H134" s="32">
        <v>0</v>
      </c>
      <c r="I134" s="59">
        <f t="shared" si="44"/>
        <v>0</v>
      </c>
      <c r="J134" s="108">
        <f t="shared" si="38"/>
        <v>0</v>
      </c>
      <c r="K134" s="32">
        <v>13952829</v>
      </c>
      <c r="L134" s="32">
        <v>656795</v>
      </c>
      <c r="M134" s="32">
        <v>3345848</v>
      </c>
      <c r="N134" s="32">
        <v>187086</v>
      </c>
      <c r="O134" s="32">
        <v>0</v>
      </c>
      <c r="P134" s="59">
        <f t="shared" si="43"/>
        <v>18142558</v>
      </c>
      <c r="Q134" s="108">
        <f t="shared" si="48"/>
        <v>100</v>
      </c>
      <c r="R134" s="36">
        <f t="shared" si="37"/>
        <v>18142558</v>
      </c>
      <c r="S134">
        <v>27</v>
      </c>
      <c r="T134">
        <v>32</v>
      </c>
      <c r="U134">
        <v>3</v>
      </c>
      <c r="V134" s="36">
        <f t="shared" si="39"/>
        <v>62</v>
      </c>
      <c r="W134" s="124">
        <f t="shared" si="47"/>
        <v>1</v>
      </c>
      <c r="X134">
        <v>0</v>
      </c>
      <c r="Y134" s="36">
        <f t="shared" si="49"/>
        <v>62</v>
      </c>
      <c r="Z134" s="14">
        <v>0</v>
      </c>
      <c r="AA134" s="14">
        <v>0</v>
      </c>
      <c r="AB134" s="14">
        <v>0</v>
      </c>
      <c r="AC134" s="125">
        <f t="shared" si="40"/>
        <v>0</v>
      </c>
      <c r="AD134" s="128">
        <f t="shared" si="50"/>
        <v>0</v>
      </c>
      <c r="AE134" s="122">
        <f t="shared" si="41"/>
        <v>62</v>
      </c>
    </row>
    <row r="135" spans="1:31" x14ac:dyDescent="0.2">
      <c r="A135" s="1" t="s">
        <v>9</v>
      </c>
      <c r="B135" t="s">
        <v>166</v>
      </c>
      <c r="C135" s="32">
        <v>50149</v>
      </c>
      <c r="D135" s="14" t="s">
        <v>224</v>
      </c>
      <c r="E135" s="32">
        <v>0</v>
      </c>
      <c r="F135" s="32">
        <v>0</v>
      </c>
      <c r="G135" s="32">
        <v>0</v>
      </c>
      <c r="H135" s="32">
        <v>0</v>
      </c>
      <c r="I135" s="59">
        <f t="shared" si="44"/>
        <v>0</v>
      </c>
      <c r="J135" s="108">
        <f t="shared" si="38"/>
        <v>0</v>
      </c>
      <c r="K135" s="32">
        <v>13952829</v>
      </c>
      <c r="L135" s="32">
        <v>656795</v>
      </c>
      <c r="M135" s="32">
        <v>3345848</v>
      </c>
      <c r="N135" s="32">
        <v>187086</v>
      </c>
      <c r="O135" s="32">
        <v>0</v>
      </c>
      <c r="P135" s="59">
        <f t="shared" si="43"/>
        <v>18142558</v>
      </c>
      <c r="Q135" s="108">
        <f t="shared" si="48"/>
        <v>100</v>
      </c>
      <c r="R135" s="36">
        <f t="shared" si="37"/>
        <v>18142558</v>
      </c>
      <c r="S135">
        <v>27</v>
      </c>
      <c r="T135">
        <v>32</v>
      </c>
      <c r="U135">
        <v>3</v>
      </c>
      <c r="V135" s="36">
        <f t="shared" si="39"/>
        <v>62</v>
      </c>
      <c r="W135" s="124">
        <f t="shared" si="47"/>
        <v>1</v>
      </c>
      <c r="X135">
        <v>0</v>
      </c>
      <c r="Y135" s="36">
        <f t="shared" si="49"/>
        <v>62</v>
      </c>
      <c r="Z135" s="14">
        <v>0</v>
      </c>
      <c r="AA135" s="14">
        <v>0</v>
      </c>
      <c r="AB135" s="14">
        <v>0</v>
      </c>
      <c r="AC135" s="125">
        <f t="shared" si="40"/>
        <v>0</v>
      </c>
      <c r="AD135" s="128">
        <f t="shared" si="50"/>
        <v>0</v>
      </c>
      <c r="AE135" s="122">
        <f t="shared" si="41"/>
        <v>62</v>
      </c>
    </row>
    <row r="136" spans="1:31" x14ac:dyDescent="0.2">
      <c r="A136" s="1" t="s">
        <v>9</v>
      </c>
      <c r="B136" t="s">
        <v>103</v>
      </c>
      <c r="C136" s="32">
        <v>432361</v>
      </c>
      <c r="D136" s="14" t="s">
        <v>171</v>
      </c>
      <c r="E136" s="32">
        <v>0</v>
      </c>
      <c r="F136" s="32">
        <v>0</v>
      </c>
      <c r="G136" s="32">
        <v>0</v>
      </c>
      <c r="H136" s="32">
        <v>0</v>
      </c>
      <c r="I136" s="59">
        <f t="shared" si="44"/>
        <v>0</v>
      </c>
      <c r="J136" s="108">
        <f t="shared" si="38"/>
        <v>0</v>
      </c>
      <c r="K136" s="32">
        <v>13952829</v>
      </c>
      <c r="L136" s="32">
        <v>656795</v>
      </c>
      <c r="M136" s="32">
        <v>3345848</v>
      </c>
      <c r="N136" s="32">
        <v>187086</v>
      </c>
      <c r="O136" s="32">
        <v>0</v>
      </c>
      <c r="P136" s="59">
        <f t="shared" si="43"/>
        <v>18142558</v>
      </c>
      <c r="Q136" s="108">
        <f t="shared" si="48"/>
        <v>100</v>
      </c>
      <c r="R136" s="36">
        <f t="shared" si="37"/>
        <v>18142558</v>
      </c>
      <c r="S136">
        <v>27</v>
      </c>
      <c r="T136">
        <v>32</v>
      </c>
      <c r="U136">
        <v>3</v>
      </c>
      <c r="V136" s="36">
        <f t="shared" si="39"/>
        <v>62</v>
      </c>
      <c r="W136" s="124">
        <f t="shared" si="47"/>
        <v>1</v>
      </c>
      <c r="X136">
        <v>0</v>
      </c>
      <c r="Y136" s="36">
        <f t="shared" si="49"/>
        <v>62</v>
      </c>
      <c r="Z136" s="14">
        <v>0</v>
      </c>
      <c r="AA136" s="14">
        <v>0</v>
      </c>
      <c r="AB136" s="14">
        <v>0</v>
      </c>
      <c r="AC136" s="125">
        <f t="shared" si="40"/>
        <v>0</v>
      </c>
      <c r="AD136" s="128">
        <f t="shared" si="50"/>
        <v>0</v>
      </c>
      <c r="AE136" s="122">
        <f t="shared" si="41"/>
        <v>62</v>
      </c>
    </row>
    <row r="137" spans="1:31" ht="15.75" customHeight="1" x14ac:dyDescent="0.2">
      <c r="A137" s="1" t="s">
        <v>9</v>
      </c>
      <c r="B137" t="s">
        <v>161</v>
      </c>
      <c r="C137" s="32">
        <v>236070</v>
      </c>
      <c r="D137" s="14" t="s">
        <v>98</v>
      </c>
      <c r="E137" s="32">
        <v>0</v>
      </c>
      <c r="F137" s="32">
        <v>0</v>
      </c>
      <c r="G137" s="32">
        <v>0</v>
      </c>
      <c r="H137" s="32">
        <v>0</v>
      </c>
      <c r="I137" s="59">
        <f t="shared" si="44"/>
        <v>0</v>
      </c>
      <c r="J137" s="108">
        <f t="shared" si="38"/>
        <v>0</v>
      </c>
      <c r="K137" s="32">
        <v>13952829</v>
      </c>
      <c r="L137" s="32">
        <v>656795</v>
      </c>
      <c r="M137" s="32">
        <v>3345848</v>
      </c>
      <c r="N137" s="32">
        <v>187086</v>
      </c>
      <c r="O137" s="32">
        <v>0</v>
      </c>
      <c r="P137" s="59">
        <f t="shared" si="43"/>
        <v>18142558</v>
      </c>
      <c r="Q137" s="108">
        <f t="shared" si="48"/>
        <v>100</v>
      </c>
      <c r="R137" s="36">
        <f t="shared" si="37"/>
        <v>18142558</v>
      </c>
      <c r="S137">
        <v>27</v>
      </c>
      <c r="T137">
        <v>32</v>
      </c>
      <c r="U137">
        <v>3</v>
      </c>
      <c r="V137" s="36">
        <f t="shared" si="39"/>
        <v>62</v>
      </c>
      <c r="W137" s="124">
        <f t="shared" si="47"/>
        <v>1</v>
      </c>
      <c r="X137">
        <v>0</v>
      </c>
      <c r="Y137" s="36">
        <f t="shared" si="49"/>
        <v>62</v>
      </c>
      <c r="Z137" s="14">
        <v>0</v>
      </c>
      <c r="AA137" s="14">
        <v>0</v>
      </c>
      <c r="AB137" s="14">
        <v>0</v>
      </c>
      <c r="AC137" s="125">
        <f t="shared" si="40"/>
        <v>0</v>
      </c>
      <c r="AD137" s="128">
        <f t="shared" si="50"/>
        <v>0</v>
      </c>
      <c r="AE137" s="122">
        <f t="shared" si="41"/>
        <v>62</v>
      </c>
    </row>
    <row r="138" spans="1:31" x14ac:dyDescent="0.2">
      <c r="A138" s="1" t="s">
        <v>9</v>
      </c>
      <c r="B138" t="s">
        <v>130</v>
      </c>
      <c r="C138" s="32">
        <v>100000</v>
      </c>
      <c r="D138" s="14" t="s">
        <v>98</v>
      </c>
      <c r="E138" s="32">
        <v>0</v>
      </c>
      <c r="F138" s="32">
        <v>0</v>
      </c>
      <c r="G138" s="32">
        <v>0</v>
      </c>
      <c r="H138" s="32">
        <v>0</v>
      </c>
      <c r="I138" s="59">
        <f t="shared" si="44"/>
        <v>0</v>
      </c>
      <c r="J138" s="108">
        <f t="shared" si="38"/>
        <v>0</v>
      </c>
      <c r="K138" s="32">
        <v>13952829</v>
      </c>
      <c r="L138" s="32">
        <v>656795</v>
      </c>
      <c r="M138" s="32">
        <v>3345848</v>
      </c>
      <c r="N138" s="32">
        <v>187086</v>
      </c>
      <c r="O138" s="32">
        <v>0</v>
      </c>
      <c r="P138" s="59">
        <f t="shared" si="43"/>
        <v>18142558</v>
      </c>
      <c r="Q138" s="108">
        <f t="shared" si="48"/>
        <v>100</v>
      </c>
      <c r="R138" s="36">
        <f t="shared" si="37"/>
        <v>18142558</v>
      </c>
      <c r="S138">
        <v>27</v>
      </c>
      <c r="T138">
        <v>32</v>
      </c>
      <c r="U138">
        <v>3</v>
      </c>
      <c r="V138" s="36">
        <f t="shared" si="39"/>
        <v>62</v>
      </c>
      <c r="W138" s="124">
        <f t="shared" si="47"/>
        <v>1</v>
      </c>
      <c r="X138">
        <v>0</v>
      </c>
      <c r="Y138" s="36">
        <f t="shared" si="49"/>
        <v>62</v>
      </c>
      <c r="Z138" s="14">
        <v>0</v>
      </c>
      <c r="AA138" s="14">
        <v>0</v>
      </c>
      <c r="AB138" s="14">
        <v>0</v>
      </c>
      <c r="AC138" s="125">
        <f t="shared" si="40"/>
        <v>0</v>
      </c>
      <c r="AD138" s="128">
        <f t="shared" si="50"/>
        <v>0</v>
      </c>
      <c r="AE138" s="122">
        <f t="shared" si="41"/>
        <v>62</v>
      </c>
    </row>
    <row r="139" spans="1:31" x14ac:dyDescent="0.2">
      <c r="A139" s="1" t="s">
        <v>9</v>
      </c>
      <c r="B139" t="s">
        <v>104</v>
      </c>
      <c r="C139" s="32">
        <v>772534</v>
      </c>
      <c r="D139" s="14" t="s">
        <v>171</v>
      </c>
      <c r="E139" s="32">
        <v>0</v>
      </c>
      <c r="F139" s="32">
        <v>0</v>
      </c>
      <c r="G139" s="32">
        <v>0</v>
      </c>
      <c r="H139" s="32">
        <v>0</v>
      </c>
      <c r="I139" s="59">
        <f t="shared" si="44"/>
        <v>0</v>
      </c>
      <c r="J139" s="108">
        <f t="shared" si="38"/>
        <v>0</v>
      </c>
      <c r="K139" s="32">
        <v>13952829</v>
      </c>
      <c r="L139" s="32">
        <v>656795</v>
      </c>
      <c r="M139" s="32">
        <v>3345848</v>
      </c>
      <c r="N139" s="32">
        <v>187086</v>
      </c>
      <c r="O139" s="32">
        <v>0</v>
      </c>
      <c r="P139" s="59">
        <f t="shared" si="43"/>
        <v>18142558</v>
      </c>
      <c r="Q139" s="108">
        <f t="shared" si="48"/>
        <v>100</v>
      </c>
      <c r="R139" s="36">
        <f t="shared" ref="R139:R202" si="51">I139+P139</f>
        <v>18142558</v>
      </c>
      <c r="S139">
        <v>27</v>
      </c>
      <c r="T139">
        <v>32</v>
      </c>
      <c r="U139">
        <v>3</v>
      </c>
      <c r="V139" s="36">
        <f t="shared" si="39"/>
        <v>62</v>
      </c>
      <c r="W139" s="124">
        <f t="shared" si="47"/>
        <v>1</v>
      </c>
      <c r="X139">
        <v>0</v>
      </c>
      <c r="Y139" s="36">
        <f t="shared" si="49"/>
        <v>62</v>
      </c>
      <c r="Z139" s="14">
        <v>0</v>
      </c>
      <c r="AA139" s="14">
        <v>0</v>
      </c>
      <c r="AB139" s="14">
        <v>0</v>
      </c>
      <c r="AC139" s="125">
        <f t="shared" si="40"/>
        <v>0</v>
      </c>
      <c r="AD139" s="128">
        <f t="shared" si="50"/>
        <v>0</v>
      </c>
      <c r="AE139" s="122">
        <f t="shared" si="41"/>
        <v>62</v>
      </c>
    </row>
    <row r="140" spans="1:31" x14ac:dyDescent="0.2">
      <c r="A140" s="1" t="s">
        <v>9</v>
      </c>
      <c r="B140" t="s">
        <v>158</v>
      </c>
      <c r="C140" s="32">
        <v>36758</v>
      </c>
      <c r="D140" s="14" t="s">
        <v>128</v>
      </c>
      <c r="E140" s="32">
        <v>0</v>
      </c>
      <c r="F140" s="32">
        <v>0</v>
      </c>
      <c r="G140" s="32">
        <v>0</v>
      </c>
      <c r="H140" s="32">
        <v>0</v>
      </c>
      <c r="I140" s="59">
        <f t="shared" si="44"/>
        <v>0</v>
      </c>
      <c r="J140" s="108">
        <f t="shared" si="38"/>
        <v>0</v>
      </c>
      <c r="K140" s="32">
        <v>13952829</v>
      </c>
      <c r="L140" s="32">
        <v>656795</v>
      </c>
      <c r="M140" s="32">
        <v>3345848</v>
      </c>
      <c r="N140" s="32">
        <v>187086</v>
      </c>
      <c r="O140" s="32">
        <v>0</v>
      </c>
      <c r="P140" s="59">
        <f t="shared" si="43"/>
        <v>18142558</v>
      </c>
      <c r="Q140" s="108">
        <f t="shared" si="48"/>
        <v>100</v>
      </c>
      <c r="R140" s="36">
        <f t="shared" si="51"/>
        <v>18142558</v>
      </c>
      <c r="S140">
        <v>27</v>
      </c>
      <c r="T140">
        <v>32</v>
      </c>
      <c r="U140">
        <v>3</v>
      </c>
      <c r="V140" s="36">
        <f t="shared" si="39"/>
        <v>62</v>
      </c>
      <c r="W140" s="124">
        <f t="shared" si="47"/>
        <v>1</v>
      </c>
      <c r="X140">
        <v>0</v>
      </c>
      <c r="Y140" s="36">
        <f t="shared" si="49"/>
        <v>62</v>
      </c>
      <c r="Z140" s="14">
        <v>0</v>
      </c>
      <c r="AA140" s="14">
        <v>0</v>
      </c>
      <c r="AB140" s="14">
        <v>0</v>
      </c>
      <c r="AC140" s="125">
        <f t="shared" si="40"/>
        <v>0</v>
      </c>
      <c r="AD140" s="128">
        <f t="shared" si="50"/>
        <v>0</v>
      </c>
      <c r="AE140" s="122">
        <f t="shared" si="41"/>
        <v>62</v>
      </c>
    </row>
    <row r="141" spans="1:31" x14ac:dyDescent="0.2">
      <c r="A141" s="1" t="s">
        <v>9</v>
      </c>
      <c r="B141" t="s">
        <v>119</v>
      </c>
      <c r="C141" s="32">
        <v>419851</v>
      </c>
      <c r="D141" s="14" t="s">
        <v>98</v>
      </c>
      <c r="E141" s="32">
        <v>0</v>
      </c>
      <c r="F141" s="32">
        <v>0</v>
      </c>
      <c r="G141" s="32">
        <v>0</v>
      </c>
      <c r="H141" s="32">
        <v>0</v>
      </c>
      <c r="I141" s="59">
        <f t="shared" si="44"/>
        <v>0</v>
      </c>
      <c r="J141" s="108">
        <f t="shared" ref="J141:J204" si="52">(100*I141)/R141</f>
        <v>0</v>
      </c>
      <c r="K141" s="32">
        <v>13952829</v>
      </c>
      <c r="L141" s="32">
        <v>656795</v>
      </c>
      <c r="M141" s="32">
        <v>3345848</v>
      </c>
      <c r="N141" s="32">
        <v>187086</v>
      </c>
      <c r="O141" s="32">
        <v>0</v>
      </c>
      <c r="P141" s="59">
        <f t="shared" si="43"/>
        <v>18142558</v>
      </c>
      <c r="Q141" s="108">
        <f t="shared" si="48"/>
        <v>100</v>
      </c>
      <c r="R141" s="36">
        <f t="shared" si="51"/>
        <v>18142558</v>
      </c>
      <c r="S141">
        <v>27</v>
      </c>
      <c r="T141">
        <v>32</v>
      </c>
      <c r="U141">
        <v>3</v>
      </c>
      <c r="V141" s="36">
        <f t="shared" si="39"/>
        <v>62</v>
      </c>
      <c r="W141" s="124">
        <f t="shared" si="47"/>
        <v>1</v>
      </c>
      <c r="X141">
        <v>0</v>
      </c>
      <c r="Y141" s="36">
        <f t="shared" si="49"/>
        <v>62</v>
      </c>
      <c r="Z141" s="14">
        <v>0</v>
      </c>
      <c r="AA141" s="14">
        <v>0</v>
      </c>
      <c r="AB141" s="14">
        <v>0</v>
      </c>
      <c r="AC141" s="125">
        <f t="shared" si="40"/>
        <v>0</v>
      </c>
      <c r="AD141" s="128">
        <f t="shared" si="50"/>
        <v>0</v>
      </c>
      <c r="AE141" s="122">
        <f t="shared" si="41"/>
        <v>62</v>
      </c>
    </row>
    <row r="142" spans="1:31" x14ac:dyDescent="0.2">
      <c r="A142" s="1" t="s">
        <v>9</v>
      </c>
      <c r="B142" t="s">
        <v>159</v>
      </c>
      <c r="C142" s="32">
        <v>17337</v>
      </c>
      <c r="D142" s="12" t="s">
        <v>89</v>
      </c>
      <c r="E142" s="32">
        <v>0</v>
      </c>
      <c r="F142" s="32">
        <v>0</v>
      </c>
      <c r="G142" s="32">
        <v>0</v>
      </c>
      <c r="H142" s="32">
        <v>0</v>
      </c>
      <c r="I142" s="59">
        <f t="shared" si="44"/>
        <v>0</v>
      </c>
      <c r="J142" s="108">
        <f t="shared" si="52"/>
        <v>0</v>
      </c>
      <c r="K142" s="32">
        <v>13952829</v>
      </c>
      <c r="L142" s="32">
        <v>656795</v>
      </c>
      <c r="M142" s="32">
        <v>3345848</v>
      </c>
      <c r="N142" s="32">
        <v>187086</v>
      </c>
      <c r="O142" s="32">
        <v>0</v>
      </c>
      <c r="P142" s="59">
        <f t="shared" si="43"/>
        <v>18142558</v>
      </c>
      <c r="Q142" s="108">
        <f t="shared" si="48"/>
        <v>100</v>
      </c>
      <c r="R142" s="36">
        <f t="shared" si="51"/>
        <v>18142558</v>
      </c>
      <c r="S142">
        <v>27</v>
      </c>
      <c r="T142">
        <v>32</v>
      </c>
      <c r="U142">
        <v>3</v>
      </c>
      <c r="V142" s="36">
        <f t="shared" si="39"/>
        <v>62</v>
      </c>
      <c r="W142" s="124">
        <f t="shared" si="47"/>
        <v>1</v>
      </c>
      <c r="X142">
        <v>0</v>
      </c>
      <c r="Y142" s="36">
        <f t="shared" si="49"/>
        <v>62</v>
      </c>
      <c r="Z142" s="14">
        <v>0</v>
      </c>
      <c r="AA142" s="14">
        <v>0</v>
      </c>
      <c r="AB142" s="14">
        <v>0</v>
      </c>
      <c r="AC142" s="125">
        <f t="shared" si="40"/>
        <v>0</v>
      </c>
      <c r="AD142" s="128">
        <f t="shared" si="50"/>
        <v>0</v>
      </c>
      <c r="AE142" s="122">
        <f t="shared" si="41"/>
        <v>62</v>
      </c>
    </row>
    <row r="143" spans="1:31" x14ac:dyDescent="0.2">
      <c r="A143" s="1" t="s">
        <v>9</v>
      </c>
      <c r="B143" t="s">
        <v>137</v>
      </c>
      <c r="C143" s="32">
        <v>45170</v>
      </c>
      <c r="D143" s="12" t="s">
        <v>89</v>
      </c>
      <c r="E143" s="32">
        <v>0</v>
      </c>
      <c r="F143" s="32">
        <v>0</v>
      </c>
      <c r="G143" s="32">
        <v>0</v>
      </c>
      <c r="H143" s="32">
        <v>0</v>
      </c>
      <c r="I143" s="59">
        <f t="shared" si="44"/>
        <v>0</v>
      </c>
      <c r="J143" s="108">
        <f t="shared" si="52"/>
        <v>0</v>
      </c>
      <c r="K143" s="32">
        <v>13952829</v>
      </c>
      <c r="L143" s="32">
        <v>656795</v>
      </c>
      <c r="M143" s="32">
        <v>3345848</v>
      </c>
      <c r="N143" s="32">
        <v>187086</v>
      </c>
      <c r="O143" s="32">
        <v>0</v>
      </c>
      <c r="P143" s="59">
        <f t="shared" si="43"/>
        <v>18142558</v>
      </c>
      <c r="Q143" s="108">
        <f t="shared" si="48"/>
        <v>100</v>
      </c>
      <c r="R143" s="36">
        <f t="shared" si="51"/>
        <v>18142558</v>
      </c>
      <c r="S143">
        <v>27</v>
      </c>
      <c r="T143">
        <v>32</v>
      </c>
      <c r="U143">
        <v>3</v>
      </c>
      <c r="V143" s="36">
        <f t="shared" si="39"/>
        <v>62</v>
      </c>
      <c r="W143" s="124">
        <f t="shared" si="47"/>
        <v>1</v>
      </c>
      <c r="X143">
        <v>0</v>
      </c>
      <c r="Y143" s="36">
        <f t="shared" ref="Y143:Y188" si="53">V143+X143</f>
        <v>62</v>
      </c>
      <c r="Z143" s="14">
        <v>0</v>
      </c>
      <c r="AA143" s="14">
        <v>0</v>
      </c>
      <c r="AB143" s="14">
        <v>0</v>
      </c>
      <c r="AC143" s="125">
        <f t="shared" si="40"/>
        <v>0</v>
      </c>
      <c r="AD143" s="128">
        <f t="shared" si="50"/>
        <v>0</v>
      </c>
      <c r="AE143" s="122">
        <f t="shared" si="41"/>
        <v>62</v>
      </c>
    </row>
    <row r="144" spans="1:31" x14ac:dyDescent="0.2">
      <c r="A144" s="1" t="s">
        <v>9</v>
      </c>
      <c r="B144" t="s">
        <v>109</v>
      </c>
      <c r="C144" s="32">
        <v>218902</v>
      </c>
      <c r="D144" s="14" t="s">
        <v>224</v>
      </c>
      <c r="E144" s="32">
        <v>0</v>
      </c>
      <c r="F144" s="32">
        <v>0</v>
      </c>
      <c r="G144" s="32">
        <v>0</v>
      </c>
      <c r="H144" s="32">
        <v>0</v>
      </c>
      <c r="I144" s="59">
        <f t="shared" si="44"/>
        <v>0</v>
      </c>
      <c r="J144" s="108">
        <f t="shared" si="52"/>
        <v>0</v>
      </c>
      <c r="K144" s="32">
        <v>13952829</v>
      </c>
      <c r="L144" s="32">
        <v>656795</v>
      </c>
      <c r="M144" s="32">
        <v>3345848</v>
      </c>
      <c r="N144" s="32">
        <v>187086</v>
      </c>
      <c r="O144" s="32">
        <v>0</v>
      </c>
      <c r="P144" s="59">
        <f t="shared" si="43"/>
        <v>18142558</v>
      </c>
      <c r="Q144" s="108">
        <f t="shared" si="48"/>
        <v>100</v>
      </c>
      <c r="R144" s="36">
        <f t="shared" si="51"/>
        <v>18142558</v>
      </c>
      <c r="S144">
        <v>27</v>
      </c>
      <c r="T144">
        <v>32</v>
      </c>
      <c r="U144">
        <v>3</v>
      </c>
      <c r="V144" s="36">
        <f t="shared" si="39"/>
        <v>62</v>
      </c>
      <c r="W144" s="124">
        <f t="shared" si="47"/>
        <v>1</v>
      </c>
      <c r="X144">
        <v>0</v>
      </c>
      <c r="Y144" s="36">
        <f t="shared" si="53"/>
        <v>62</v>
      </c>
      <c r="Z144" s="14">
        <v>0</v>
      </c>
      <c r="AA144" s="14">
        <v>0</v>
      </c>
      <c r="AB144" s="14">
        <v>0</v>
      </c>
      <c r="AC144" s="125">
        <f t="shared" si="40"/>
        <v>0</v>
      </c>
      <c r="AD144" s="128">
        <f t="shared" si="50"/>
        <v>0</v>
      </c>
      <c r="AE144" s="122">
        <f t="shared" si="41"/>
        <v>62</v>
      </c>
    </row>
    <row r="145" spans="1:31" x14ac:dyDescent="0.2">
      <c r="A145" s="1" t="s">
        <v>9</v>
      </c>
      <c r="B145" t="s">
        <v>110</v>
      </c>
      <c r="C145" s="32">
        <v>10000</v>
      </c>
      <c r="D145" s="14" t="s">
        <v>224</v>
      </c>
      <c r="E145" s="32">
        <v>0</v>
      </c>
      <c r="F145" s="32">
        <v>0</v>
      </c>
      <c r="G145" s="32">
        <v>0</v>
      </c>
      <c r="H145" s="32">
        <v>0</v>
      </c>
      <c r="I145" s="59">
        <f t="shared" si="44"/>
        <v>0</v>
      </c>
      <c r="J145" s="108">
        <f t="shared" si="52"/>
        <v>0</v>
      </c>
      <c r="K145" s="32">
        <v>13952829</v>
      </c>
      <c r="L145" s="32">
        <v>656795</v>
      </c>
      <c r="M145" s="32">
        <v>3345848</v>
      </c>
      <c r="N145" s="32">
        <v>187086</v>
      </c>
      <c r="O145" s="32">
        <v>0</v>
      </c>
      <c r="P145" s="59">
        <f t="shared" si="43"/>
        <v>18142558</v>
      </c>
      <c r="Q145" s="108">
        <f t="shared" si="48"/>
        <v>100</v>
      </c>
      <c r="R145" s="36">
        <f t="shared" si="51"/>
        <v>18142558</v>
      </c>
      <c r="S145">
        <v>27</v>
      </c>
      <c r="T145">
        <v>32</v>
      </c>
      <c r="U145">
        <v>3</v>
      </c>
      <c r="V145" s="36">
        <f t="shared" si="39"/>
        <v>62</v>
      </c>
      <c r="W145" s="124">
        <f t="shared" si="47"/>
        <v>1</v>
      </c>
      <c r="X145">
        <v>0</v>
      </c>
      <c r="Y145" s="36">
        <f t="shared" si="53"/>
        <v>62</v>
      </c>
      <c r="Z145" s="14">
        <v>0</v>
      </c>
      <c r="AA145" s="14">
        <v>0</v>
      </c>
      <c r="AB145" s="14">
        <v>0</v>
      </c>
      <c r="AC145" s="125">
        <f t="shared" si="40"/>
        <v>0</v>
      </c>
      <c r="AD145" s="128">
        <f t="shared" si="50"/>
        <v>0</v>
      </c>
      <c r="AE145" s="122">
        <f t="shared" si="41"/>
        <v>62</v>
      </c>
    </row>
    <row r="146" spans="1:31" x14ac:dyDescent="0.2">
      <c r="A146" s="1" t="s">
        <v>9</v>
      </c>
      <c r="B146" t="s">
        <v>99</v>
      </c>
      <c r="C146" s="32">
        <v>580946</v>
      </c>
      <c r="D146" s="14" t="s">
        <v>98</v>
      </c>
      <c r="E146" s="32">
        <v>0</v>
      </c>
      <c r="F146" s="32">
        <v>0</v>
      </c>
      <c r="G146" s="32">
        <v>0</v>
      </c>
      <c r="H146" s="32">
        <v>0</v>
      </c>
      <c r="I146" s="59">
        <f t="shared" si="44"/>
        <v>0</v>
      </c>
      <c r="J146" s="108">
        <f t="shared" si="52"/>
        <v>0</v>
      </c>
      <c r="K146" s="32">
        <v>13952829</v>
      </c>
      <c r="L146" s="32">
        <v>656795</v>
      </c>
      <c r="M146" s="32">
        <v>3345848</v>
      </c>
      <c r="N146" s="32">
        <v>187086</v>
      </c>
      <c r="O146" s="32">
        <v>0</v>
      </c>
      <c r="P146" s="59">
        <f t="shared" si="43"/>
        <v>18142558</v>
      </c>
      <c r="Q146" s="108">
        <f t="shared" si="48"/>
        <v>100</v>
      </c>
      <c r="R146" s="36">
        <f t="shared" si="51"/>
        <v>18142558</v>
      </c>
      <c r="S146">
        <v>27</v>
      </c>
      <c r="T146">
        <v>32</v>
      </c>
      <c r="U146">
        <v>3</v>
      </c>
      <c r="V146" s="36">
        <f t="shared" si="39"/>
        <v>62</v>
      </c>
      <c r="W146" s="124">
        <f t="shared" si="47"/>
        <v>1</v>
      </c>
      <c r="X146">
        <v>0</v>
      </c>
      <c r="Y146" s="36">
        <f t="shared" si="53"/>
        <v>62</v>
      </c>
      <c r="Z146" s="14">
        <v>0</v>
      </c>
      <c r="AA146" s="14">
        <v>0</v>
      </c>
      <c r="AB146" s="14">
        <v>0</v>
      </c>
      <c r="AC146" s="125">
        <f t="shared" si="40"/>
        <v>0</v>
      </c>
      <c r="AD146" s="128">
        <f t="shared" si="50"/>
        <v>0</v>
      </c>
      <c r="AE146" s="122">
        <f t="shared" si="41"/>
        <v>62</v>
      </c>
    </row>
    <row r="147" spans="1:31" x14ac:dyDescent="0.2">
      <c r="A147" s="1" t="s">
        <v>9</v>
      </c>
      <c r="B147" t="s">
        <v>151</v>
      </c>
      <c r="C147" s="32">
        <v>20000</v>
      </c>
      <c r="D147" s="14" t="s">
        <v>89</v>
      </c>
      <c r="E147" s="32">
        <v>0</v>
      </c>
      <c r="F147" s="32">
        <v>0</v>
      </c>
      <c r="G147" s="32">
        <v>0</v>
      </c>
      <c r="H147" s="32">
        <v>0</v>
      </c>
      <c r="I147" s="59">
        <f t="shared" si="44"/>
        <v>0</v>
      </c>
      <c r="J147" s="108">
        <f t="shared" si="52"/>
        <v>0</v>
      </c>
      <c r="K147" s="32">
        <v>13952829</v>
      </c>
      <c r="L147" s="32">
        <v>656795</v>
      </c>
      <c r="M147" s="32">
        <v>3345848</v>
      </c>
      <c r="N147" s="32">
        <v>187086</v>
      </c>
      <c r="O147" s="32">
        <v>0</v>
      </c>
      <c r="P147" s="59">
        <f t="shared" si="43"/>
        <v>18142558</v>
      </c>
      <c r="Q147" s="108">
        <f t="shared" si="48"/>
        <v>100</v>
      </c>
      <c r="R147" s="36">
        <f t="shared" si="51"/>
        <v>18142558</v>
      </c>
      <c r="S147">
        <v>27</v>
      </c>
      <c r="T147">
        <v>32</v>
      </c>
      <c r="U147">
        <v>3</v>
      </c>
      <c r="V147" s="36">
        <f t="shared" si="39"/>
        <v>62</v>
      </c>
      <c r="W147" s="124">
        <f t="shared" si="47"/>
        <v>1</v>
      </c>
      <c r="X147">
        <v>0</v>
      </c>
      <c r="Y147" s="36">
        <f t="shared" si="53"/>
        <v>62</v>
      </c>
      <c r="Z147" s="14">
        <v>0</v>
      </c>
      <c r="AA147" s="14">
        <v>0</v>
      </c>
      <c r="AB147" s="14">
        <v>0</v>
      </c>
      <c r="AC147" s="125">
        <f t="shared" si="40"/>
        <v>0</v>
      </c>
      <c r="AD147" s="128">
        <f t="shared" si="50"/>
        <v>0</v>
      </c>
      <c r="AE147" s="122">
        <f t="shared" si="41"/>
        <v>62</v>
      </c>
    </row>
    <row r="148" spans="1:31" x14ac:dyDescent="0.2">
      <c r="A148" s="1" t="s">
        <v>9</v>
      </c>
      <c r="B148" t="s">
        <v>120</v>
      </c>
      <c r="C148" s="32">
        <v>354097</v>
      </c>
      <c r="D148" s="14" t="s">
        <v>98</v>
      </c>
      <c r="E148" s="32">
        <v>0</v>
      </c>
      <c r="F148" s="32">
        <v>0</v>
      </c>
      <c r="G148" s="32">
        <v>0</v>
      </c>
      <c r="H148" s="32">
        <v>0</v>
      </c>
      <c r="I148" s="59">
        <f t="shared" si="44"/>
        <v>0</v>
      </c>
      <c r="J148" s="108">
        <f t="shared" si="52"/>
        <v>0</v>
      </c>
      <c r="K148" s="32">
        <v>13952829</v>
      </c>
      <c r="L148" s="32">
        <v>656795</v>
      </c>
      <c r="M148" s="32">
        <v>3345848</v>
      </c>
      <c r="N148" s="32">
        <v>187086</v>
      </c>
      <c r="O148" s="32">
        <v>0</v>
      </c>
      <c r="P148" s="59">
        <f t="shared" si="43"/>
        <v>18142558</v>
      </c>
      <c r="Q148" s="108">
        <f t="shared" si="48"/>
        <v>100</v>
      </c>
      <c r="R148" s="36">
        <f t="shared" si="51"/>
        <v>18142558</v>
      </c>
      <c r="S148">
        <v>27</v>
      </c>
      <c r="T148">
        <v>32</v>
      </c>
      <c r="U148">
        <v>3</v>
      </c>
      <c r="V148" s="36">
        <f t="shared" si="39"/>
        <v>62</v>
      </c>
      <c r="W148" s="124">
        <f t="shared" si="47"/>
        <v>1</v>
      </c>
      <c r="X148">
        <v>0</v>
      </c>
      <c r="Y148" s="36">
        <f t="shared" si="53"/>
        <v>62</v>
      </c>
      <c r="Z148" s="14">
        <v>0</v>
      </c>
      <c r="AA148" s="14">
        <v>0</v>
      </c>
      <c r="AB148" s="14">
        <v>0</v>
      </c>
      <c r="AC148" s="125">
        <f t="shared" si="40"/>
        <v>0</v>
      </c>
      <c r="AD148" s="128">
        <f t="shared" si="50"/>
        <v>0</v>
      </c>
      <c r="AE148" s="122">
        <f t="shared" si="41"/>
        <v>62</v>
      </c>
    </row>
    <row r="149" spans="1:31" x14ac:dyDescent="0.2">
      <c r="A149" s="1" t="s">
        <v>9</v>
      </c>
      <c r="B149" t="s">
        <v>121</v>
      </c>
      <c r="C149" s="32">
        <v>822331</v>
      </c>
      <c r="D149" s="14" t="s">
        <v>98</v>
      </c>
      <c r="E149" s="32">
        <v>0</v>
      </c>
      <c r="F149" s="32">
        <v>0</v>
      </c>
      <c r="G149" s="32">
        <v>0</v>
      </c>
      <c r="H149" s="32">
        <v>0</v>
      </c>
      <c r="I149" s="59">
        <f t="shared" si="44"/>
        <v>0</v>
      </c>
      <c r="J149" s="108">
        <f t="shared" si="52"/>
        <v>0</v>
      </c>
      <c r="K149" s="32">
        <v>13952829</v>
      </c>
      <c r="L149" s="32">
        <v>656795</v>
      </c>
      <c r="M149" s="32">
        <v>3345848</v>
      </c>
      <c r="N149" s="32">
        <v>187086</v>
      </c>
      <c r="O149" s="32">
        <v>0</v>
      </c>
      <c r="P149" s="59">
        <f t="shared" si="43"/>
        <v>18142558</v>
      </c>
      <c r="Q149" s="108">
        <f t="shared" si="48"/>
        <v>100</v>
      </c>
      <c r="R149" s="36">
        <f t="shared" si="51"/>
        <v>18142558</v>
      </c>
      <c r="S149">
        <v>27</v>
      </c>
      <c r="T149">
        <v>32</v>
      </c>
      <c r="U149">
        <v>3</v>
      </c>
      <c r="V149" s="36">
        <f t="shared" si="39"/>
        <v>62</v>
      </c>
      <c r="W149" s="124">
        <f t="shared" si="47"/>
        <v>1</v>
      </c>
      <c r="X149">
        <v>0</v>
      </c>
      <c r="Y149" s="36">
        <f t="shared" si="53"/>
        <v>62</v>
      </c>
      <c r="Z149" s="14">
        <v>0</v>
      </c>
      <c r="AA149" s="14">
        <v>0</v>
      </c>
      <c r="AB149" s="14">
        <v>0</v>
      </c>
      <c r="AC149" s="125">
        <f t="shared" si="40"/>
        <v>0</v>
      </c>
      <c r="AD149" s="128">
        <f t="shared" si="50"/>
        <v>0</v>
      </c>
      <c r="AE149" s="122">
        <f t="shared" si="41"/>
        <v>62</v>
      </c>
    </row>
    <row r="150" spans="1:31" x14ac:dyDescent="0.2">
      <c r="A150" s="1" t="s">
        <v>9</v>
      </c>
      <c r="B150" t="s">
        <v>125</v>
      </c>
      <c r="C150" s="32">
        <v>999565</v>
      </c>
      <c r="D150" s="14" t="s">
        <v>224</v>
      </c>
      <c r="E150" s="32">
        <v>0</v>
      </c>
      <c r="F150" s="32">
        <v>0</v>
      </c>
      <c r="G150" s="32">
        <v>0</v>
      </c>
      <c r="H150" s="32">
        <v>0</v>
      </c>
      <c r="I150" s="59">
        <f t="shared" si="44"/>
        <v>0</v>
      </c>
      <c r="J150" s="108">
        <f t="shared" si="52"/>
        <v>0</v>
      </c>
      <c r="K150" s="32">
        <v>13952829</v>
      </c>
      <c r="L150" s="32">
        <v>656795</v>
      </c>
      <c r="M150" s="32">
        <v>3345848</v>
      </c>
      <c r="N150" s="32">
        <v>187086</v>
      </c>
      <c r="O150" s="32">
        <v>0</v>
      </c>
      <c r="P150" s="59">
        <f t="shared" si="43"/>
        <v>18142558</v>
      </c>
      <c r="Q150" s="108">
        <f t="shared" si="48"/>
        <v>100</v>
      </c>
      <c r="R150" s="36">
        <f t="shared" si="51"/>
        <v>18142558</v>
      </c>
      <c r="S150">
        <v>27</v>
      </c>
      <c r="T150">
        <v>32</v>
      </c>
      <c r="U150">
        <v>3</v>
      </c>
      <c r="V150" s="36">
        <f t="shared" si="39"/>
        <v>62</v>
      </c>
      <c r="W150" s="124">
        <f t="shared" si="47"/>
        <v>1</v>
      </c>
      <c r="X150">
        <v>0</v>
      </c>
      <c r="Y150" s="36">
        <f t="shared" si="53"/>
        <v>62</v>
      </c>
      <c r="Z150" s="14">
        <v>0</v>
      </c>
      <c r="AA150" s="14">
        <v>0</v>
      </c>
      <c r="AB150" s="14">
        <v>0</v>
      </c>
      <c r="AC150" s="125">
        <f t="shared" si="40"/>
        <v>0</v>
      </c>
      <c r="AD150" s="128">
        <f t="shared" si="50"/>
        <v>0</v>
      </c>
      <c r="AE150" s="122">
        <f t="shared" si="41"/>
        <v>62</v>
      </c>
    </row>
    <row r="151" spans="1:31" x14ac:dyDescent="0.2">
      <c r="A151" s="1" t="s">
        <v>9</v>
      </c>
      <c r="B151" t="s">
        <v>167</v>
      </c>
      <c r="C151" s="32">
        <v>922154</v>
      </c>
      <c r="D151" s="14" t="s">
        <v>224</v>
      </c>
      <c r="E151" s="32">
        <v>0</v>
      </c>
      <c r="F151" s="32">
        <v>0</v>
      </c>
      <c r="G151" s="32">
        <v>0</v>
      </c>
      <c r="H151" s="32">
        <v>0</v>
      </c>
      <c r="I151" s="59">
        <f t="shared" si="44"/>
        <v>0</v>
      </c>
      <c r="J151" s="108">
        <f t="shared" si="52"/>
        <v>0</v>
      </c>
      <c r="K151" s="32">
        <v>13952829</v>
      </c>
      <c r="L151" s="32">
        <v>656795</v>
      </c>
      <c r="M151" s="32">
        <v>3345848</v>
      </c>
      <c r="N151" s="32">
        <v>187086</v>
      </c>
      <c r="O151" s="32">
        <v>0</v>
      </c>
      <c r="P151" s="59">
        <f t="shared" si="43"/>
        <v>18142558</v>
      </c>
      <c r="Q151" s="108">
        <f t="shared" si="48"/>
        <v>100</v>
      </c>
      <c r="R151" s="36">
        <f t="shared" si="51"/>
        <v>18142558</v>
      </c>
      <c r="S151">
        <v>27</v>
      </c>
      <c r="T151">
        <v>32</v>
      </c>
      <c r="U151">
        <v>3</v>
      </c>
      <c r="V151" s="36">
        <f t="shared" si="39"/>
        <v>62</v>
      </c>
      <c r="W151" s="124">
        <f t="shared" si="47"/>
        <v>1</v>
      </c>
      <c r="X151">
        <v>0</v>
      </c>
      <c r="Y151" s="36">
        <f t="shared" si="53"/>
        <v>62</v>
      </c>
      <c r="Z151" s="14">
        <v>0</v>
      </c>
      <c r="AA151" s="14">
        <v>0</v>
      </c>
      <c r="AB151" s="14">
        <v>0</v>
      </c>
      <c r="AC151" s="125">
        <f t="shared" si="40"/>
        <v>0</v>
      </c>
      <c r="AD151" s="128">
        <f t="shared" si="50"/>
        <v>0</v>
      </c>
      <c r="AE151" s="122">
        <f t="shared" si="41"/>
        <v>62</v>
      </c>
    </row>
    <row r="152" spans="1:31" x14ac:dyDescent="0.2">
      <c r="A152" s="1" t="s">
        <v>9</v>
      </c>
      <c r="B152" t="s">
        <v>169</v>
      </c>
      <c r="C152" s="32">
        <v>86450</v>
      </c>
      <c r="D152" s="14" t="s">
        <v>222</v>
      </c>
      <c r="E152" s="32">
        <v>0</v>
      </c>
      <c r="F152" s="32">
        <v>0</v>
      </c>
      <c r="G152" s="32">
        <v>0</v>
      </c>
      <c r="H152" s="32">
        <v>0</v>
      </c>
      <c r="I152" s="59">
        <f t="shared" si="44"/>
        <v>0</v>
      </c>
      <c r="J152" s="108">
        <f t="shared" si="52"/>
        <v>0</v>
      </c>
      <c r="K152" s="32">
        <v>13952829</v>
      </c>
      <c r="L152" s="32">
        <v>656795</v>
      </c>
      <c r="M152" s="32">
        <v>3345848</v>
      </c>
      <c r="N152" s="32">
        <v>187086</v>
      </c>
      <c r="O152" s="32">
        <v>0</v>
      </c>
      <c r="P152" s="59">
        <f t="shared" si="43"/>
        <v>18142558</v>
      </c>
      <c r="Q152" s="108">
        <f t="shared" si="48"/>
        <v>100</v>
      </c>
      <c r="R152" s="36">
        <f t="shared" si="51"/>
        <v>18142558</v>
      </c>
      <c r="S152">
        <v>27</v>
      </c>
      <c r="T152">
        <v>32</v>
      </c>
      <c r="U152">
        <v>3</v>
      </c>
      <c r="V152" s="36">
        <f t="shared" si="39"/>
        <v>62</v>
      </c>
      <c r="W152" s="124">
        <f t="shared" si="47"/>
        <v>1</v>
      </c>
      <c r="X152">
        <v>0</v>
      </c>
      <c r="Y152" s="36">
        <f t="shared" si="53"/>
        <v>62</v>
      </c>
      <c r="Z152" s="14">
        <v>0</v>
      </c>
      <c r="AA152" s="14">
        <v>0</v>
      </c>
      <c r="AB152" s="14">
        <v>0</v>
      </c>
      <c r="AC152" s="125">
        <f t="shared" si="40"/>
        <v>0</v>
      </c>
      <c r="AD152" s="128">
        <f t="shared" si="50"/>
        <v>0</v>
      </c>
      <c r="AE152" s="122">
        <f t="shared" si="41"/>
        <v>62</v>
      </c>
    </row>
    <row r="153" spans="1:31" x14ac:dyDescent="0.2">
      <c r="A153" s="1" t="s">
        <v>9</v>
      </c>
      <c r="B153" t="s">
        <v>118</v>
      </c>
      <c r="C153" s="32">
        <v>86750</v>
      </c>
      <c r="D153" s="14" t="s">
        <v>89</v>
      </c>
      <c r="E153" s="32">
        <v>0</v>
      </c>
      <c r="F153" s="32">
        <v>0</v>
      </c>
      <c r="G153" s="32">
        <v>0</v>
      </c>
      <c r="H153" s="32">
        <v>0</v>
      </c>
      <c r="I153" s="59">
        <f t="shared" si="44"/>
        <v>0</v>
      </c>
      <c r="J153" s="108">
        <f t="shared" si="52"/>
        <v>0</v>
      </c>
      <c r="K153" s="32">
        <v>13952829</v>
      </c>
      <c r="L153" s="32">
        <v>656795</v>
      </c>
      <c r="M153" s="32">
        <v>3345848</v>
      </c>
      <c r="N153" s="32">
        <v>187086</v>
      </c>
      <c r="O153" s="32">
        <v>0</v>
      </c>
      <c r="P153" s="59">
        <f t="shared" si="43"/>
        <v>18142558</v>
      </c>
      <c r="Q153" s="108">
        <f t="shared" si="48"/>
        <v>100</v>
      </c>
      <c r="R153" s="36">
        <f t="shared" si="51"/>
        <v>18142558</v>
      </c>
      <c r="S153">
        <v>27</v>
      </c>
      <c r="T153">
        <v>32</v>
      </c>
      <c r="U153">
        <v>3</v>
      </c>
      <c r="V153" s="36">
        <f t="shared" ref="V153:V216" si="54">SUM(S153:U153)</f>
        <v>62</v>
      </c>
      <c r="W153" s="124">
        <f t="shared" si="47"/>
        <v>1</v>
      </c>
      <c r="X153">
        <v>0</v>
      </c>
      <c r="Y153" s="36">
        <f t="shared" si="53"/>
        <v>62</v>
      </c>
      <c r="Z153" s="14">
        <v>0</v>
      </c>
      <c r="AA153" s="14">
        <v>0</v>
      </c>
      <c r="AB153" s="14">
        <v>0</v>
      </c>
      <c r="AC153" s="125">
        <f t="shared" ref="AC153:AC216" si="55">SUM(Z153:AB153)</f>
        <v>0</v>
      </c>
      <c r="AD153" s="128">
        <f t="shared" si="50"/>
        <v>0</v>
      </c>
      <c r="AE153" s="122">
        <f t="shared" si="41"/>
        <v>62</v>
      </c>
    </row>
    <row r="154" spans="1:31" x14ac:dyDescent="0.2">
      <c r="A154" s="1" t="s">
        <v>9</v>
      </c>
      <c r="B154" t="s">
        <v>93</v>
      </c>
      <c r="C154" s="32">
        <v>44000</v>
      </c>
      <c r="D154" s="14" t="s">
        <v>89</v>
      </c>
      <c r="E154" s="32">
        <v>0</v>
      </c>
      <c r="F154" s="32">
        <v>0</v>
      </c>
      <c r="G154" s="32">
        <v>0</v>
      </c>
      <c r="H154" s="32">
        <v>0</v>
      </c>
      <c r="I154" s="59">
        <f t="shared" si="44"/>
        <v>0</v>
      </c>
      <c r="J154" s="108">
        <f t="shared" si="52"/>
        <v>0</v>
      </c>
      <c r="K154" s="32">
        <v>13952829</v>
      </c>
      <c r="L154" s="32">
        <v>656795</v>
      </c>
      <c r="M154" s="32">
        <v>3345848</v>
      </c>
      <c r="N154" s="32">
        <v>187086</v>
      </c>
      <c r="O154" s="32">
        <v>0</v>
      </c>
      <c r="P154" s="59">
        <f t="shared" si="43"/>
        <v>18142558</v>
      </c>
      <c r="Q154" s="108">
        <f t="shared" si="48"/>
        <v>100</v>
      </c>
      <c r="R154" s="36">
        <f t="shared" si="51"/>
        <v>18142558</v>
      </c>
      <c r="S154">
        <v>27</v>
      </c>
      <c r="T154">
        <v>32</v>
      </c>
      <c r="U154">
        <v>3</v>
      </c>
      <c r="V154" s="36">
        <f t="shared" si="54"/>
        <v>62</v>
      </c>
      <c r="W154" s="124">
        <f t="shared" si="47"/>
        <v>1</v>
      </c>
      <c r="X154">
        <v>0</v>
      </c>
      <c r="Y154" s="36">
        <f t="shared" si="53"/>
        <v>62</v>
      </c>
      <c r="Z154" s="14">
        <v>0</v>
      </c>
      <c r="AA154" s="14">
        <v>0</v>
      </c>
      <c r="AB154" s="14">
        <v>0</v>
      </c>
      <c r="AC154" s="125">
        <f t="shared" si="55"/>
        <v>0</v>
      </c>
      <c r="AD154" s="128">
        <f t="shared" si="50"/>
        <v>0</v>
      </c>
      <c r="AE154" s="122">
        <f t="shared" si="41"/>
        <v>62</v>
      </c>
    </row>
    <row r="155" spans="1:31" x14ac:dyDescent="0.2">
      <c r="A155" s="1" t="s">
        <v>9</v>
      </c>
      <c r="B155" t="s">
        <v>148</v>
      </c>
      <c r="C155" s="32">
        <v>95812</v>
      </c>
      <c r="D155" s="14" t="s">
        <v>175</v>
      </c>
      <c r="E155" s="32">
        <v>0</v>
      </c>
      <c r="F155" s="32">
        <v>0</v>
      </c>
      <c r="G155" s="32">
        <v>0</v>
      </c>
      <c r="H155" s="32">
        <v>0</v>
      </c>
      <c r="I155" s="59">
        <f t="shared" si="44"/>
        <v>0</v>
      </c>
      <c r="J155" s="108">
        <f t="shared" si="52"/>
        <v>0</v>
      </c>
      <c r="K155" s="32">
        <v>13952829</v>
      </c>
      <c r="L155" s="32">
        <v>656795</v>
      </c>
      <c r="M155" s="32">
        <v>3345848</v>
      </c>
      <c r="N155" s="32">
        <v>187086</v>
      </c>
      <c r="O155" s="32">
        <v>0</v>
      </c>
      <c r="P155" s="59">
        <f t="shared" si="43"/>
        <v>18142558</v>
      </c>
      <c r="Q155" s="108">
        <f t="shared" si="48"/>
        <v>100</v>
      </c>
      <c r="R155" s="36">
        <f t="shared" si="51"/>
        <v>18142558</v>
      </c>
      <c r="S155">
        <v>27</v>
      </c>
      <c r="T155">
        <v>32</v>
      </c>
      <c r="U155">
        <v>3</v>
      </c>
      <c r="V155" s="36">
        <f t="shared" si="54"/>
        <v>62</v>
      </c>
      <c r="W155" s="124">
        <f t="shared" si="47"/>
        <v>1</v>
      </c>
      <c r="X155">
        <v>0</v>
      </c>
      <c r="Y155" s="36">
        <f t="shared" si="53"/>
        <v>62</v>
      </c>
      <c r="Z155" s="14">
        <v>0</v>
      </c>
      <c r="AA155" s="14">
        <v>0</v>
      </c>
      <c r="AB155" s="14">
        <v>0</v>
      </c>
      <c r="AC155" s="125">
        <f t="shared" si="55"/>
        <v>0</v>
      </c>
      <c r="AD155" s="128">
        <f t="shared" si="50"/>
        <v>0</v>
      </c>
      <c r="AE155" s="122">
        <f t="shared" si="41"/>
        <v>62</v>
      </c>
    </row>
    <row r="156" spans="1:31" x14ac:dyDescent="0.2">
      <c r="A156" s="1" t="s">
        <v>9</v>
      </c>
      <c r="B156" t="s">
        <v>95</v>
      </c>
      <c r="C156" s="32">
        <v>370888</v>
      </c>
      <c r="D156" s="14" t="s">
        <v>89</v>
      </c>
      <c r="E156" s="32">
        <v>0</v>
      </c>
      <c r="F156" s="32">
        <v>0</v>
      </c>
      <c r="G156" s="32">
        <v>0</v>
      </c>
      <c r="H156" s="32">
        <v>0</v>
      </c>
      <c r="I156" s="59">
        <f t="shared" si="44"/>
        <v>0</v>
      </c>
      <c r="J156" s="108">
        <f t="shared" si="52"/>
        <v>0</v>
      </c>
      <c r="K156" s="32">
        <v>13952829</v>
      </c>
      <c r="L156" s="32">
        <v>656795</v>
      </c>
      <c r="M156" s="32">
        <v>3345848</v>
      </c>
      <c r="N156" s="32">
        <v>187086</v>
      </c>
      <c r="O156" s="32">
        <v>0</v>
      </c>
      <c r="P156" s="59">
        <f t="shared" si="43"/>
        <v>18142558</v>
      </c>
      <c r="Q156" s="108">
        <f t="shared" si="48"/>
        <v>100</v>
      </c>
      <c r="R156" s="36">
        <f t="shared" si="51"/>
        <v>18142558</v>
      </c>
      <c r="S156">
        <v>27</v>
      </c>
      <c r="T156">
        <v>32</v>
      </c>
      <c r="U156">
        <v>3</v>
      </c>
      <c r="V156" s="36">
        <f t="shared" si="54"/>
        <v>62</v>
      </c>
      <c r="W156" s="124">
        <f t="shared" si="47"/>
        <v>1</v>
      </c>
      <c r="X156">
        <v>0</v>
      </c>
      <c r="Y156" s="36">
        <f t="shared" si="53"/>
        <v>62</v>
      </c>
      <c r="Z156" s="14">
        <v>0</v>
      </c>
      <c r="AA156" s="14">
        <v>0</v>
      </c>
      <c r="AB156" s="14">
        <v>0</v>
      </c>
      <c r="AC156" s="125">
        <f t="shared" si="55"/>
        <v>0</v>
      </c>
      <c r="AD156" s="128">
        <f t="shared" si="50"/>
        <v>0</v>
      </c>
      <c r="AE156" s="122">
        <f t="shared" si="41"/>
        <v>62</v>
      </c>
    </row>
    <row r="157" spans="1:31" x14ac:dyDescent="0.2">
      <c r="A157" s="1" t="s">
        <v>9</v>
      </c>
      <c r="B157" t="s">
        <v>153</v>
      </c>
      <c r="C157" s="32">
        <v>165600</v>
      </c>
      <c r="D157" s="14" t="s">
        <v>98</v>
      </c>
      <c r="E157" s="32">
        <v>0</v>
      </c>
      <c r="F157" s="32">
        <v>0</v>
      </c>
      <c r="G157" s="32">
        <v>0</v>
      </c>
      <c r="H157" s="32">
        <v>0</v>
      </c>
      <c r="I157" s="59">
        <f t="shared" si="44"/>
        <v>0</v>
      </c>
      <c r="J157" s="108">
        <f t="shared" si="52"/>
        <v>0</v>
      </c>
      <c r="K157" s="32">
        <v>13952829</v>
      </c>
      <c r="L157" s="32">
        <v>656795</v>
      </c>
      <c r="M157" s="32">
        <v>3345848</v>
      </c>
      <c r="N157" s="32">
        <v>187086</v>
      </c>
      <c r="O157" s="32">
        <v>0</v>
      </c>
      <c r="P157" s="59">
        <f t="shared" si="43"/>
        <v>18142558</v>
      </c>
      <c r="Q157" s="108">
        <f t="shared" si="48"/>
        <v>100</v>
      </c>
      <c r="R157" s="36">
        <f t="shared" si="51"/>
        <v>18142558</v>
      </c>
      <c r="S157">
        <v>27</v>
      </c>
      <c r="T157">
        <v>32</v>
      </c>
      <c r="U157">
        <v>3</v>
      </c>
      <c r="V157" s="36">
        <f t="shared" si="54"/>
        <v>62</v>
      </c>
      <c r="W157" s="124">
        <f t="shared" si="47"/>
        <v>1</v>
      </c>
      <c r="X157">
        <v>0</v>
      </c>
      <c r="Y157" s="36">
        <f t="shared" si="53"/>
        <v>62</v>
      </c>
      <c r="Z157" s="14">
        <v>0</v>
      </c>
      <c r="AA157" s="14">
        <v>0</v>
      </c>
      <c r="AB157" s="14">
        <v>0</v>
      </c>
      <c r="AC157" s="125">
        <f t="shared" si="55"/>
        <v>0</v>
      </c>
      <c r="AD157" s="128">
        <f t="shared" si="50"/>
        <v>0</v>
      </c>
      <c r="AE157" s="122">
        <f t="shared" si="41"/>
        <v>62</v>
      </c>
    </row>
    <row r="158" spans="1:31" x14ac:dyDescent="0.2">
      <c r="A158" s="1" t="s">
        <v>9</v>
      </c>
      <c r="B158" t="s">
        <v>301</v>
      </c>
      <c r="C158" s="32">
        <v>25000</v>
      </c>
      <c r="D158" s="14" t="s">
        <v>224</v>
      </c>
      <c r="E158" s="32">
        <v>0</v>
      </c>
      <c r="F158" s="32">
        <v>0</v>
      </c>
      <c r="G158" s="32">
        <v>0</v>
      </c>
      <c r="H158" s="32">
        <v>0</v>
      </c>
      <c r="I158" s="59">
        <f t="shared" si="44"/>
        <v>0</v>
      </c>
      <c r="J158" s="108">
        <f t="shared" si="52"/>
        <v>0</v>
      </c>
      <c r="K158" s="32">
        <v>13952829</v>
      </c>
      <c r="L158" s="32">
        <v>656795</v>
      </c>
      <c r="M158" s="32">
        <v>3345848</v>
      </c>
      <c r="N158" s="32">
        <v>187086</v>
      </c>
      <c r="O158" s="32">
        <v>0</v>
      </c>
      <c r="P158" s="59">
        <f t="shared" si="43"/>
        <v>18142558</v>
      </c>
      <c r="Q158" s="108">
        <f t="shared" si="48"/>
        <v>100</v>
      </c>
      <c r="R158" s="36">
        <f t="shared" si="51"/>
        <v>18142558</v>
      </c>
      <c r="S158">
        <v>27</v>
      </c>
      <c r="T158">
        <v>32</v>
      </c>
      <c r="U158">
        <v>3</v>
      </c>
      <c r="V158" s="36">
        <f t="shared" si="54"/>
        <v>62</v>
      </c>
      <c r="W158" s="124">
        <f t="shared" si="47"/>
        <v>1</v>
      </c>
      <c r="X158">
        <v>0</v>
      </c>
      <c r="Y158" s="36">
        <f t="shared" si="53"/>
        <v>62</v>
      </c>
      <c r="Z158" s="14">
        <v>0</v>
      </c>
      <c r="AA158" s="14">
        <v>0</v>
      </c>
      <c r="AB158" s="14">
        <v>0</v>
      </c>
      <c r="AC158" s="125">
        <f t="shared" si="55"/>
        <v>0</v>
      </c>
      <c r="AD158" s="128">
        <f t="shared" si="50"/>
        <v>0</v>
      </c>
      <c r="AE158" s="122">
        <f t="shared" si="41"/>
        <v>62</v>
      </c>
    </row>
    <row r="159" spans="1:31" x14ac:dyDescent="0.2">
      <c r="A159" s="1" t="s">
        <v>9</v>
      </c>
      <c r="B159" t="s">
        <v>145</v>
      </c>
      <c r="C159" s="32">
        <v>1277442</v>
      </c>
      <c r="D159" s="14" t="s">
        <v>89</v>
      </c>
      <c r="E159" s="32">
        <v>0</v>
      </c>
      <c r="F159" s="32">
        <v>0</v>
      </c>
      <c r="G159" s="32">
        <v>0</v>
      </c>
      <c r="H159" s="32">
        <v>0</v>
      </c>
      <c r="I159" s="59">
        <f t="shared" si="44"/>
        <v>0</v>
      </c>
      <c r="J159" s="108">
        <f t="shared" si="52"/>
        <v>0</v>
      </c>
      <c r="K159" s="32">
        <v>13952829</v>
      </c>
      <c r="L159" s="32">
        <v>656795</v>
      </c>
      <c r="M159" s="32">
        <v>3345848</v>
      </c>
      <c r="N159" s="32">
        <v>187086</v>
      </c>
      <c r="O159" s="32">
        <v>0</v>
      </c>
      <c r="P159" s="59">
        <f t="shared" si="43"/>
        <v>18142558</v>
      </c>
      <c r="Q159" s="108">
        <f t="shared" si="48"/>
        <v>100</v>
      </c>
      <c r="R159" s="36">
        <f t="shared" si="51"/>
        <v>18142558</v>
      </c>
      <c r="S159">
        <v>27</v>
      </c>
      <c r="T159">
        <v>32</v>
      </c>
      <c r="U159">
        <v>3</v>
      </c>
      <c r="V159" s="36">
        <f t="shared" si="54"/>
        <v>62</v>
      </c>
      <c r="W159" s="124">
        <f t="shared" si="47"/>
        <v>1</v>
      </c>
      <c r="X159">
        <v>0</v>
      </c>
      <c r="Y159" s="36">
        <f t="shared" si="53"/>
        <v>62</v>
      </c>
      <c r="Z159" s="14">
        <v>0</v>
      </c>
      <c r="AA159" s="14">
        <v>0</v>
      </c>
      <c r="AB159" s="14">
        <v>0</v>
      </c>
      <c r="AC159" s="125">
        <f t="shared" si="55"/>
        <v>0</v>
      </c>
      <c r="AD159" s="128">
        <f t="shared" si="50"/>
        <v>0</v>
      </c>
      <c r="AE159" s="122">
        <f t="shared" ref="AE159:AE222" si="56">V159+AC159</f>
        <v>62</v>
      </c>
    </row>
    <row r="160" spans="1:31" x14ac:dyDescent="0.2">
      <c r="A160" s="1" t="s">
        <v>9</v>
      </c>
      <c r="B160" t="s">
        <v>100</v>
      </c>
      <c r="C160" s="32">
        <v>282451</v>
      </c>
      <c r="D160" s="14" t="s">
        <v>98</v>
      </c>
      <c r="E160" s="32">
        <v>0</v>
      </c>
      <c r="F160" s="32">
        <v>0</v>
      </c>
      <c r="G160" s="32">
        <v>0</v>
      </c>
      <c r="H160" s="32">
        <v>0</v>
      </c>
      <c r="I160" s="59">
        <f t="shared" si="44"/>
        <v>0</v>
      </c>
      <c r="J160" s="108">
        <f t="shared" si="52"/>
        <v>0</v>
      </c>
      <c r="K160" s="32">
        <v>13952829</v>
      </c>
      <c r="L160" s="32">
        <v>656795</v>
      </c>
      <c r="M160" s="32">
        <v>3345848</v>
      </c>
      <c r="N160" s="32">
        <v>187086</v>
      </c>
      <c r="O160" s="32">
        <v>0</v>
      </c>
      <c r="P160" s="59">
        <f t="shared" si="43"/>
        <v>18142558</v>
      </c>
      <c r="Q160" s="108">
        <f t="shared" si="48"/>
        <v>100</v>
      </c>
      <c r="R160" s="36">
        <f t="shared" si="51"/>
        <v>18142558</v>
      </c>
      <c r="S160">
        <v>27</v>
      </c>
      <c r="T160">
        <v>32</v>
      </c>
      <c r="U160">
        <v>3</v>
      </c>
      <c r="V160" s="36">
        <f t="shared" si="54"/>
        <v>62</v>
      </c>
      <c r="W160" s="124">
        <f t="shared" si="47"/>
        <v>1</v>
      </c>
      <c r="X160">
        <v>0</v>
      </c>
      <c r="Y160" s="36">
        <f t="shared" si="53"/>
        <v>62</v>
      </c>
      <c r="Z160" s="14">
        <v>0</v>
      </c>
      <c r="AA160" s="14">
        <v>0</v>
      </c>
      <c r="AB160" s="14">
        <v>0</v>
      </c>
      <c r="AC160" s="125">
        <f t="shared" si="55"/>
        <v>0</v>
      </c>
      <c r="AD160" s="128">
        <f t="shared" si="50"/>
        <v>0</v>
      </c>
      <c r="AE160" s="122">
        <f t="shared" si="56"/>
        <v>62</v>
      </c>
    </row>
    <row r="161" spans="1:31" x14ac:dyDescent="0.2">
      <c r="A161" s="1" t="s">
        <v>9</v>
      </c>
      <c r="B161" t="s">
        <v>96</v>
      </c>
      <c r="C161" s="32">
        <v>61730</v>
      </c>
      <c r="D161" s="14" t="s">
        <v>89</v>
      </c>
      <c r="E161" s="32">
        <v>0</v>
      </c>
      <c r="F161" s="32">
        <v>0</v>
      </c>
      <c r="G161" s="32">
        <v>0</v>
      </c>
      <c r="H161" s="32">
        <v>0</v>
      </c>
      <c r="I161" s="59">
        <f t="shared" si="44"/>
        <v>0</v>
      </c>
      <c r="J161" s="108">
        <f t="shared" si="52"/>
        <v>0</v>
      </c>
      <c r="K161" s="32">
        <v>13952829</v>
      </c>
      <c r="L161" s="32">
        <v>656795</v>
      </c>
      <c r="M161" s="32">
        <v>3345848</v>
      </c>
      <c r="N161" s="32">
        <v>187086</v>
      </c>
      <c r="O161" s="32">
        <v>0</v>
      </c>
      <c r="P161" s="59">
        <f t="shared" ref="P161:P223" si="57">SUM(K161:O161)</f>
        <v>18142558</v>
      </c>
      <c r="Q161" s="108">
        <f t="shared" si="48"/>
        <v>100</v>
      </c>
      <c r="R161" s="36">
        <f t="shared" si="51"/>
        <v>18142558</v>
      </c>
      <c r="S161">
        <v>27</v>
      </c>
      <c r="T161">
        <v>32</v>
      </c>
      <c r="U161">
        <v>3</v>
      </c>
      <c r="V161" s="36">
        <f t="shared" si="54"/>
        <v>62</v>
      </c>
      <c r="W161" s="124">
        <f t="shared" si="47"/>
        <v>1</v>
      </c>
      <c r="X161">
        <v>0</v>
      </c>
      <c r="Y161" s="36">
        <f t="shared" si="53"/>
        <v>62</v>
      </c>
      <c r="Z161" s="14">
        <v>0</v>
      </c>
      <c r="AA161" s="14">
        <v>0</v>
      </c>
      <c r="AB161" s="14">
        <v>0</v>
      </c>
      <c r="AC161" s="125">
        <f t="shared" si="55"/>
        <v>0</v>
      </c>
      <c r="AD161" s="128">
        <f t="shared" si="50"/>
        <v>0</v>
      </c>
      <c r="AE161" s="122">
        <f t="shared" si="56"/>
        <v>62</v>
      </c>
    </row>
    <row r="162" spans="1:31" x14ac:dyDescent="0.2">
      <c r="A162" s="1" t="s">
        <v>9</v>
      </c>
      <c r="B162" t="s">
        <v>156</v>
      </c>
      <c r="C162" s="32">
        <v>120000</v>
      </c>
      <c r="D162" s="14" t="s">
        <v>224</v>
      </c>
      <c r="E162" s="32">
        <v>0</v>
      </c>
      <c r="F162" s="32">
        <v>0</v>
      </c>
      <c r="G162" s="32">
        <v>0</v>
      </c>
      <c r="H162" s="32">
        <v>0</v>
      </c>
      <c r="I162" s="59">
        <f t="shared" si="44"/>
        <v>0</v>
      </c>
      <c r="J162" s="108">
        <f t="shared" si="52"/>
        <v>0</v>
      </c>
      <c r="K162" s="32">
        <v>13952829</v>
      </c>
      <c r="L162" s="32">
        <v>656795</v>
      </c>
      <c r="M162" s="32">
        <v>3345848</v>
      </c>
      <c r="N162" s="32">
        <v>187086</v>
      </c>
      <c r="O162" s="32">
        <v>0</v>
      </c>
      <c r="P162" s="59">
        <f t="shared" si="57"/>
        <v>18142558</v>
      </c>
      <c r="Q162" s="108">
        <f t="shared" si="48"/>
        <v>100</v>
      </c>
      <c r="R162" s="36">
        <f t="shared" si="51"/>
        <v>18142558</v>
      </c>
      <c r="S162">
        <v>27</v>
      </c>
      <c r="T162">
        <v>32</v>
      </c>
      <c r="U162">
        <v>3</v>
      </c>
      <c r="V162" s="36">
        <f t="shared" si="54"/>
        <v>62</v>
      </c>
      <c r="W162" s="124">
        <f t="shared" si="47"/>
        <v>1</v>
      </c>
      <c r="X162">
        <v>0</v>
      </c>
      <c r="Y162" s="36">
        <f t="shared" si="53"/>
        <v>62</v>
      </c>
      <c r="Z162" s="14">
        <v>0</v>
      </c>
      <c r="AA162" s="14">
        <v>0</v>
      </c>
      <c r="AB162" s="14">
        <v>0</v>
      </c>
      <c r="AC162" s="125">
        <f t="shared" si="55"/>
        <v>0</v>
      </c>
      <c r="AD162" s="128">
        <f t="shared" si="50"/>
        <v>0</v>
      </c>
      <c r="AE162" s="122">
        <f t="shared" si="56"/>
        <v>62</v>
      </c>
    </row>
    <row r="163" spans="1:31" x14ac:dyDescent="0.2">
      <c r="A163" s="1" t="s">
        <v>9</v>
      </c>
      <c r="B163" t="s">
        <v>106</v>
      </c>
      <c r="C163" s="32">
        <v>828787</v>
      </c>
      <c r="D163" s="14" t="s">
        <v>171</v>
      </c>
      <c r="E163" s="32">
        <v>0</v>
      </c>
      <c r="F163" s="32">
        <v>0</v>
      </c>
      <c r="G163" s="32">
        <v>0</v>
      </c>
      <c r="H163" s="32">
        <v>0</v>
      </c>
      <c r="I163" s="59">
        <f t="shared" si="44"/>
        <v>0</v>
      </c>
      <c r="J163" s="108">
        <f t="shared" si="52"/>
        <v>0</v>
      </c>
      <c r="K163" s="32">
        <v>13952829</v>
      </c>
      <c r="L163" s="32">
        <v>656795</v>
      </c>
      <c r="M163" s="32">
        <v>3345848</v>
      </c>
      <c r="N163" s="32">
        <v>187086</v>
      </c>
      <c r="O163" s="32">
        <v>0</v>
      </c>
      <c r="P163" s="59">
        <f t="shared" si="57"/>
        <v>18142558</v>
      </c>
      <c r="Q163" s="108">
        <f t="shared" si="48"/>
        <v>100</v>
      </c>
      <c r="R163" s="36">
        <f t="shared" si="51"/>
        <v>18142558</v>
      </c>
      <c r="S163">
        <v>27</v>
      </c>
      <c r="T163">
        <v>32</v>
      </c>
      <c r="U163">
        <v>3</v>
      </c>
      <c r="V163" s="36">
        <f t="shared" si="54"/>
        <v>62</v>
      </c>
      <c r="W163" s="124">
        <f t="shared" si="47"/>
        <v>1</v>
      </c>
      <c r="X163">
        <v>0</v>
      </c>
      <c r="Y163" s="36">
        <f t="shared" si="53"/>
        <v>62</v>
      </c>
      <c r="Z163" s="14">
        <v>0</v>
      </c>
      <c r="AA163" s="14">
        <v>0</v>
      </c>
      <c r="AB163" s="14">
        <v>0</v>
      </c>
      <c r="AC163" s="125">
        <f t="shared" si="55"/>
        <v>0</v>
      </c>
      <c r="AD163" s="128">
        <f t="shared" si="50"/>
        <v>0</v>
      </c>
      <c r="AE163" s="122">
        <f t="shared" si="56"/>
        <v>62</v>
      </c>
    </row>
    <row r="164" spans="1:31" ht="15.75" customHeight="1" x14ac:dyDescent="0.2">
      <c r="A164" s="1" t="s">
        <v>9</v>
      </c>
      <c r="B164" t="s">
        <v>227</v>
      </c>
      <c r="C164" s="32">
        <v>1104186</v>
      </c>
      <c r="D164" s="14" t="s">
        <v>89</v>
      </c>
      <c r="E164" s="32">
        <v>0</v>
      </c>
      <c r="F164" s="32">
        <v>0</v>
      </c>
      <c r="G164" s="32">
        <v>0</v>
      </c>
      <c r="H164" s="32">
        <v>0</v>
      </c>
      <c r="I164" s="59">
        <f t="shared" si="44"/>
        <v>0</v>
      </c>
      <c r="J164" s="108">
        <f t="shared" si="52"/>
        <v>0</v>
      </c>
      <c r="K164" s="32">
        <v>13952829</v>
      </c>
      <c r="L164" s="32">
        <v>656795</v>
      </c>
      <c r="M164" s="32">
        <v>3345848</v>
      </c>
      <c r="N164" s="32">
        <v>187086</v>
      </c>
      <c r="O164" s="32">
        <v>0</v>
      </c>
      <c r="P164" s="59">
        <f t="shared" si="57"/>
        <v>18142558</v>
      </c>
      <c r="Q164" s="108">
        <f t="shared" si="48"/>
        <v>100</v>
      </c>
      <c r="R164" s="36">
        <f t="shared" si="51"/>
        <v>18142558</v>
      </c>
      <c r="S164">
        <v>27</v>
      </c>
      <c r="T164">
        <v>32</v>
      </c>
      <c r="U164">
        <v>3</v>
      </c>
      <c r="V164" s="36">
        <f t="shared" si="54"/>
        <v>62</v>
      </c>
      <c r="W164" s="124">
        <f t="shared" si="47"/>
        <v>1</v>
      </c>
      <c r="X164">
        <v>0</v>
      </c>
      <c r="Y164" s="36">
        <f t="shared" si="53"/>
        <v>62</v>
      </c>
      <c r="Z164" s="14">
        <v>0</v>
      </c>
      <c r="AA164" s="14">
        <v>0</v>
      </c>
      <c r="AB164" s="14">
        <v>0</v>
      </c>
      <c r="AC164" s="125">
        <f t="shared" si="55"/>
        <v>0</v>
      </c>
      <c r="AD164" s="128">
        <f t="shared" si="50"/>
        <v>0</v>
      </c>
      <c r="AE164" s="122">
        <f t="shared" si="56"/>
        <v>62</v>
      </c>
    </row>
    <row r="165" spans="1:31" ht="15.75" customHeight="1" x14ac:dyDescent="0.2">
      <c r="A165" s="1" t="s">
        <v>9</v>
      </c>
      <c r="B165" t="s">
        <v>186</v>
      </c>
      <c r="C165" s="32">
        <v>25000</v>
      </c>
      <c r="D165" s="14" t="s">
        <v>89</v>
      </c>
      <c r="E165" s="32">
        <v>0</v>
      </c>
      <c r="F165" s="32">
        <v>0</v>
      </c>
      <c r="G165" s="32">
        <v>0</v>
      </c>
      <c r="H165" s="32">
        <v>0</v>
      </c>
      <c r="I165" s="59">
        <f t="shared" si="44"/>
        <v>0</v>
      </c>
      <c r="J165" s="108">
        <f t="shared" si="52"/>
        <v>0</v>
      </c>
      <c r="K165" s="32">
        <v>13952829</v>
      </c>
      <c r="L165" s="32">
        <v>656795</v>
      </c>
      <c r="M165" s="32">
        <v>3345848</v>
      </c>
      <c r="N165" s="32">
        <v>187086</v>
      </c>
      <c r="O165" s="32">
        <v>0</v>
      </c>
      <c r="P165" s="59">
        <f t="shared" si="57"/>
        <v>18142558</v>
      </c>
      <c r="Q165" s="108">
        <f t="shared" si="48"/>
        <v>100</v>
      </c>
      <c r="R165" s="36">
        <f t="shared" si="51"/>
        <v>18142558</v>
      </c>
      <c r="S165">
        <v>27</v>
      </c>
      <c r="T165">
        <v>32</v>
      </c>
      <c r="U165">
        <v>3</v>
      </c>
      <c r="V165" s="36">
        <f t="shared" si="54"/>
        <v>62</v>
      </c>
      <c r="W165" s="124">
        <f t="shared" si="47"/>
        <v>1</v>
      </c>
      <c r="X165">
        <v>0</v>
      </c>
      <c r="Y165" s="36">
        <f t="shared" si="53"/>
        <v>62</v>
      </c>
      <c r="Z165" s="14">
        <v>0</v>
      </c>
      <c r="AA165" s="14">
        <v>0</v>
      </c>
      <c r="AB165" s="14">
        <v>0</v>
      </c>
      <c r="AC165" s="125">
        <f t="shared" si="55"/>
        <v>0</v>
      </c>
      <c r="AD165" s="128">
        <f t="shared" si="50"/>
        <v>0</v>
      </c>
      <c r="AE165" s="122">
        <f t="shared" si="56"/>
        <v>62</v>
      </c>
    </row>
    <row r="166" spans="1:31" x14ac:dyDescent="0.2">
      <c r="A166" s="1" t="s">
        <v>9</v>
      </c>
      <c r="B166" t="s">
        <v>122</v>
      </c>
      <c r="C166" s="32">
        <v>788524</v>
      </c>
      <c r="D166" s="14" t="s">
        <v>98</v>
      </c>
      <c r="E166" s="32">
        <v>0</v>
      </c>
      <c r="F166" s="32">
        <v>0</v>
      </c>
      <c r="G166" s="32">
        <v>0</v>
      </c>
      <c r="H166" s="32">
        <v>0</v>
      </c>
      <c r="I166" s="59">
        <f t="shared" si="44"/>
        <v>0</v>
      </c>
      <c r="J166" s="108">
        <f t="shared" si="52"/>
        <v>0</v>
      </c>
      <c r="K166" s="32">
        <v>13952829</v>
      </c>
      <c r="L166" s="32">
        <v>656795</v>
      </c>
      <c r="M166" s="32">
        <v>3345848</v>
      </c>
      <c r="N166" s="32">
        <v>187086</v>
      </c>
      <c r="O166" s="32">
        <v>0</v>
      </c>
      <c r="P166" s="59">
        <f t="shared" si="57"/>
        <v>18142558</v>
      </c>
      <c r="Q166" s="108">
        <f t="shared" si="48"/>
        <v>100</v>
      </c>
      <c r="R166" s="36">
        <f t="shared" si="51"/>
        <v>18142558</v>
      </c>
      <c r="S166">
        <v>27</v>
      </c>
      <c r="T166">
        <v>32</v>
      </c>
      <c r="U166">
        <v>3</v>
      </c>
      <c r="V166" s="36">
        <f t="shared" si="54"/>
        <v>62</v>
      </c>
      <c r="W166" s="124">
        <f t="shared" si="47"/>
        <v>1</v>
      </c>
      <c r="X166">
        <v>0</v>
      </c>
      <c r="Y166" s="36">
        <f t="shared" si="53"/>
        <v>62</v>
      </c>
      <c r="Z166" s="14">
        <v>0</v>
      </c>
      <c r="AA166" s="14">
        <v>0</v>
      </c>
      <c r="AB166" s="14">
        <v>0</v>
      </c>
      <c r="AC166" s="125">
        <f t="shared" si="55"/>
        <v>0</v>
      </c>
      <c r="AD166" s="128">
        <f t="shared" si="50"/>
        <v>0</v>
      </c>
      <c r="AE166" s="122">
        <f t="shared" si="56"/>
        <v>62</v>
      </c>
    </row>
    <row r="167" spans="1:31" x14ac:dyDescent="0.2">
      <c r="A167" s="1" t="s">
        <v>9</v>
      </c>
      <c r="B167" t="s">
        <v>302</v>
      </c>
      <c r="C167" s="32">
        <v>76892</v>
      </c>
      <c r="D167" s="14" t="s">
        <v>89</v>
      </c>
      <c r="E167" s="32">
        <v>0</v>
      </c>
      <c r="F167" s="32">
        <v>0</v>
      </c>
      <c r="G167" s="32">
        <v>0</v>
      </c>
      <c r="H167" s="32">
        <v>0</v>
      </c>
      <c r="I167" s="59">
        <f t="shared" si="44"/>
        <v>0</v>
      </c>
      <c r="J167" s="108">
        <f t="shared" si="52"/>
        <v>0</v>
      </c>
      <c r="K167" s="32">
        <v>13952829</v>
      </c>
      <c r="L167" s="32">
        <v>656795</v>
      </c>
      <c r="M167" s="32">
        <v>3345848</v>
      </c>
      <c r="N167" s="32">
        <v>187086</v>
      </c>
      <c r="O167" s="32">
        <v>0</v>
      </c>
      <c r="P167" s="59">
        <f t="shared" si="57"/>
        <v>18142558</v>
      </c>
      <c r="Q167" s="108">
        <f t="shared" si="48"/>
        <v>100</v>
      </c>
      <c r="R167" s="36">
        <f t="shared" si="51"/>
        <v>18142558</v>
      </c>
      <c r="S167">
        <v>27</v>
      </c>
      <c r="T167">
        <v>32</v>
      </c>
      <c r="U167">
        <v>3</v>
      </c>
      <c r="V167" s="36">
        <f t="shared" si="54"/>
        <v>62</v>
      </c>
      <c r="W167" s="124">
        <f t="shared" si="47"/>
        <v>1</v>
      </c>
      <c r="X167">
        <v>0</v>
      </c>
      <c r="Y167" s="36">
        <f t="shared" si="53"/>
        <v>62</v>
      </c>
      <c r="Z167" s="14">
        <v>0</v>
      </c>
      <c r="AA167" s="14">
        <v>0</v>
      </c>
      <c r="AB167" s="14">
        <v>0</v>
      </c>
      <c r="AC167" s="125">
        <f t="shared" si="55"/>
        <v>0</v>
      </c>
      <c r="AD167" s="128">
        <f t="shared" si="50"/>
        <v>0</v>
      </c>
      <c r="AE167" s="122">
        <f t="shared" si="56"/>
        <v>62</v>
      </c>
    </row>
    <row r="168" spans="1:31" x14ac:dyDescent="0.2">
      <c r="A168" s="1" t="s">
        <v>9</v>
      </c>
      <c r="B168" t="s">
        <v>265</v>
      </c>
      <c r="C168" s="32">
        <v>55000</v>
      </c>
      <c r="D168" s="12" t="s">
        <v>216</v>
      </c>
      <c r="E168" s="32">
        <v>0</v>
      </c>
      <c r="F168" s="32">
        <v>0</v>
      </c>
      <c r="G168" s="32">
        <v>0</v>
      </c>
      <c r="H168" s="32">
        <v>0</v>
      </c>
      <c r="I168" s="59">
        <f t="shared" si="44"/>
        <v>0</v>
      </c>
      <c r="J168" s="108">
        <f t="shared" si="52"/>
        <v>0</v>
      </c>
      <c r="K168" s="32">
        <v>13952829</v>
      </c>
      <c r="L168" s="32">
        <v>656795</v>
      </c>
      <c r="M168" s="32">
        <v>3345848</v>
      </c>
      <c r="N168" s="32">
        <v>187086</v>
      </c>
      <c r="O168" s="32">
        <v>0</v>
      </c>
      <c r="P168" s="59">
        <f t="shared" si="57"/>
        <v>18142558</v>
      </c>
      <c r="Q168" s="108">
        <f t="shared" si="48"/>
        <v>100</v>
      </c>
      <c r="R168" s="36">
        <f t="shared" si="51"/>
        <v>18142558</v>
      </c>
      <c r="S168">
        <v>27</v>
      </c>
      <c r="T168">
        <v>32</v>
      </c>
      <c r="U168">
        <v>3</v>
      </c>
      <c r="V168" s="36">
        <f t="shared" si="54"/>
        <v>62</v>
      </c>
      <c r="W168" s="124">
        <f t="shared" si="47"/>
        <v>1</v>
      </c>
      <c r="X168">
        <v>0</v>
      </c>
      <c r="Y168" s="36">
        <f t="shared" si="53"/>
        <v>62</v>
      </c>
      <c r="Z168" s="14">
        <v>0</v>
      </c>
      <c r="AA168" s="14">
        <v>0</v>
      </c>
      <c r="AB168" s="14">
        <v>0</v>
      </c>
      <c r="AC168" s="125">
        <f t="shared" si="55"/>
        <v>0</v>
      </c>
      <c r="AD168" s="128">
        <f t="shared" si="50"/>
        <v>0</v>
      </c>
      <c r="AE168" s="122">
        <f t="shared" si="56"/>
        <v>62</v>
      </c>
    </row>
    <row r="169" spans="1:31" x14ac:dyDescent="0.2">
      <c r="A169" s="1" t="s">
        <v>9</v>
      </c>
      <c r="B169" t="s">
        <v>303</v>
      </c>
      <c r="C169" s="32">
        <v>20000</v>
      </c>
      <c r="D169" s="14" t="s">
        <v>312</v>
      </c>
      <c r="E169" s="32">
        <v>0</v>
      </c>
      <c r="F169" s="32">
        <v>0</v>
      </c>
      <c r="G169" s="32">
        <v>0</v>
      </c>
      <c r="H169" s="32">
        <v>0</v>
      </c>
      <c r="I169" s="59">
        <f t="shared" si="44"/>
        <v>0</v>
      </c>
      <c r="J169" s="108">
        <f t="shared" si="52"/>
        <v>0</v>
      </c>
      <c r="K169" s="32">
        <v>13952829</v>
      </c>
      <c r="L169" s="32">
        <v>656795</v>
      </c>
      <c r="M169" s="32">
        <v>3345848</v>
      </c>
      <c r="N169" s="32">
        <v>187086</v>
      </c>
      <c r="O169" s="32">
        <v>0</v>
      </c>
      <c r="P169" s="59">
        <f t="shared" si="57"/>
        <v>18142558</v>
      </c>
      <c r="Q169" s="108">
        <f t="shared" si="48"/>
        <v>100</v>
      </c>
      <c r="R169" s="36">
        <f t="shared" si="51"/>
        <v>18142558</v>
      </c>
      <c r="S169">
        <v>27</v>
      </c>
      <c r="T169">
        <v>32</v>
      </c>
      <c r="U169">
        <v>3</v>
      </c>
      <c r="V169" s="36">
        <f t="shared" si="54"/>
        <v>62</v>
      </c>
      <c r="W169" s="124">
        <f t="shared" si="47"/>
        <v>1</v>
      </c>
      <c r="X169">
        <v>0</v>
      </c>
      <c r="Y169" s="36">
        <f t="shared" si="53"/>
        <v>62</v>
      </c>
      <c r="Z169" s="14">
        <v>0</v>
      </c>
      <c r="AA169" s="14">
        <v>0</v>
      </c>
      <c r="AB169" s="14">
        <v>0</v>
      </c>
      <c r="AC169" s="125">
        <f t="shared" si="55"/>
        <v>0</v>
      </c>
      <c r="AD169" s="128">
        <f t="shared" si="50"/>
        <v>0</v>
      </c>
      <c r="AE169" s="122">
        <f t="shared" si="56"/>
        <v>62</v>
      </c>
    </row>
    <row r="170" spans="1:31" ht="15" customHeight="1" x14ac:dyDescent="0.2">
      <c r="A170" s="1" t="s">
        <v>9</v>
      </c>
      <c r="B170" t="s">
        <v>129</v>
      </c>
      <c r="C170" s="32">
        <v>75000</v>
      </c>
      <c r="D170" s="14" t="s">
        <v>89</v>
      </c>
      <c r="E170" s="32">
        <v>0</v>
      </c>
      <c r="F170" s="32">
        <v>0</v>
      </c>
      <c r="G170" s="32">
        <v>0</v>
      </c>
      <c r="H170" s="32">
        <v>0</v>
      </c>
      <c r="I170" s="59">
        <f t="shared" si="44"/>
        <v>0</v>
      </c>
      <c r="J170" s="108">
        <f t="shared" si="52"/>
        <v>0</v>
      </c>
      <c r="K170" s="32">
        <v>13952829</v>
      </c>
      <c r="L170" s="32">
        <v>656795</v>
      </c>
      <c r="M170" s="32">
        <v>3345848</v>
      </c>
      <c r="N170" s="32">
        <v>187086</v>
      </c>
      <c r="O170" s="32">
        <v>0</v>
      </c>
      <c r="P170" s="59">
        <f t="shared" si="57"/>
        <v>18142558</v>
      </c>
      <c r="Q170" s="108">
        <f t="shared" si="48"/>
        <v>100</v>
      </c>
      <c r="R170" s="36">
        <f t="shared" si="51"/>
        <v>18142558</v>
      </c>
      <c r="S170">
        <v>27</v>
      </c>
      <c r="T170">
        <v>32</v>
      </c>
      <c r="U170">
        <v>3</v>
      </c>
      <c r="V170" s="36">
        <f t="shared" si="54"/>
        <v>62</v>
      </c>
      <c r="W170" s="124">
        <f t="shared" si="47"/>
        <v>1</v>
      </c>
      <c r="X170">
        <v>0</v>
      </c>
      <c r="Y170" s="36">
        <f t="shared" si="53"/>
        <v>62</v>
      </c>
      <c r="Z170" s="14">
        <v>0</v>
      </c>
      <c r="AA170" s="14">
        <v>0</v>
      </c>
      <c r="AB170" s="14">
        <v>0</v>
      </c>
      <c r="AC170" s="125">
        <f t="shared" si="55"/>
        <v>0</v>
      </c>
      <c r="AD170" s="128">
        <f t="shared" si="50"/>
        <v>0</v>
      </c>
      <c r="AE170" s="122">
        <f t="shared" si="56"/>
        <v>62</v>
      </c>
    </row>
    <row r="171" spans="1:31" x14ac:dyDescent="0.2">
      <c r="A171" s="1" t="s">
        <v>9</v>
      </c>
      <c r="B171" t="s">
        <v>173</v>
      </c>
      <c r="C171" s="32">
        <v>80000</v>
      </c>
      <c r="D171" s="12" t="s">
        <v>216</v>
      </c>
      <c r="E171" s="32">
        <v>0</v>
      </c>
      <c r="F171" s="32">
        <v>0</v>
      </c>
      <c r="G171" s="32">
        <v>0</v>
      </c>
      <c r="H171" s="32">
        <v>0</v>
      </c>
      <c r="I171" s="59">
        <f t="shared" ref="I171:I234" si="58">SUM(E171:H171)</f>
        <v>0</v>
      </c>
      <c r="J171" s="108">
        <f t="shared" si="52"/>
        <v>0</v>
      </c>
      <c r="K171" s="32">
        <v>13952829</v>
      </c>
      <c r="L171" s="32">
        <v>656795</v>
      </c>
      <c r="M171" s="32">
        <v>3345848</v>
      </c>
      <c r="N171" s="32">
        <v>187086</v>
      </c>
      <c r="O171" s="32">
        <v>0</v>
      </c>
      <c r="P171" s="59">
        <f t="shared" si="57"/>
        <v>18142558</v>
      </c>
      <c r="Q171" s="108">
        <f t="shared" si="48"/>
        <v>100</v>
      </c>
      <c r="R171" s="36">
        <f t="shared" si="51"/>
        <v>18142558</v>
      </c>
      <c r="S171">
        <v>27</v>
      </c>
      <c r="T171">
        <v>32</v>
      </c>
      <c r="U171">
        <v>3</v>
      </c>
      <c r="V171" s="36">
        <f t="shared" si="54"/>
        <v>62</v>
      </c>
      <c r="W171" s="124">
        <f t="shared" si="47"/>
        <v>1</v>
      </c>
      <c r="X171">
        <v>0</v>
      </c>
      <c r="Y171" s="36">
        <f t="shared" si="53"/>
        <v>62</v>
      </c>
      <c r="Z171" s="14">
        <v>0</v>
      </c>
      <c r="AA171" s="14">
        <v>0</v>
      </c>
      <c r="AB171" s="14">
        <v>0</v>
      </c>
      <c r="AC171" s="125">
        <f t="shared" si="55"/>
        <v>0</v>
      </c>
      <c r="AD171" s="128">
        <f t="shared" si="50"/>
        <v>0</v>
      </c>
      <c r="AE171" s="122">
        <f t="shared" si="56"/>
        <v>62</v>
      </c>
    </row>
    <row r="172" spans="1:31" x14ac:dyDescent="0.2">
      <c r="A172" s="1" t="s">
        <v>9</v>
      </c>
      <c r="B172" t="s">
        <v>168</v>
      </c>
      <c r="C172" s="32">
        <v>100000</v>
      </c>
      <c r="D172" s="14" t="s">
        <v>224</v>
      </c>
      <c r="E172" s="32">
        <v>0</v>
      </c>
      <c r="F172" s="32">
        <v>0</v>
      </c>
      <c r="G172" s="32">
        <v>0</v>
      </c>
      <c r="H172" s="32">
        <v>0</v>
      </c>
      <c r="I172" s="59">
        <f t="shared" si="58"/>
        <v>0</v>
      </c>
      <c r="J172" s="108">
        <f t="shared" si="52"/>
        <v>0</v>
      </c>
      <c r="K172" s="32">
        <v>13952829</v>
      </c>
      <c r="L172" s="32">
        <v>656795</v>
      </c>
      <c r="M172" s="32">
        <v>3345848</v>
      </c>
      <c r="N172" s="32">
        <v>187086</v>
      </c>
      <c r="O172" s="32">
        <v>0</v>
      </c>
      <c r="P172" s="59">
        <f t="shared" si="57"/>
        <v>18142558</v>
      </c>
      <c r="Q172" s="108">
        <f t="shared" si="48"/>
        <v>100</v>
      </c>
      <c r="R172" s="36">
        <f t="shared" si="51"/>
        <v>18142558</v>
      </c>
      <c r="S172">
        <v>27</v>
      </c>
      <c r="T172">
        <v>32</v>
      </c>
      <c r="U172">
        <v>3</v>
      </c>
      <c r="V172" s="36">
        <f t="shared" si="54"/>
        <v>62</v>
      </c>
      <c r="W172" s="124">
        <f t="shared" si="47"/>
        <v>1</v>
      </c>
      <c r="X172">
        <v>0</v>
      </c>
      <c r="Y172" s="36">
        <f t="shared" si="53"/>
        <v>62</v>
      </c>
      <c r="Z172" s="14">
        <v>0</v>
      </c>
      <c r="AA172" s="14">
        <v>0</v>
      </c>
      <c r="AB172" s="14">
        <v>0</v>
      </c>
      <c r="AC172" s="125">
        <f t="shared" si="55"/>
        <v>0</v>
      </c>
      <c r="AD172" s="128">
        <f t="shared" si="50"/>
        <v>0</v>
      </c>
      <c r="AE172" s="122">
        <f t="shared" si="56"/>
        <v>62</v>
      </c>
    </row>
    <row r="173" spans="1:31" x14ac:dyDescent="0.2">
      <c r="A173" s="1" t="s">
        <v>9</v>
      </c>
      <c r="B173" t="s">
        <v>139</v>
      </c>
      <c r="C173" s="32">
        <v>224160</v>
      </c>
      <c r="D173" s="14" t="s">
        <v>89</v>
      </c>
      <c r="E173" s="32">
        <v>0</v>
      </c>
      <c r="F173" s="32">
        <v>0</v>
      </c>
      <c r="G173" s="32">
        <v>0</v>
      </c>
      <c r="H173" s="32">
        <v>0</v>
      </c>
      <c r="I173" s="59">
        <f t="shared" si="58"/>
        <v>0</v>
      </c>
      <c r="J173" s="108">
        <f t="shared" si="52"/>
        <v>0</v>
      </c>
      <c r="K173" s="32">
        <v>13952829</v>
      </c>
      <c r="L173" s="32">
        <v>656795</v>
      </c>
      <c r="M173" s="32">
        <v>3345848</v>
      </c>
      <c r="N173" s="32">
        <v>187086</v>
      </c>
      <c r="O173" s="32">
        <v>0</v>
      </c>
      <c r="P173" s="59">
        <f t="shared" si="57"/>
        <v>18142558</v>
      </c>
      <c r="Q173" s="108">
        <f t="shared" si="48"/>
        <v>100</v>
      </c>
      <c r="R173" s="36">
        <f t="shared" si="51"/>
        <v>18142558</v>
      </c>
      <c r="S173">
        <v>27</v>
      </c>
      <c r="T173">
        <v>32</v>
      </c>
      <c r="U173">
        <v>3</v>
      </c>
      <c r="V173" s="36">
        <f t="shared" si="54"/>
        <v>62</v>
      </c>
      <c r="W173" s="124">
        <f t="shared" si="47"/>
        <v>1</v>
      </c>
      <c r="X173">
        <v>0</v>
      </c>
      <c r="Y173" s="36">
        <f t="shared" si="53"/>
        <v>62</v>
      </c>
      <c r="Z173" s="14">
        <v>0</v>
      </c>
      <c r="AA173" s="14">
        <v>0</v>
      </c>
      <c r="AB173" s="14">
        <v>0</v>
      </c>
      <c r="AC173" s="125">
        <f t="shared" si="55"/>
        <v>0</v>
      </c>
      <c r="AD173" s="128">
        <f t="shared" si="50"/>
        <v>0</v>
      </c>
      <c r="AE173" s="122">
        <f t="shared" si="56"/>
        <v>62</v>
      </c>
    </row>
    <row r="174" spans="1:31" x14ac:dyDescent="0.2">
      <c r="A174" s="1" t="s">
        <v>9</v>
      </c>
      <c r="B174" t="s">
        <v>229</v>
      </c>
      <c r="C174" s="32">
        <v>148358</v>
      </c>
      <c r="D174" s="14" t="s">
        <v>224</v>
      </c>
      <c r="E174" s="32">
        <v>0</v>
      </c>
      <c r="F174" s="32">
        <v>0</v>
      </c>
      <c r="G174" s="32">
        <v>0</v>
      </c>
      <c r="H174" s="32">
        <v>0</v>
      </c>
      <c r="I174" s="59">
        <f t="shared" si="58"/>
        <v>0</v>
      </c>
      <c r="J174" s="108">
        <f t="shared" si="52"/>
        <v>0</v>
      </c>
      <c r="K174" s="32">
        <v>13952829</v>
      </c>
      <c r="L174" s="32">
        <v>656795</v>
      </c>
      <c r="M174" s="32">
        <v>3345848</v>
      </c>
      <c r="N174" s="32">
        <v>187086</v>
      </c>
      <c r="O174" s="32">
        <v>0</v>
      </c>
      <c r="P174" s="59">
        <f t="shared" si="57"/>
        <v>18142558</v>
      </c>
      <c r="Q174" s="108">
        <f t="shared" si="48"/>
        <v>100</v>
      </c>
      <c r="R174" s="36">
        <f t="shared" si="51"/>
        <v>18142558</v>
      </c>
      <c r="S174">
        <v>27</v>
      </c>
      <c r="T174">
        <v>32</v>
      </c>
      <c r="U174">
        <v>3</v>
      </c>
      <c r="V174" s="36">
        <f t="shared" si="54"/>
        <v>62</v>
      </c>
      <c r="W174" s="124">
        <f t="shared" si="47"/>
        <v>1</v>
      </c>
      <c r="X174">
        <v>0</v>
      </c>
      <c r="Y174" s="36">
        <f t="shared" si="53"/>
        <v>62</v>
      </c>
      <c r="Z174" s="14">
        <v>0</v>
      </c>
      <c r="AA174" s="14">
        <v>0</v>
      </c>
      <c r="AB174" s="14">
        <v>0</v>
      </c>
      <c r="AC174" s="125">
        <f t="shared" si="55"/>
        <v>0</v>
      </c>
      <c r="AD174" s="128">
        <f t="shared" si="50"/>
        <v>0</v>
      </c>
      <c r="AE174" s="122">
        <f t="shared" si="56"/>
        <v>62</v>
      </c>
    </row>
    <row r="175" spans="1:31" x14ac:dyDescent="0.2">
      <c r="A175" s="1" t="s">
        <v>9</v>
      </c>
      <c r="B175" t="s">
        <v>140</v>
      </c>
      <c r="C175" s="32">
        <v>35000</v>
      </c>
      <c r="D175" s="14" t="s">
        <v>89</v>
      </c>
      <c r="E175" s="32">
        <v>0</v>
      </c>
      <c r="F175" s="32">
        <v>0</v>
      </c>
      <c r="G175" s="32">
        <v>0</v>
      </c>
      <c r="H175" s="32">
        <v>0</v>
      </c>
      <c r="I175" s="59">
        <f t="shared" si="58"/>
        <v>0</v>
      </c>
      <c r="J175" s="108">
        <f t="shared" si="52"/>
        <v>0</v>
      </c>
      <c r="K175" s="32">
        <v>13952829</v>
      </c>
      <c r="L175" s="32">
        <v>656795</v>
      </c>
      <c r="M175" s="32">
        <v>3345848</v>
      </c>
      <c r="N175" s="32">
        <v>187086</v>
      </c>
      <c r="O175" s="32">
        <v>0</v>
      </c>
      <c r="P175" s="59">
        <f t="shared" si="57"/>
        <v>18142558</v>
      </c>
      <c r="Q175" s="108">
        <f t="shared" si="48"/>
        <v>100</v>
      </c>
      <c r="R175" s="36">
        <f t="shared" si="51"/>
        <v>18142558</v>
      </c>
      <c r="S175">
        <v>27</v>
      </c>
      <c r="T175">
        <v>32</v>
      </c>
      <c r="U175">
        <v>3</v>
      </c>
      <c r="V175" s="36">
        <f t="shared" si="54"/>
        <v>62</v>
      </c>
      <c r="W175" s="124">
        <f t="shared" si="47"/>
        <v>1</v>
      </c>
      <c r="X175">
        <v>0</v>
      </c>
      <c r="Y175" s="36">
        <f t="shared" si="53"/>
        <v>62</v>
      </c>
      <c r="Z175" s="14">
        <v>0</v>
      </c>
      <c r="AA175" s="14">
        <v>0</v>
      </c>
      <c r="AB175" s="14">
        <v>0</v>
      </c>
      <c r="AC175" s="125">
        <f t="shared" si="55"/>
        <v>0</v>
      </c>
      <c r="AD175" s="128">
        <f t="shared" si="50"/>
        <v>0</v>
      </c>
      <c r="AE175" s="122">
        <f t="shared" si="56"/>
        <v>62</v>
      </c>
    </row>
    <row r="176" spans="1:31" x14ac:dyDescent="0.2">
      <c r="A176" s="1" t="s">
        <v>9</v>
      </c>
      <c r="B176" t="s">
        <v>113</v>
      </c>
      <c r="C176" s="32">
        <v>421632</v>
      </c>
      <c r="D176" s="14" t="s">
        <v>222</v>
      </c>
      <c r="E176" s="32">
        <v>0</v>
      </c>
      <c r="F176" s="32">
        <v>0</v>
      </c>
      <c r="G176" s="32">
        <v>0</v>
      </c>
      <c r="H176" s="32">
        <v>0</v>
      </c>
      <c r="I176" s="59">
        <f t="shared" si="58"/>
        <v>0</v>
      </c>
      <c r="J176" s="108">
        <f t="shared" si="52"/>
        <v>0</v>
      </c>
      <c r="K176" s="32">
        <v>13952829</v>
      </c>
      <c r="L176" s="32">
        <v>656795</v>
      </c>
      <c r="M176" s="32">
        <v>3345848</v>
      </c>
      <c r="N176" s="32">
        <v>187086</v>
      </c>
      <c r="O176" s="32">
        <v>0</v>
      </c>
      <c r="P176" s="59">
        <f t="shared" si="57"/>
        <v>18142558</v>
      </c>
      <c r="Q176" s="108">
        <f t="shared" si="48"/>
        <v>100</v>
      </c>
      <c r="R176" s="36">
        <f t="shared" si="51"/>
        <v>18142558</v>
      </c>
      <c r="S176">
        <v>27</v>
      </c>
      <c r="T176">
        <v>32</v>
      </c>
      <c r="U176">
        <v>3</v>
      </c>
      <c r="V176" s="36">
        <f t="shared" si="54"/>
        <v>62</v>
      </c>
      <c r="W176" s="124">
        <f t="shared" si="47"/>
        <v>1</v>
      </c>
      <c r="X176">
        <v>0</v>
      </c>
      <c r="Y176" s="36">
        <f t="shared" si="53"/>
        <v>62</v>
      </c>
      <c r="Z176" s="14">
        <v>0</v>
      </c>
      <c r="AA176" s="14">
        <v>0</v>
      </c>
      <c r="AB176" s="14">
        <v>0</v>
      </c>
      <c r="AC176" s="125">
        <f t="shared" si="55"/>
        <v>0</v>
      </c>
      <c r="AD176" s="128">
        <f t="shared" si="50"/>
        <v>0</v>
      </c>
      <c r="AE176" s="122">
        <f t="shared" si="56"/>
        <v>62</v>
      </c>
    </row>
    <row r="177" spans="1:31" x14ac:dyDescent="0.2">
      <c r="A177" s="1" t="s">
        <v>9</v>
      </c>
      <c r="B177" t="s">
        <v>209</v>
      </c>
      <c r="C177" s="32">
        <v>86450</v>
      </c>
      <c r="D177" s="12" t="s">
        <v>216</v>
      </c>
      <c r="E177" s="32">
        <v>0</v>
      </c>
      <c r="F177" s="32">
        <v>0</v>
      </c>
      <c r="G177" s="32">
        <v>0</v>
      </c>
      <c r="H177" s="32">
        <v>0</v>
      </c>
      <c r="I177" s="59">
        <f t="shared" si="58"/>
        <v>0</v>
      </c>
      <c r="J177" s="108">
        <f t="shared" si="52"/>
        <v>0</v>
      </c>
      <c r="K177" s="32">
        <v>13952829</v>
      </c>
      <c r="L177" s="32">
        <v>656795</v>
      </c>
      <c r="M177" s="32">
        <v>3345848</v>
      </c>
      <c r="N177" s="32">
        <v>187086</v>
      </c>
      <c r="O177" s="32">
        <v>0</v>
      </c>
      <c r="P177" s="59">
        <f t="shared" si="57"/>
        <v>18142558</v>
      </c>
      <c r="Q177" s="108">
        <f t="shared" si="48"/>
        <v>100</v>
      </c>
      <c r="R177" s="36">
        <f t="shared" si="51"/>
        <v>18142558</v>
      </c>
      <c r="S177">
        <v>27</v>
      </c>
      <c r="T177">
        <v>32</v>
      </c>
      <c r="U177">
        <v>3</v>
      </c>
      <c r="V177" s="36">
        <f t="shared" si="54"/>
        <v>62</v>
      </c>
      <c r="W177" s="124">
        <f t="shared" si="47"/>
        <v>1</v>
      </c>
      <c r="X177">
        <v>0</v>
      </c>
      <c r="Y177" s="36">
        <f t="shared" si="53"/>
        <v>62</v>
      </c>
      <c r="Z177" s="14">
        <v>0</v>
      </c>
      <c r="AA177" s="14">
        <v>0</v>
      </c>
      <c r="AB177" s="14">
        <v>0</v>
      </c>
      <c r="AC177" s="125">
        <f t="shared" si="55"/>
        <v>0</v>
      </c>
      <c r="AD177" s="128">
        <f t="shared" si="50"/>
        <v>0</v>
      </c>
      <c r="AE177" s="122">
        <f t="shared" si="56"/>
        <v>62</v>
      </c>
    </row>
    <row r="178" spans="1:31" x14ac:dyDescent="0.2">
      <c r="A178" s="1" t="s">
        <v>9</v>
      </c>
      <c r="B178" t="s">
        <v>160</v>
      </c>
      <c r="C178" s="32">
        <v>128000</v>
      </c>
      <c r="D178" s="14" t="s">
        <v>89</v>
      </c>
      <c r="E178" s="32">
        <v>0</v>
      </c>
      <c r="F178" s="32">
        <v>0</v>
      </c>
      <c r="G178" s="32">
        <v>0</v>
      </c>
      <c r="H178" s="32">
        <v>0</v>
      </c>
      <c r="I178" s="59">
        <f t="shared" si="58"/>
        <v>0</v>
      </c>
      <c r="J178" s="108">
        <f t="shared" si="52"/>
        <v>0</v>
      </c>
      <c r="K178" s="32">
        <v>13952829</v>
      </c>
      <c r="L178" s="32">
        <v>656795</v>
      </c>
      <c r="M178" s="32">
        <v>3345848</v>
      </c>
      <c r="N178" s="32">
        <v>187086</v>
      </c>
      <c r="O178" s="32">
        <v>0</v>
      </c>
      <c r="P178" s="59">
        <f t="shared" si="57"/>
        <v>18142558</v>
      </c>
      <c r="Q178" s="108">
        <f t="shared" si="48"/>
        <v>100</v>
      </c>
      <c r="R178" s="36">
        <f t="shared" si="51"/>
        <v>18142558</v>
      </c>
      <c r="S178">
        <v>27</v>
      </c>
      <c r="T178">
        <v>32</v>
      </c>
      <c r="U178">
        <v>3</v>
      </c>
      <c r="V178" s="36">
        <f t="shared" si="54"/>
        <v>62</v>
      </c>
      <c r="W178" s="124">
        <f t="shared" si="47"/>
        <v>1</v>
      </c>
      <c r="X178">
        <v>0</v>
      </c>
      <c r="Y178" s="36">
        <f t="shared" si="53"/>
        <v>62</v>
      </c>
      <c r="Z178" s="14">
        <v>0</v>
      </c>
      <c r="AA178" s="14">
        <v>0</v>
      </c>
      <c r="AB178" s="14">
        <v>0</v>
      </c>
      <c r="AC178" s="125">
        <f t="shared" si="55"/>
        <v>0</v>
      </c>
      <c r="AD178" s="128">
        <f t="shared" si="50"/>
        <v>0</v>
      </c>
      <c r="AE178" s="122">
        <f t="shared" si="56"/>
        <v>62</v>
      </c>
    </row>
    <row r="179" spans="1:31" ht="15" customHeight="1" x14ac:dyDescent="0.2">
      <c r="A179" s="1" t="s">
        <v>11</v>
      </c>
      <c r="B179" t="s">
        <v>119</v>
      </c>
      <c r="C179" s="32">
        <f>993571/4</f>
        <v>248392.75</v>
      </c>
      <c r="D179" t="s">
        <v>98</v>
      </c>
      <c r="E179" s="32">
        <v>5016855</v>
      </c>
      <c r="F179" s="32">
        <v>3153802</v>
      </c>
      <c r="G179" s="32">
        <v>0</v>
      </c>
      <c r="H179" s="32">
        <v>26658</v>
      </c>
      <c r="I179" s="59">
        <f>SUM(E179:H179)</f>
        <v>8197315</v>
      </c>
      <c r="J179" s="108">
        <f t="shared" si="52"/>
        <v>92.684126160895588</v>
      </c>
      <c r="K179" s="32">
        <f>77370+3940</f>
        <v>81310</v>
      </c>
      <c r="L179" s="32">
        <v>104307</v>
      </c>
      <c r="M179" s="32">
        <v>439841</v>
      </c>
      <c r="N179" s="32">
        <v>10593</v>
      </c>
      <c r="O179" s="32">
        <v>10991</v>
      </c>
      <c r="P179" s="59">
        <f>SUM(K179:O179)</f>
        <v>647042</v>
      </c>
      <c r="Q179" s="108">
        <f t="shared" si="48"/>
        <v>7.3158738391044142</v>
      </c>
      <c r="R179" s="36">
        <f t="shared" si="51"/>
        <v>8844357</v>
      </c>
      <c r="S179">
        <v>20</v>
      </c>
      <c r="T179">
        <v>1</v>
      </c>
      <c r="U179">
        <v>13</v>
      </c>
      <c r="V179" s="36">
        <f t="shared" si="54"/>
        <v>34</v>
      </c>
      <c r="W179" s="124">
        <f t="shared" si="47"/>
        <v>0.94444444444444442</v>
      </c>
      <c r="X179">
        <v>87</v>
      </c>
      <c r="Y179" s="36">
        <f t="shared" si="53"/>
        <v>121</v>
      </c>
      <c r="Z179" s="14" t="s">
        <v>305</v>
      </c>
      <c r="AA179" s="14" t="s">
        <v>306</v>
      </c>
      <c r="AB179" s="14">
        <v>2</v>
      </c>
      <c r="AC179" s="125">
        <f t="shared" si="55"/>
        <v>2</v>
      </c>
      <c r="AD179" s="128">
        <f t="shared" si="50"/>
        <v>5.5555555555555552E-2</v>
      </c>
      <c r="AE179" s="122">
        <f t="shared" si="56"/>
        <v>36</v>
      </c>
    </row>
    <row r="180" spans="1:31" ht="15.75" customHeight="1" x14ac:dyDescent="0.2">
      <c r="A180" s="1" t="s">
        <v>11</v>
      </c>
      <c r="B180" t="s">
        <v>100</v>
      </c>
      <c r="C180" s="32">
        <f>248392.75+68154</f>
        <v>316546.75</v>
      </c>
      <c r="D180" t="s">
        <v>98</v>
      </c>
      <c r="E180" s="32">
        <v>5016855</v>
      </c>
      <c r="F180" s="32">
        <v>3153802</v>
      </c>
      <c r="G180" s="32">
        <v>0</v>
      </c>
      <c r="H180" s="32">
        <v>26658</v>
      </c>
      <c r="I180" s="59">
        <f t="shared" si="58"/>
        <v>8197315</v>
      </c>
      <c r="J180" s="108">
        <f t="shared" si="52"/>
        <v>92.684126160895588</v>
      </c>
      <c r="K180" s="32">
        <f t="shared" ref="K180:K198" si="59">77370+3940</f>
        <v>81310</v>
      </c>
      <c r="L180" s="32">
        <v>104307</v>
      </c>
      <c r="M180" s="32">
        <v>439841</v>
      </c>
      <c r="N180" s="32">
        <v>10593</v>
      </c>
      <c r="O180" s="32">
        <v>10991</v>
      </c>
      <c r="P180" s="59">
        <f t="shared" si="57"/>
        <v>647042</v>
      </c>
      <c r="Q180" s="108">
        <f t="shared" si="48"/>
        <v>7.3158738391044142</v>
      </c>
      <c r="R180" s="36">
        <f t="shared" si="51"/>
        <v>8844357</v>
      </c>
      <c r="S180">
        <v>20</v>
      </c>
      <c r="T180">
        <v>1</v>
      </c>
      <c r="U180">
        <v>13</v>
      </c>
      <c r="V180" s="36">
        <f t="shared" si="54"/>
        <v>34</v>
      </c>
      <c r="W180" s="124">
        <f t="shared" si="47"/>
        <v>0.91891891891891897</v>
      </c>
      <c r="X180">
        <v>87</v>
      </c>
      <c r="Y180" s="36">
        <f t="shared" si="53"/>
        <v>121</v>
      </c>
      <c r="Z180" s="14" t="s">
        <v>305</v>
      </c>
      <c r="AA180" s="14" t="s">
        <v>306</v>
      </c>
      <c r="AB180" s="14">
        <v>3</v>
      </c>
      <c r="AC180" s="125">
        <f t="shared" si="55"/>
        <v>3</v>
      </c>
      <c r="AD180" s="128">
        <f t="shared" si="50"/>
        <v>8.1081081081081086E-2</v>
      </c>
      <c r="AE180" s="122">
        <f t="shared" si="56"/>
        <v>37</v>
      </c>
    </row>
    <row r="181" spans="1:31" x14ac:dyDescent="0.2">
      <c r="A181" s="1" t="s">
        <v>11</v>
      </c>
      <c r="B181" t="s">
        <v>121</v>
      </c>
      <c r="C181" s="32">
        <f>248392.75+447681</f>
        <v>696073.75</v>
      </c>
      <c r="D181" t="s">
        <v>98</v>
      </c>
      <c r="E181" s="32">
        <v>5016855</v>
      </c>
      <c r="F181" s="32">
        <v>3153802</v>
      </c>
      <c r="G181" s="32">
        <v>0</v>
      </c>
      <c r="H181" s="32">
        <v>26658</v>
      </c>
      <c r="I181" s="59">
        <f t="shared" si="58"/>
        <v>8197315</v>
      </c>
      <c r="J181" s="108">
        <f t="shared" si="52"/>
        <v>92.684126160895588</v>
      </c>
      <c r="K181" s="32">
        <f t="shared" si="59"/>
        <v>81310</v>
      </c>
      <c r="L181" s="32">
        <v>104307</v>
      </c>
      <c r="M181" s="32">
        <v>439841</v>
      </c>
      <c r="N181" s="32">
        <v>10593</v>
      </c>
      <c r="O181" s="32">
        <v>10991</v>
      </c>
      <c r="P181" s="59">
        <f t="shared" si="57"/>
        <v>647042</v>
      </c>
      <c r="Q181" s="108">
        <f t="shared" si="48"/>
        <v>7.3158738391044142</v>
      </c>
      <c r="R181" s="36">
        <f t="shared" si="51"/>
        <v>8844357</v>
      </c>
      <c r="S181">
        <v>20</v>
      </c>
      <c r="T181">
        <v>1</v>
      </c>
      <c r="U181">
        <v>13</v>
      </c>
      <c r="V181" s="36">
        <f t="shared" si="54"/>
        <v>34</v>
      </c>
      <c r="W181" s="124">
        <f t="shared" si="47"/>
        <v>0.89473684210526316</v>
      </c>
      <c r="X181">
        <v>87</v>
      </c>
      <c r="Y181" s="36">
        <f t="shared" si="53"/>
        <v>121</v>
      </c>
      <c r="Z181" s="14" t="s">
        <v>305</v>
      </c>
      <c r="AA181" s="14" t="s">
        <v>306</v>
      </c>
      <c r="AB181" s="14">
        <v>4</v>
      </c>
      <c r="AC181" s="125">
        <f t="shared" si="55"/>
        <v>4</v>
      </c>
      <c r="AD181" s="128">
        <f t="shared" si="50"/>
        <v>0.10526315789473684</v>
      </c>
      <c r="AE181" s="122">
        <f t="shared" si="56"/>
        <v>38</v>
      </c>
    </row>
    <row r="182" spans="1:31" x14ac:dyDescent="0.2">
      <c r="A182" s="1" t="s">
        <v>11</v>
      </c>
      <c r="B182" t="s">
        <v>99</v>
      </c>
      <c r="C182" s="32">
        <v>248392.75</v>
      </c>
      <c r="D182" t="s">
        <v>98</v>
      </c>
      <c r="E182" s="32">
        <v>5016855</v>
      </c>
      <c r="F182" s="32">
        <v>3153802</v>
      </c>
      <c r="G182" s="32">
        <v>0</v>
      </c>
      <c r="H182" s="32">
        <v>26658</v>
      </c>
      <c r="I182" s="59">
        <f t="shared" si="58"/>
        <v>8197315</v>
      </c>
      <c r="J182" s="108">
        <f t="shared" si="52"/>
        <v>92.684126160895588</v>
      </c>
      <c r="K182" s="32">
        <f t="shared" si="59"/>
        <v>81310</v>
      </c>
      <c r="L182" s="32">
        <v>104307</v>
      </c>
      <c r="M182" s="32">
        <v>439841</v>
      </c>
      <c r="N182" s="32">
        <v>10593</v>
      </c>
      <c r="O182" s="32">
        <v>10991</v>
      </c>
      <c r="P182" s="59">
        <f t="shared" si="57"/>
        <v>647042</v>
      </c>
      <c r="Q182" s="108">
        <f t="shared" si="48"/>
        <v>7.3158738391044142</v>
      </c>
      <c r="R182" s="36">
        <f t="shared" si="51"/>
        <v>8844357</v>
      </c>
      <c r="S182">
        <v>20</v>
      </c>
      <c r="T182">
        <v>1</v>
      </c>
      <c r="U182">
        <v>13</v>
      </c>
      <c r="V182" s="36">
        <f t="shared" si="54"/>
        <v>34</v>
      </c>
      <c r="W182" s="124">
        <f t="shared" si="47"/>
        <v>0.87179487179487181</v>
      </c>
      <c r="X182">
        <v>87</v>
      </c>
      <c r="Y182" s="36">
        <f t="shared" si="53"/>
        <v>121</v>
      </c>
      <c r="Z182" s="14" t="s">
        <v>305</v>
      </c>
      <c r="AA182" s="14" t="s">
        <v>306</v>
      </c>
      <c r="AB182" s="14">
        <v>5</v>
      </c>
      <c r="AC182" s="125">
        <f t="shared" si="55"/>
        <v>5</v>
      </c>
      <c r="AD182" s="128">
        <f t="shared" si="50"/>
        <v>0.12820512820512819</v>
      </c>
      <c r="AE182" s="122">
        <f t="shared" si="56"/>
        <v>39</v>
      </c>
    </row>
    <row r="183" spans="1:31" x14ac:dyDescent="0.2">
      <c r="A183" s="1" t="s">
        <v>11</v>
      </c>
      <c r="B183" t="s">
        <v>119</v>
      </c>
      <c r="C183" s="32">
        <f>1158497/3</f>
        <v>386165.66666666669</v>
      </c>
      <c r="D183" t="s">
        <v>98</v>
      </c>
      <c r="E183" s="32">
        <v>5016855</v>
      </c>
      <c r="F183" s="32">
        <v>3153802</v>
      </c>
      <c r="G183" s="32">
        <v>0</v>
      </c>
      <c r="H183" s="32">
        <v>26658</v>
      </c>
      <c r="I183" s="59">
        <f t="shared" si="58"/>
        <v>8197315</v>
      </c>
      <c r="J183" s="108">
        <f t="shared" si="52"/>
        <v>92.684126160895588</v>
      </c>
      <c r="K183" s="32">
        <f t="shared" si="59"/>
        <v>81310</v>
      </c>
      <c r="L183" s="32">
        <v>104307</v>
      </c>
      <c r="M183" s="32">
        <v>439841</v>
      </c>
      <c r="N183" s="32">
        <v>10593</v>
      </c>
      <c r="O183" s="32">
        <v>10991</v>
      </c>
      <c r="P183" s="59">
        <f t="shared" si="57"/>
        <v>647042</v>
      </c>
      <c r="Q183" s="108">
        <f t="shared" si="48"/>
        <v>7.3158738391044142</v>
      </c>
      <c r="R183" s="36">
        <f t="shared" si="51"/>
        <v>8844357</v>
      </c>
      <c r="S183">
        <v>20</v>
      </c>
      <c r="T183">
        <v>1</v>
      </c>
      <c r="U183">
        <v>13</v>
      </c>
      <c r="V183" s="36">
        <f t="shared" si="54"/>
        <v>34</v>
      </c>
      <c r="W183" s="124">
        <f t="shared" si="47"/>
        <v>0.85</v>
      </c>
      <c r="X183">
        <v>87</v>
      </c>
      <c r="Y183" s="36">
        <f t="shared" si="53"/>
        <v>121</v>
      </c>
      <c r="Z183" s="14" t="s">
        <v>305</v>
      </c>
      <c r="AA183" s="14" t="s">
        <v>306</v>
      </c>
      <c r="AB183" s="14">
        <v>6</v>
      </c>
      <c r="AC183" s="125">
        <f t="shared" si="55"/>
        <v>6</v>
      </c>
      <c r="AD183" s="128">
        <f t="shared" si="50"/>
        <v>0.15</v>
      </c>
      <c r="AE183" s="122">
        <f t="shared" si="56"/>
        <v>40</v>
      </c>
    </row>
    <row r="184" spans="1:31" x14ac:dyDescent="0.2">
      <c r="A184" s="1" t="s">
        <v>11</v>
      </c>
      <c r="B184" t="s">
        <v>121</v>
      </c>
      <c r="C184" s="32">
        <v>386165.67</v>
      </c>
      <c r="D184" t="s">
        <v>98</v>
      </c>
      <c r="E184" s="32">
        <v>5016855</v>
      </c>
      <c r="F184" s="32">
        <v>3153802</v>
      </c>
      <c r="G184" s="32">
        <v>0</v>
      </c>
      <c r="H184" s="32">
        <v>26658</v>
      </c>
      <c r="I184" s="59">
        <f t="shared" si="58"/>
        <v>8197315</v>
      </c>
      <c r="J184" s="108">
        <f t="shared" si="52"/>
        <v>92.684126160895588</v>
      </c>
      <c r="K184" s="32">
        <f t="shared" si="59"/>
        <v>81310</v>
      </c>
      <c r="L184" s="32">
        <v>104307</v>
      </c>
      <c r="M184" s="32">
        <v>439841</v>
      </c>
      <c r="N184" s="32">
        <v>10593</v>
      </c>
      <c r="O184" s="32">
        <v>10991</v>
      </c>
      <c r="P184" s="59">
        <f t="shared" si="57"/>
        <v>647042</v>
      </c>
      <c r="Q184" s="108">
        <f t="shared" si="48"/>
        <v>7.3158738391044142</v>
      </c>
      <c r="R184" s="36">
        <f t="shared" si="51"/>
        <v>8844357</v>
      </c>
      <c r="S184">
        <v>20</v>
      </c>
      <c r="T184">
        <v>1</v>
      </c>
      <c r="U184">
        <v>13</v>
      </c>
      <c r="V184" s="36">
        <f t="shared" si="54"/>
        <v>34</v>
      </c>
      <c r="W184" s="124">
        <f t="shared" si="47"/>
        <v>0.82926829268292679</v>
      </c>
      <c r="X184">
        <v>87</v>
      </c>
      <c r="Y184" s="36">
        <f t="shared" si="53"/>
        <v>121</v>
      </c>
      <c r="Z184" s="14" t="s">
        <v>305</v>
      </c>
      <c r="AA184" s="14" t="s">
        <v>306</v>
      </c>
      <c r="AB184" s="14">
        <v>7</v>
      </c>
      <c r="AC184" s="125">
        <f t="shared" si="55"/>
        <v>7</v>
      </c>
      <c r="AD184" s="128">
        <f t="shared" si="50"/>
        <v>0.17073170731707318</v>
      </c>
      <c r="AE184" s="122">
        <f t="shared" si="56"/>
        <v>41</v>
      </c>
    </row>
    <row r="185" spans="1:31" x14ac:dyDescent="0.2">
      <c r="A185" s="1" t="s">
        <v>11</v>
      </c>
      <c r="B185" t="s">
        <v>99</v>
      </c>
      <c r="C185" s="32">
        <v>386165.67</v>
      </c>
      <c r="D185" t="s">
        <v>98</v>
      </c>
      <c r="E185" s="32">
        <v>5016855</v>
      </c>
      <c r="F185" s="32">
        <v>3153802</v>
      </c>
      <c r="G185" s="32">
        <v>0</v>
      </c>
      <c r="H185" s="32">
        <v>26658</v>
      </c>
      <c r="I185" s="59">
        <f t="shared" si="58"/>
        <v>8197315</v>
      </c>
      <c r="J185" s="108">
        <f t="shared" si="52"/>
        <v>92.684126160895588</v>
      </c>
      <c r="K185" s="32">
        <f t="shared" si="59"/>
        <v>81310</v>
      </c>
      <c r="L185" s="32">
        <v>104307</v>
      </c>
      <c r="M185" s="32">
        <v>439841</v>
      </c>
      <c r="N185" s="32">
        <v>10593</v>
      </c>
      <c r="O185" s="32">
        <v>10991</v>
      </c>
      <c r="P185" s="59">
        <f t="shared" si="57"/>
        <v>647042</v>
      </c>
      <c r="Q185" s="108">
        <f t="shared" si="48"/>
        <v>7.3158738391044142</v>
      </c>
      <c r="R185" s="36">
        <f t="shared" si="51"/>
        <v>8844357</v>
      </c>
      <c r="S185">
        <v>20</v>
      </c>
      <c r="T185">
        <v>1</v>
      </c>
      <c r="U185">
        <v>13</v>
      </c>
      <c r="V185" s="36">
        <f t="shared" si="54"/>
        <v>34</v>
      </c>
      <c r="W185" s="124">
        <f t="shared" si="47"/>
        <v>0.80952380952380953</v>
      </c>
      <c r="X185">
        <v>87</v>
      </c>
      <c r="Y185" s="36">
        <f t="shared" si="53"/>
        <v>121</v>
      </c>
      <c r="Z185" s="14" t="s">
        <v>305</v>
      </c>
      <c r="AA185" s="14" t="s">
        <v>306</v>
      </c>
      <c r="AB185" s="14">
        <v>8</v>
      </c>
      <c r="AC185" s="125">
        <f t="shared" si="55"/>
        <v>8</v>
      </c>
      <c r="AD185" s="128">
        <f t="shared" si="50"/>
        <v>0.19047619047619047</v>
      </c>
      <c r="AE185" s="122">
        <f t="shared" si="56"/>
        <v>42</v>
      </c>
    </row>
    <row r="186" spans="1:31" x14ac:dyDescent="0.2">
      <c r="A186" s="1" t="s">
        <v>11</v>
      </c>
      <c r="B186" t="s">
        <v>122</v>
      </c>
      <c r="C186" s="110">
        <f>315333+378262</f>
        <v>693595</v>
      </c>
      <c r="D186" t="s">
        <v>98</v>
      </c>
      <c r="E186" s="32">
        <v>5016855</v>
      </c>
      <c r="F186" s="32">
        <v>3153802</v>
      </c>
      <c r="G186" s="32">
        <v>0</v>
      </c>
      <c r="H186" s="32">
        <v>26658</v>
      </c>
      <c r="I186" s="59">
        <f t="shared" si="58"/>
        <v>8197315</v>
      </c>
      <c r="J186" s="108">
        <f t="shared" si="52"/>
        <v>92.684126160895588</v>
      </c>
      <c r="K186" s="32">
        <f t="shared" si="59"/>
        <v>81310</v>
      </c>
      <c r="L186" s="32">
        <v>104307</v>
      </c>
      <c r="M186" s="32">
        <v>439841</v>
      </c>
      <c r="N186" s="32">
        <v>10593</v>
      </c>
      <c r="O186" s="32">
        <v>10991</v>
      </c>
      <c r="P186" s="59">
        <f t="shared" si="57"/>
        <v>647042</v>
      </c>
      <c r="Q186" s="108">
        <f t="shared" si="48"/>
        <v>7.3158738391044142</v>
      </c>
      <c r="R186" s="36">
        <f t="shared" si="51"/>
        <v>8844357</v>
      </c>
      <c r="S186">
        <v>20</v>
      </c>
      <c r="T186">
        <v>1</v>
      </c>
      <c r="U186">
        <v>13</v>
      </c>
      <c r="V186" s="36">
        <f t="shared" si="54"/>
        <v>34</v>
      </c>
      <c r="W186" s="124">
        <f t="shared" si="47"/>
        <v>0.79069767441860461</v>
      </c>
      <c r="X186">
        <v>87</v>
      </c>
      <c r="Y186" s="36">
        <f t="shared" si="53"/>
        <v>121</v>
      </c>
      <c r="Z186" s="14" t="s">
        <v>305</v>
      </c>
      <c r="AA186" s="14" t="s">
        <v>306</v>
      </c>
      <c r="AB186" s="14">
        <v>9</v>
      </c>
      <c r="AC186" s="125">
        <f t="shared" si="55"/>
        <v>9</v>
      </c>
      <c r="AD186" s="128">
        <f t="shared" si="50"/>
        <v>0.20930232558139536</v>
      </c>
      <c r="AE186" s="122">
        <f t="shared" si="56"/>
        <v>43</v>
      </c>
    </row>
    <row r="187" spans="1:31" x14ac:dyDescent="0.2">
      <c r="A187" s="1" t="s">
        <v>11</v>
      </c>
      <c r="B187" t="s">
        <v>120</v>
      </c>
      <c r="C187" s="110">
        <f>315333+58643</f>
        <v>373976</v>
      </c>
      <c r="D187" t="s">
        <v>98</v>
      </c>
      <c r="E187" s="32">
        <v>5016855</v>
      </c>
      <c r="F187" s="32">
        <v>3153802</v>
      </c>
      <c r="G187" s="32">
        <v>0</v>
      </c>
      <c r="H187" s="32">
        <v>26658</v>
      </c>
      <c r="I187" s="59">
        <f t="shared" si="58"/>
        <v>8197315</v>
      </c>
      <c r="J187" s="108">
        <f t="shared" si="52"/>
        <v>92.684126160895588</v>
      </c>
      <c r="K187" s="32">
        <f t="shared" si="59"/>
        <v>81310</v>
      </c>
      <c r="L187" s="32">
        <v>104307</v>
      </c>
      <c r="M187" s="32">
        <v>439841</v>
      </c>
      <c r="N187" s="32">
        <v>10593</v>
      </c>
      <c r="O187" s="32">
        <v>10991</v>
      </c>
      <c r="P187" s="59">
        <f t="shared" si="57"/>
        <v>647042</v>
      </c>
      <c r="Q187" s="108">
        <f t="shared" si="48"/>
        <v>7.3158738391044142</v>
      </c>
      <c r="R187" s="36">
        <f t="shared" si="51"/>
        <v>8844357</v>
      </c>
      <c r="S187">
        <v>20</v>
      </c>
      <c r="T187">
        <v>1</v>
      </c>
      <c r="U187">
        <v>13</v>
      </c>
      <c r="V187" s="36">
        <f t="shared" si="54"/>
        <v>34</v>
      </c>
      <c r="W187" s="124">
        <f t="shared" si="47"/>
        <v>0.77272727272727271</v>
      </c>
      <c r="X187">
        <v>87</v>
      </c>
      <c r="Y187" s="36">
        <f t="shared" si="53"/>
        <v>121</v>
      </c>
      <c r="Z187" s="14" t="s">
        <v>305</v>
      </c>
      <c r="AA187" s="14" t="s">
        <v>306</v>
      </c>
      <c r="AB187" s="14">
        <v>10</v>
      </c>
      <c r="AC187" s="125">
        <f t="shared" si="55"/>
        <v>10</v>
      </c>
      <c r="AD187" s="128">
        <f t="shared" si="50"/>
        <v>0.22727272727272727</v>
      </c>
      <c r="AE187" s="122">
        <f t="shared" si="56"/>
        <v>44</v>
      </c>
    </row>
    <row r="188" spans="1:31" x14ac:dyDescent="0.2">
      <c r="A188" s="1" t="s">
        <v>11</v>
      </c>
      <c r="B188" t="s">
        <v>119</v>
      </c>
      <c r="C188" s="32">
        <v>563847</v>
      </c>
      <c r="D188" t="s">
        <v>98</v>
      </c>
      <c r="E188" s="32">
        <v>5016855</v>
      </c>
      <c r="F188" s="32">
        <v>3153802</v>
      </c>
      <c r="G188" s="32">
        <v>0</v>
      </c>
      <c r="H188" s="32">
        <v>26658</v>
      </c>
      <c r="I188" s="59">
        <f t="shared" si="58"/>
        <v>8197315</v>
      </c>
      <c r="J188" s="108">
        <f t="shared" si="52"/>
        <v>92.684126160895588</v>
      </c>
      <c r="K188" s="32">
        <f t="shared" si="59"/>
        <v>81310</v>
      </c>
      <c r="L188" s="32">
        <v>104307</v>
      </c>
      <c r="M188" s="32">
        <v>439841</v>
      </c>
      <c r="N188" s="32">
        <v>10593</v>
      </c>
      <c r="O188" s="32">
        <v>10991</v>
      </c>
      <c r="P188" s="59">
        <f t="shared" si="57"/>
        <v>647042</v>
      </c>
      <c r="Q188" s="108">
        <f t="shared" si="48"/>
        <v>7.3158738391044142</v>
      </c>
      <c r="R188" s="36">
        <f t="shared" si="51"/>
        <v>8844357</v>
      </c>
      <c r="S188">
        <v>20</v>
      </c>
      <c r="T188">
        <v>1</v>
      </c>
      <c r="U188">
        <v>13</v>
      </c>
      <c r="V188" s="36">
        <f t="shared" si="54"/>
        <v>34</v>
      </c>
      <c r="W188" s="124">
        <f t="shared" si="47"/>
        <v>0.75555555555555554</v>
      </c>
      <c r="X188">
        <v>87</v>
      </c>
      <c r="Y188" s="36">
        <f t="shared" si="53"/>
        <v>121</v>
      </c>
      <c r="Z188" s="14" t="s">
        <v>305</v>
      </c>
      <c r="AA188" s="14" t="s">
        <v>306</v>
      </c>
      <c r="AB188" s="14">
        <v>11</v>
      </c>
      <c r="AC188" s="125">
        <f t="shared" si="55"/>
        <v>11</v>
      </c>
      <c r="AD188" s="128">
        <f t="shared" si="50"/>
        <v>0.24444444444444444</v>
      </c>
      <c r="AE188" s="122">
        <f t="shared" si="56"/>
        <v>45</v>
      </c>
    </row>
    <row r="189" spans="1:31" x14ac:dyDescent="0.2">
      <c r="A189" s="1" t="s">
        <v>11</v>
      </c>
      <c r="B189" t="s">
        <v>99</v>
      </c>
      <c r="C189" s="32">
        <v>50017</v>
      </c>
      <c r="D189" t="s">
        <v>98</v>
      </c>
      <c r="E189" s="32">
        <v>5016855</v>
      </c>
      <c r="F189" s="32">
        <v>3153802</v>
      </c>
      <c r="G189" s="32">
        <v>0</v>
      </c>
      <c r="H189" s="32">
        <v>26658</v>
      </c>
      <c r="I189" s="59">
        <f t="shared" si="58"/>
        <v>8197315</v>
      </c>
      <c r="J189" s="108">
        <f t="shared" si="52"/>
        <v>92.684126160895588</v>
      </c>
      <c r="K189" s="32">
        <f t="shared" si="59"/>
        <v>81310</v>
      </c>
      <c r="L189" s="32">
        <v>104307</v>
      </c>
      <c r="M189" s="32">
        <v>439841</v>
      </c>
      <c r="N189" s="32">
        <v>10593</v>
      </c>
      <c r="O189" s="32">
        <v>10991</v>
      </c>
      <c r="P189" s="59">
        <f t="shared" si="57"/>
        <v>647042</v>
      </c>
      <c r="Q189" s="108">
        <f t="shared" si="48"/>
        <v>7.3158738391044142</v>
      </c>
      <c r="R189" s="36">
        <f t="shared" si="51"/>
        <v>8844357</v>
      </c>
      <c r="S189">
        <v>20</v>
      </c>
      <c r="T189">
        <v>1</v>
      </c>
      <c r="U189">
        <v>13</v>
      </c>
      <c r="V189" s="36">
        <f t="shared" si="54"/>
        <v>34</v>
      </c>
      <c r="W189" s="124">
        <f t="shared" ref="W189:W252" si="60">V189/AE189</f>
        <v>0.73913043478260865</v>
      </c>
      <c r="X189">
        <v>87</v>
      </c>
      <c r="Y189" s="36">
        <f t="shared" ref="Y189:Y252" si="61">V189+X189</f>
        <v>121</v>
      </c>
      <c r="Z189" s="14" t="s">
        <v>305</v>
      </c>
      <c r="AA189" s="14" t="s">
        <v>306</v>
      </c>
      <c r="AB189" s="14">
        <v>12</v>
      </c>
      <c r="AC189" s="125">
        <f t="shared" si="55"/>
        <v>12</v>
      </c>
      <c r="AD189" s="128">
        <f t="shared" si="50"/>
        <v>0.2608695652173913</v>
      </c>
      <c r="AE189" s="122">
        <f t="shared" si="56"/>
        <v>46</v>
      </c>
    </row>
    <row r="190" spans="1:31" x14ac:dyDescent="0.2">
      <c r="A190" s="1" t="s">
        <v>11</v>
      </c>
      <c r="B190" t="s">
        <v>153</v>
      </c>
      <c r="C190" s="32">
        <v>200613</v>
      </c>
      <c r="D190" t="s">
        <v>98</v>
      </c>
      <c r="E190" s="32">
        <v>5016855</v>
      </c>
      <c r="F190" s="32">
        <v>3153802</v>
      </c>
      <c r="G190" s="32">
        <v>0</v>
      </c>
      <c r="H190" s="32">
        <v>26658</v>
      </c>
      <c r="I190" s="59">
        <f t="shared" si="58"/>
        <v>8197315</v>
      </c>
      <c r="J190" s="108">
        <f t="shared" si="52"/>
        <v>92.684126160895588</v>
      </c>
      <c r="K190" s="32">
        <f t="shared" si="59"/>
        <v>81310</v>
      </c>
      <c r="L190" s="32">
        <v>104307</v>
      </c>
      <c r="M190" s="32">
        <v>439841</v>
      </c>
      <c r="N190" s="32">
        <v>10593</v>
      </c>
      <c r="O190" s="32">
        <v>10991</v>
      </c>
      <c r="P190" s="59">
        <f t="shared" si="57"/>
        <v>647042</v>
      </c>
      <c r="Q190" s="108">
        <f t="shared" si="48"/>
        <v>7.3158738391044142</v>
      </c>
      <c r="R190" s="36">
        <f t="shared" si="51"/>
        <v>8844357</v>
      </c>
      <c r="S190">
        <v>20</v>
      </c>
      <c r="T190">
        <v>1</v>
      </c>
      <c r="U190">
        <v>13</v>
      </c>
      <c r="V190" s="36">
        <f t="shared" si="54"/>
        <v>34</v>
      </c>
      <c r="W190" s="124">
        <f t="shared" si="60"/>
        <v>0.72340425531914898</v>
      </c>
      <c r="X190">
        <v>87</v>
      </c>
      <c r="Y190" s="36">
        <f t="shared" si="61"/>
        <v>121</v>
      </c>
      <c r="Z190" s="14" t="s">
        <v>305</v>
      </c>
      <c r="AA190" s="14" t="s">
        <v>306</v>
      </c>
      <c r="AB190" s="14">
        <v>13</v>
      </c>
      <c r="AC190" s="125">
        <f t="shared" si="55"/>
        <v>13</v>
      </c>
      <c r="AD190" s="128">
        <f t="shared" si="50"/>
        <v>0.27659574468085107</v>
      </c>
      <c r="AE190" s="122">
        <f t="shared" si="56"/>
        <v>47</v>
      </c>
    </row>
    <row r="191" spans="1:31" x14ac:dyDescent="0.2">
      <c r="A191" s="1" t="s">
        <v>11</v>
      </c>
      <c r="B191" t="s">
        <v>104</v>
      </c>
      <c r="C191" s="110">
        <v>308107.5</v>
      </c>
      <c r="D191" t="s">
        <v>171</v>
      </c>
      <c r="E191" s="32">
        <v>5016855</v>
      </c>
      <c r="F191" s="32">
        <v>3153802</v>
      </c>
      <c r="G191" s="32">
        <v>0</v>
      </c>
      <c r="H191" s="32">
        <v>26658</v>
      </c>
      <c r="I191" s="59">
        <f t="shared" si="58"/>
        <v>8197315</v>
      </c>
      <c r="J191" s="108">
        <f t="shared" si="52"/>
        <v>92.684126160895588</v>
      </c>
      <c r="K191" s="32">
        <f t="shared" si="59"/>
        <v>81310</v>
      </c>
      <c r="L191" s="32">
        <v>104307</v>
      </c>
      <c r="M191" s="32">
        <v>439841</v>
      </c>
      <c r="N191" s="32">
        <v>10593</v>
      </c>
      <c r="O191" s="32">
        <v>10991</v>
      </c>
      <c r="P191" s="59">
        <f t="shared" si="57"/>
        <v>647042</v>
      </c>
      <c r="Q191" s="108">
        <f t="shared" si="48"/>
        <v>7.3158738391044142</v>
      </c>
      <c r="R191" s="36">
        <f t="shared" si="51"/>
        <v>8844357</v>
      </c>
      <c r="S191">
        <v>20</v>
      </c>
      <c r="T191">
        <v>1</v>
      </c>
      <c r="U191">
        <v>13</v>
      </c>
      <c r="V191" s="36">
        <f t="shared" si="54"/>
        <v>34</v>
      </c>
      <c r="W191" s="124">
        <f t="shared" si="60"/>
        <v>0.70833333333333337</v>
      </c>
      <c r="X191">
        <v>87</v>
      </c>
      <c r="Y191" s="36">
        <f t="shared" si="61"/>
        <v>121</v>
      </c>
      <c r="Z191" s="14" t="s">
        <v>305</v>
      </c>
      <c r="AA191" s="14" t="s">
        <v>306</v>
      </c>
      <c r="AB191" s="14">
        <v>14</v>
      </c>
      <c r="AC191" s="125">
        <f t="shared" si="55"/>
        <v>14</v>
      </c>
      <c r="AD191" s="128">
        <f t="shared" si="50"/>
        <v>0.29166666666666669</v>
      </c>
      <c r="AE191" s="122">
        <f t="shared" si="56"/>
        <v>48</v>
      </c>
    </row>
    <row r="192" spans="1:31" x14ac:dyDescent="0.2">
      <c r="A192" s="1" t="s">
        <v>11</v>
      </c>
      <c r="B192" t="s">
        <v>106</v>
      </c>
      <c r="C192" s="110">
        <v>308107.5</v>
      </c>
      <c r="D192" t="s">
        <v>171</v>
      </c>
      <c r="E192" s="32">
        <v>5016855</v>
      </c>
      <c r="F192" s="32">
        <v>3153802</v>
      </c>
      <c r="G192" s="32">
        <v>0</v>
      </c>
      <c r="H192" s="32">
        <v>26658</v>
      </c>
      <c r="I192" s="59">
        <f t="shared" si="58"/>
        <v>8197315</v>
      </c>
      <c r="J192" s="108">
        <f t="shared" si="52"/>
        <v>92.684126160895588</v>
      </c>
      <c r="K192" s="32">
        <f t="shared" si="59"/>
        <v>81310</v>
      </c>
      <c r="L192" s="32">
        <v>104307</v>
      </c>
      <c r="M192" s="32">
        <v>439841</v>
      </c>
      <c r="N192" s="32">
        <v>10593</v>
      </c>
      <c r="O192" s="32">
        <v>10991</v>
      </c>
      <c r="P192" s="59">
        <f t="shared" si="57"/>
        <v>647042</v>
      </c>
      <c r="Q192" s="108">
        <f t="shared" si="48"/>
        <v>7.3158738391044142</v>
      </c>
      <c r="R192" s="36">
        <f t="shared" si="51"/>
        <v>8844357</v>
      </c>
      <c r="S192">
        <v>20</v>
      </c>
      <c r="T192">
        <v>1</v>
      </c>
      <c r="U192">
        <v>13</v>
      </c>
      <c r="V192" s="36">
        <f t="shared" si="54"/>
        <v>34</v>
      </c>
      <c r="W192" s="124">
        <f t="shared" si="60"/>
        <v>0.69387755102040816</v>
      </c>
      <c r="X192">
        <v>87</v>
      </c>
      <c r="Y192" s="36">
        <f t="shared" si="61"/>
        <v>121</v>
      </c>
      <c r="Z192" s="14" t="s">
        <v>305</v>
      </c>
      <c r="AA192" s="14" t="s">
        <v>306</v>
      </c>
      <c r="AB192" s="14">
        <v>15</v>
      </c>
      <c r="AC192" s="125">
        <f t="shared" si="55"/>
        <v>15</v>
      </c>
      <c r="AD192" s="128">
        <f t="shared" si="50"/>
        <v>0.30612244897959184</v>
      </c>
      <c r="AE192" s="122">
        <f t="shared" si="56"/>
        <v>49</v>
      </c>
    </row>
    <row r="193" spans="1:31" x14ac:dyDescent="0.2">
      <c r="A193" s="1" t="s">
        <v>11</v>
      </c>
      <c r="B193" t="s">
        <v>123</v>
      </c>
      <c r="C193" s="32">
        <v>7878</v>
      </c>
      <c r="D193" t="s">
        <v>171</v>
      </c>
      <c r="E193" s="32">
        <v>5016855</v>
      </c>
      <c r="F193" s="32">
        <v>3153802</v>
      </c>
      <c r="G193" s="32">
        <v>0</v>
      </c>
      <c r="H193" s="32">
        <v>26658</v>
      </c>
      <c r="I193" s="59">
        <f t="shared" si="58"/>
        <v>8197315</v>
      </c>
      <c r="J193" s="108">
        <f t="shared" si="52"/>
        <v>92.684126160895588</v>
      </c>
      <c r="K193" s="32">
        <f t="shared" si="59"/>
        <v>81310</v>
      </c>
      <c r="L193" s="32">
        <v>104307</v>
      </c>
      <c r="M193" s="32">
        <v>439841</v>
      </c>
      <c r="N193" s="32">
        <v>10593</v>
      </c>
      <c r="O193" s="32">
        <v>10991</v>
      </c>
      <c r="P193" s="59">
        <f t="shared" si="57"/>
        <v>647042</v>
      </c>
      <c r="Q193" s="108">
        <f t="shared" si="48"/>
        <v>7.3158738391044142</v>
      </c>
      <c r="R193" s="36">
        <f t="shared" si="51"/>
        <v>8844357</v>
      </c>
      <c r="S193">
        <v>20</v>
      </c>
      <c r="T193">
        <v>1</v>
      </c>
      <c r="U193">
        <v>13</v>
      </c>
      <c r="V193" s="36">
        <f t="shared" si="54"/>
        <v>34</v>
      </c>
      <c r="W193" s="124">
        <f t="shared" si="60"/>
        <v>0.68</v>
      </c>
      <c r="X193">
        <v>87</v>
      </c>
      <c r="Y193" s="36">
        <f t="shared" si="61"/>
        <v>121</v>
      </c>
      <c r="Z193" s="14" t="s">
        <v>305</v>
      </c>
      <c r="AA193" s="14" t="s">
        <v>306</v>
      </c>
      <c r="AB193" s="14">
        <v>16</v>
      </c>
      <c r="AC193" s="125">
        <f t="shared" si="55"/>
        <v>16</v>
      </c>
      <c r="AD193" s="128">
        <f t="shared" si="50"/>
        <v>0.32</v>
      </c>
      <c r="AE193" s="122">
        <f t="shared" si="56"/>
        <v>50</v>
      </c>
    </row>
    <row r="194" spans="1:31" ht="15" customHeight="1" x14ac:dyDescent="0.2">
      <c r="A194" s="1" t="s">
        <v>11</v>
      </c>
      <c r="B194" t="s">
        <v>104</v>
      </c>
      <c r="C194" s="32">
        <v>179268</v>
      </c>
      <c r="D194" t="s">
        <v>171</v>
      </c>
      <c r="E194" s="32">
        <v>5016855</v>
      </c>
      <c r="F194" s="32">
        <v>3153802</v>
      </c>
      <c r="G194" s="32">
        <v>0</v>
      </c>
      <c r="H194" s="32">
        <v>26658</v>
      </c>
      <c r="I194" s="59">
        <f t="shared" si="58"/>
        <v>8197315</v>
      </c>
      <c r="J194" s="108">
        <f t="shared" si="52"/>
        <v>92.684126160895588</v>
      </c>
      <c r="K194" s="32">
        <f t="shared" si="59"/>
        <v>81310</v>
      </c>
      <c r="L194" s="32">
        <v>104307</v>
      </c>
      <c r="M194" s="32">
        <v>439841</v>
      </c>
      <c r="N194" s="32">
        <v>10593</v>
      </c>
      <c r="O194" s="32">
        <v>10991</v>
      </c>
      <c r="P194" s="59">
        <f t="shared" si="57"/>
        <v>647042</v>
      </c>
      <c r="Q194" s="108">
        <f t="shared" si="48"/>
        <v>7.3158738391044142</v>
      </c>
      <c r="R194" s="36">
        <f t="shared" si="51"/>
        <v>8844357</v>
      </c>
      <c r="S194">
        <v>20</v>
      </c>
      <c r="T194">
        <v>1</v>
      </c>
      <c r="U194">
        <v>13</v>
      </c>
      <c r="V194" s="36">
        <f t="shared" si="54"/>
        <v>34</v>
      </c>
      <c r="W194" s="124">
        <f t="shared" si="60"/>
        <v>0.66666666666666663</v>
      </c>
      <c r="X194">
        <v>87</v>
      </c>
      <c r="Y194" s="36">
        <f t="shared" si="61"/>
        <v>121</v>
      </c>
      <c r="Z194" s="14" t="s">
        <v>305</v>
      </c>
      <c r="AA194" s="14" t="s">
        <v>306</v>
      </c>
      <c r="AB194" s="14">
        <v>17</v>
      </c>
      <c r="AC194" s="125">
        <f t="shared" si="55"/>
        <v>17</v>
      </c>
      <c r="AD194" s="128">
        <f t="shared" si="50"/>
        <v>0.33333333333333331</v>
      </c>
      <c r="AE194" s="122">
        <f t="shared" si="56"/>
        <v>51</v>
      </c>
    </row>
    <row r="195" spans="1:31" x14ac:dyDescent="0.2">
      <c r="A195" s="1" t="s">
        <v>11</v>
      </c>
      <c r="B195" t="s">
        <v>106</v>
      </c>
      <c r="C195" s="32">
        <v>2680613</v>
      </c>
      <c r="D195" t="s">
        <v>171</v>
      </c>
      <c r="E195" s="32">
        <v>5016855</v>
      </c>
      <c r="F195" s="32">
        <v>3153802</v>
      </c>
      <c r="G195" s="32">
        <v>0</v>
      </c>
      <c r="H195" s="32">
        <v>26658</v>
      </c>
      <c r="I195" s="59">
        <f t="shared" si="58"/>
        <v>8197315</v>
      </c>
      <c r="J195" s="108">
        <f t="shared" si="52"/>
        <v>92.684126160895588</v>
      </c>
      <c r="K195" s="32">
        <f t="shared" si="59"/>
        <v>81310</v>
      </c>
      <c r="L195" s="32">
        <v>104307</v>
      </c>
      <c r="M195" s="32">
        <v>439841</v>
      </c>
      <c r="N195" s="32">
        <v>10593</v>
      </c>
      <c r="O195" s="32">
        <v>10991</v>
      </c>
      <c r="P195" s="59">
        <f t="shared" si="57"/>
        <v>647042</v>
      </c>
      <c r="Q195" s="108">
        <f t="shared" ref="Q195:Q258" si="62">(100*P195)/R195</f>
        <v>7.3158738391044142</v>
      </c>
      <c r="R195" s="36">
        <f t="shared" si="51"/>
        <v>8844357</v>
      </c>
      <c r="S195">
        <v>20</v>
      </c>
      <c r="T195">
        <v>1</v>
      </c>
      <c r="U195">
        <v>13</v>
      </c>
      <c r="V195" s="36">
        <f t="shared" si="54"/>
        <v>34</v>
      </c>
      <c r="W195" s="124">
        <f t="shared" si="60"/>
        <v>0.65384615384615385</v>
      </c>
      <c r="X195">
        <v>87</v>
      </c>
      <c r="Y195" s="36">
        <f t="shared" si="61"/>
        <v>121</v>
      </c>
      <c r="Z195" s="14" t="s">
        <v>305</v>
      </c>
      <c r="AA195" s="14" t="s">
        <v>306</v>
      </c>
      <c r="AB195" s="14">
        <v>18</v>
      </c>
      <c r="AC195" s="125">
        <f t="shared" si="55"/>
        <v>18</v>
      </c>
      <c r="AD195" s="128">
        <f t="shared" si="50"/>
        <v>0.34615384615384615</v>
      </c>
      <c r="AE195" s="122">
        <f t="shared" si="56"/>
        <v>52</v>
      </c>
    </row>
    <row r="196" spans="1:31" x14ac:dyDescent="0.2">
      <c r="A196" s="1" t="s">
        <v>11</v>
      </c>
      <c r="B196" t="s">
        <v>172</v>
      </c>
      <c r="C196" s="110">
        <v>61900</v>
      </c>
      <c r="D196" t="s">
        <v>216</v>
      </c>
      <c r="E196" s="32">
        <v>5016855</v>
      </c>
      <c r="F196" s="32">
        <v>3153802</v>
      </c>
      <c r="G196" s="32">
        <v>0</v>
      </c>
      <c r="H196" s="32">
        <v>26658</v>
      </c>
      <c r="I196" s="59">
        <f t="shared" si="58"/>
        <v>8197315</v>
      </c>
      <c r="J196" s="108">
        <f t="shared" si="52"/>
        <v>92.684126160895588</v>
      </c>
      <c r="K196" s="32">
        <f t="shared" si="59"/>
        <v>81310</v>
      </c>
      <c r="L196" s="32">
        <v>104307</v>
      </c>
      <c r="M196" s="32">
        <v>439841</v>
      </c>
      <c r="N196" s="32">
        <v>10593</v>
      </c>
      <c r="O196" s="32">
        <v>10991</v>
      </c>
      <c r="P196" s="59">
        <f t="shared" si="57"/>
        <v>647042</v>
      </c>
      <c r="Q196" s="108">
        <f t="shared" si="62"/>
        <v>7.3158738391044142</v>
      </c>
      <c r="R196" s="36">
        <f t="shared" si="51"/>
        <v>8844357</v>
      </c>
      <c r="S196">
        <v>20</v>
      </c>
      <c r="T196">
        <v>1</v>
      </c>
      <c r="U196">
        <v>13</v>
      </c>
      <c r="V196" s="36">
        <f t="shared" si="54"/>
        <v>34</v>
      </c>
      <c r="W196" s="124">
        <f t="shared" si="60"/>
        <v>0.64150943396226412</v>
      </c>
      <c r="X196">
        <v>87</v>
      </c>
      <c r="Y196" s="36">
        <f t="shared" si="61"/>
        <v>121</v>
      </c>
      <c r="Z196" s="14" t="s">
        <v>305</v>
      </c>
      <c r="AA196" s="14" t="s">
        <v>306</v>
      </c>
      <c r="AB196" s="14">
        <v>19</v>
      </c>
      <c r="AC196" s="125">
        <f t="shared" si="55"/>
        <v>19</v>
      </c>
      <c r="AD196" s="128">
        <f t="shared" ref="AD196:AD259" si="63">AC196/AE196</f>
        <v>0.35849056603773582</v>
      </c>
      <c r="AE196" s="122">
        <f t="shared" si="56"/>
        <v>53</v>
      </c>
    </row>
    <row r="197" spans="1:31" x14ac:dyDescent="0.2">
      <c r="A197" s="1" t="s">
        <v>11</v>
      </c>
      <c r="B197" t="s">
        <v>173</v>
      </c>
      <c r="C197" s="110">
        <v>61900</v>
      </c>
      <c r="D197" t="s">
        <v>216</v>
      </c>
      <c r="E197" s="32">
        <v>5016855</v>
      </c>
      <c r="F197" s="32">
        <v>3153802</v>
      </c>
      <c r="G197" s="32">
        <v>0</v>
      </c>
      <c r="H197" s="32">
        <v>26658</v>
      </c>
      <c r="I197" s="59">
        <f t="shared" si="58"/>
        <v>8197315</v>
      </c>
      <c r="J197" s="108">
        <f t="shared" si="52"/>
        <v>92.684126160895588</v>
      </c>
      <c r="K197" s="32">
        <f t="shared" si="59"/>
        <v>81310</v>
      </c>
      <c r="L197" s="32">
        <v>104307</v>
      </c>
      <c r="M197" s="32">
        <v>439841</v>
      </c>
      <c r="N197" s="32">
        <v>10593</v>
      </c>
      <c r="O197" s="32">
        <v>10991</v>
      </c>
      <c r="P197" s="59">
        <f t="shared" si="57"/>
        <v>647042</v>
      </c>
      <c r="Q197" s="108">
        <f t="shared" si="62"/>
        <v>7.3158738391044142</v>
      </c>
      <c r="R197" s="36">
        <f t="shared" si="51"/>
        <v>8844357</v>
      </c>
      <c r="S197">
        <v>20</v>
      </c>
      <c r="T197">
        <v>1</v>
      </c>
      <c r="U197">
        <v>13</v>
      </c>
      <c r="V197" s="36">
        <f t="shared" si="54"/>
        <v>34</v>
      </c>
      <c r="W197" s="124">
        <f t="shared" si="60"/>
        <v>0.62962962962962965</v>
      </c>
      <c r="X197">
        <v>87</v>
      </c>
      <c r="Y197" s="36">
        <f t="shared" si="61"/>
        <v>121</v>
      </c>
      <c r="Z197" s="14" t="s">
        <v>305</v>
      </c>
      <c r="AA197" s="14" t="s">
        <v>306</v>
      </c>
      <c r="AB197" s="14">
        <v>20</v>
      </c>
      <c r="AC197" s="125">
        <f t="shared" si="55"/>
        <v>20</v>
      </c>
      <c r="AD197" s="128">
        <f t="shared" si="63"/>
        <v>0.37037037037037035</v>
      </c>
      <c r="AE197" s="122">
        <f t="shared" si="56"/>
        <v>54</v>
      </c>
    </row>
    <row r="198" spans="1:31" x14ac:dyDescent="0.2">
      <c r="A198" s="1" t="s">
        <v>11</v>
      </c>
      <c r="B198" t="s">
        <v>172</v>
      </c>
      <c r="C198" s="32">
        <v>137565</v>
      </c>
      <c r="D198" t="s">
        <v>216</v>
      </c>
      <c r="E198" s="32">
        <v>5016855</v>
      </c>
      <c r="F198" s="32">
        <v>3153802</v>
      </c>
      <c r="G198" s="32">
        <v>0</v>
      </c>
      <c r="H198" s="32">
        <v>26658</v>
      </c>
      <c r="I198" s="59">
        <f t="shared" si="58"/>
        <v>8197315</v>
      </c>
      <c r="J198" s="108">
        <f t="shared" si="52"/>
        <v>92.684126160895588</v>
      </c>
      <c r="K198" s="32">
        <f t="shared" si="59"/>
        <v>81310</v>
      </c>
      <c r="L198" s="32">
        <v>104307</v>
      </c>
      <c r="M198" s="32">
        <v>439841</v>
      </c>
      <c r="N198" s="32">
        <v>10593</v>
      </c>
      <c r="O198" s="32">
        <v>10991</v>
      </c>
      <c r="P198" s="59">
        <f t="shared" si="57"/>
        <v>647042</v>
      </c>
      <c r="Q198" s="108">
        <f t="shared" si="62"/>
        <v>7.3158738391044142</v>
      </c>
      <c r="R198" s="36">
        <f t="shared" si="51"/>
        <v>8844357</v>
      </c>
      <c r="S198">
        <v>20</v>
      </c>
      <c r="T198">
        <v>1</v>
      </c>
      <c r="U198">
        <v>13</v>
      </c>
      <c r="V198" s="36">
        <f t="shared" si="54"/>
        <v>34</v>
      </c>
      <c r="W198" s="124">
        <f t="shared" si="60"/>
        <v>0.61818181818181817</v>
      </c>
      <c r="X198">
        <v>87</v>
      </c>
      <c r="Y198" s="36">
        <f t="shared" si="61"/>
        <v>121</v>
      </c>
      <c r="Z198" s="14" t="s">
        <v>305</v>
      </c>
      <c r="AA198" s="14" t="s">
        <v>306</v>
      </c>
      <c r="AB198" s="14">
        <v>21</v>
      </c>
      <c r="AC198" s="125">
        <f t="shared" si="55"/>
        <v>21</v>
      </c>
      <c r="AD198" s="128">
        <f t="shared" si="63"/>
        <v>0.38181818181818183</v>
      </c>
      <c r="AE198" s="122">
        <f t="shared" si="56"/>
        <v>55</v>
      </c>
    </row>
    <row r="199" spans="1:31" x14ac:dyDescent="0.2">
      <c r="A199" s="1" t="s">
        <v>12</v>
      </c>
      <c r="B199" t="s">
        <v>148</v>
      </c>
      <c r="C199" s="32">
        <v>604004</v>
      </c>
      <c r="D199" t="s">
        <v>175</v>
      </c>
      <c r="E199" s="32">
        <v>5153903</v>
      </c>
      <c r="F199" s="32">
        <v>2393780</v>
      </c>
      <c r="G199" s="32">
        <v>695925</v>
      </c>
      <c r="H199" s="32">
        <v>0</v>
      </c>
      <c r="I199" s="59">
        <f>SUM(E199:H199)</f>
        <v>8243608</v>
      </c>
      <c r="J199" s="108">
        <f t="shared" si="52"/>
        <v>87.828803677308187</v>
      </c>
      <c r="K199" s="32">
        <v>160836</v>
      </c>
      <c r="L199" s="32">
        <v>20959</v>
      </c>
      <c r="M199" s="32">
        <v>960583</v>
      </c>
      <c r="N199" s="32">
        <v>10</v>
      </c>
      <c r="O199" s="32">
        <v>0</v>
      </c>
      <c r="P199" s="59">
        <f>SUM(K199:O199)</f>
        <v>1142388</v>
      </c>
      <c r="Q199" s="108">
        <f t="shared" si="62"/>
        <v>12.171196322691806</v>
      </c>
      <c r="R199" s="36">
        <f t="shared" si="51"/>
        <v>9385996</v>
      </c>
      <c r="S199">
        <v>35</v>
      </c>
      <c r="T199">
        <v>2</v>
      </c>
      <c r="U199">
        <v>19</v>
      </c>
      <c r="V199" s="36">
        <f t="shared" si="54"/>
        <v>56</v>
      </c>
      <c r="W199" s="124">
        <f t="shared" si="60"/>
        <v>0.86153846153846159</v>
      </c>
      <c r="X199">
        <v>39</v>
      </c>
      <c r="Y199" s="36">
        <f t="shared" si="61"/>
        <v>95</v>
      </c>
      <c r="Z199" s="14" t="s">
        <v>307</v>
      </c>
      <c r="AA199" s="14">
        <v>8</v>
      </c>
      <c r="AB199" s="14">
        <v>1</v>
      </c>
      <c r="AC199" s="125">
        <f t="shared" si="55"/>
        <v>9</v>
      </c>
      <c r="AD199" s="128">
        <f t="shared" si="63"/>
        <v>0.13846153846153847</v>
      </c>
      <c r="AE199" s="122">
        <f t="shared" si="56"/>
        <v>65</v>
      </c>
    </row>
    <row r="200" spans="1:31" ht="15.75" customHeight="1" x14ac:dyDescent="0.2">
      <c r="A200" s="1" t="s">
        <v>12</v>
      </c>
      <c r="B200" s="10" t="s">
        <v>119</v>
      </c>
      <c r="C200" s="32">
        <f>36116.5+144426</f>
        <v>180542.5</v>
      </c>
      <c r="D200" t="s">
        <v>98</v>
      </c>
      <c r="E200" s="32">
        <v>5153903</v>
      </c>
      <c r="F200" s="32">
        <v>2393780</v>
      </c>
      <c r="G200" s="32">
        <v>695925</v>
      </c>
      <c r="H200" s="32">
        <v>0</v>
      </c>
      <c r="I200" s="59">
        <f t="shared" si="58"/>
        <v>8243608</v>
      </c>
      <c r="J200" s="108">
        <f t="shared" si="52"/>
        <v>87.828803677308187</v>
      </c>
      <c r="K200" s="32">
        <v>160836</v>
      </c>
      <c r="L200" s="32">
        <v>20959</v>
      </c>
      <c r="M200" s="32">
        <v>960583</v>
      </c>
      <c r="N200" s="32">
        <v>10</v>
      </c>
      <c r="O200" s="32">
        <v>0</v>
      </c>
      <c r="P200" s="59">
        <f>SUM(K200:O200)</f>
        <v>1142388</v>
      </c>
      <c r="Q200" s="108">
        <f t="shared" si="62"/>
        <v>12.171196322691806</v>
      </c>
      <c r="R200" s="36">
        <f t="shared" si="51"/>
        <v>9385996</v>
      </c>
      <c r="S200">
        <v>35</v>
      </c>
      <c r="T200">
        <v>2</v>
      </c>
      <c r="U200">
        <v>19</v>
      </c>
      <c r="V200" s="36">
        <f t="shared" si="54"/>
        <v>56</v>
      </c>
      <c r="W200" s="124">
        <f t="shared" si="60"/>
        <v>0.86153846153846159</v>
      </c>
      <c r="X200">
        <v>39</v>
      </c>
      <c r="Y200" s="36">
        <f t="shared" si="61"/>
        <v>95</v>
      </c>
      <c r="Z200" s="14" t="s">
        <v>307</v>
      </c>
      <c r="AA200" s="14">
        <v>8</v>
      </c>
      <c r="AB200" s="14">
        <v>1</v>
      </c>
      <c r="AC200" s="125">
        <f t="shared" si="55"/>
        <v>9</v>
      </c>
      <c r="AD200" s="128">
        <f t="shared" si="63"/>
        <v>0.13846153846153847</v>
      </c>
      <c r="AE200" s="122">
        <f t="shared" si="56"/>
        <v>65</v>
      </c>
    </row>
    <row r="201" spans="1:31" x14ac:dyDescent="0.2">
      <c r="A201" s="1" t="s">
        <v>12</v>
      </c>
      <c r="B201" s="10" t="s">
        <v>100</v>
      </c>
      <c r="C201" s="32">
        <f>36116.5+139544</f>
        <v>175660.5</v>
      </c>
      <c r="D201" t="s">
        <v>98</v>
      </c>
      <c r="E201" s="32">
        <v>5153903</v>
      </c>
      <c r="F201" s="32">
        <v>2393780</v>
      </c>
      <c r="G201" s="32">
        <v>695925</v>
      </c>
      <c r="H201" s="32">
        <v>0</v>
      </c>
      <c r="I201" s="59">
        <f t="shared" si="58"/>
        <v>8243608</v>
      </c>
      <c r="J201" s="108">
        <f t="shared" si="52"/>
        <v>87.828803677308187</v>
      </c>
      <c r="K201" s="32">
        <v>160836</v>
      </c>
      <c r="L201" s="32">
        <v>20959</v>
      </c>
      <c r="M201" s="32">
        <v>960583</v>
      </c>
      <c r="N201" s="32">
        <v>10</v>
      </c>
      <c r="O201" s="32">
        <v>0</v>
      </c>
      <c r="P201" s="59">
        <f t="shared" si="57"/>
        <v>1142388</v>
      </c>
      <c r="Q201" s="108">
        <f t="shared" si="62"/>
        <v>12.171196322691806</v>
      </c>
      <c r="R201" s="36">
        <f t="shared" si="51"/>
        <v>9385996</v>
      </c>
      <c r="S201">
        <v>35</v>
      </c>
      <c r="T201">
        <v>2</v>
      </c>
      <c r="U201">
        <v>19</v>
      </c>
      <c r="V201" s="36">
        <f t="shared" si="54"/>
        <v>56</v>
      </c>
      <c r="W201" s="124">
        <f t="shared" si="60"/>
        <v>0.86153846153846159</v>
      </c>
      <c r="X201">
        <v>39</v>
      </c>
      <c r="Y201" s="36">
        <f t="shared" si="61"/>
        <v>95</v>
      </c>
      <c r="Z201" s="14" t="s">
        <v>307</v>
      </c>
      <c r="AA201" s="14">
        <v>8</v>
      </c>
      <c r="AB201" s="14">
        <v>1</v>
      </c>
      <c r="AC201" s="125">
        <f t="shared" si="55"/>
        <v>9</v>
      </c>
      <c r="AD201" s="128">
        <f t="shared" si="63"/>
        <v>0.13846153846153847</v>
      </c>
      <c r="AE201" s="122">
        <f t="shared" si="56"/>
        <v>65</v>
      </c>
    </row>
    <row r="202" spans="1:31" x14ac:dyDescent="0.2">
      <c r="A202" s="1" t="s">
        <v>12</v>
      </c>
      <c r="B202" s="10" t="s">
        <v>121</v>
      </c>
      <c r="C202" s="32">
        <f>36116.5+364884</f>
        <v>401000.5</v>
      </c>
      <c r="D202" t="s">
        <v>98</v>
      </c>
      <c r="E202" s="32">
        <v>5153903</v>
      </c>
      <c r="F202" s="32">
        <v>2393780</v>
      </c>
      <c r="G202" s="32">
        <v>695925</v>
      </c>
      <c r="H202" s="32">
        <v>0</v>
      </c>
      <c r="I202" s="59">
        <f t="shared" si="58"/>
        <v>8243608</v>
      </c>
      <c r="J202" s="108">
        <f t="shared" si="52"/>
        <v>87.828803677308187</v>
      </c>
      <c r="K202" s="32">
        <v>160836</v>
      </c>
      <c r="L202" s="32">
        <v>20959</v>
      </c>
      <c r="M202" s="32">
        <v>960583</v>
      </c>
      <c r="N202" s="32">
        <v>10</v>
      </c>
      <c r="O202" s="32">
        <v>0</v>
      </c>
      <c r="P202" s="59">
        <f t="shared" si="57"/>
        <v>1142388</v>
      </c>
      <c r="Q202" s="108">
        <f t="shared" si="62"/>
        <v>12.171196322691806</v>
      </c>
      <c r="R202" s="36">
        <f t="shared" si="51"/>
        <v>9385996</v>
      </c>
      <c r="S202">
        <v>35</v>
      </c>
      <c r="T202">
        <v>2</v>
      </c>
      <c r="U202">
        <v>19</v>
      </c>
      <c r="V202" s="36">
        <f t="shared" si="54"/>
        <v>56</v>
      </c>
      <c r="W202" s="124">
        <f t="shared" si="60"/>
        <v>0.86153846153846159</v>
      </c>
      <c r="X202">
        <v>39</v>
      </c>
      <c r="Y202" s="36">
        <f t="shared" si="61"/>
        <v>95</v>
      </c>
      <c r="Z202" s="14" t="s">
        <v>307</v>
      </c>
      <c r="AA202" s="14">
        <v>8</v>
      </c>
      <c r="AB202" s="14">
        <v>1</v>
      </c>
      <c r="AC202" s="125">
        <f t="shared" si="55"/>
        <v>9</v>
      </c>
      <c r="AD202" s="128">
        <f t="shared" si="63"/>
        <v>0.13846153846153847</v>
      </c>
      <c r="AE202" s="122">
        <f t="shared" si="56"/>
        <v>65</v>
      </c>
    </row>
    <row r="203" spans="1:31" x14ac:dyDescent="0.2">
      <c r="A203" s="1" t="s">
        <v>12</v>
      </c>
      <c r="B203" s="10" t="s">
        <v>99</v>
      </c>
      <c r="C203" s="32">
        <f>36116.5+320921</f>
        <v>357037.5</v>
      </c>
      <c r="D203" t="s">
        <v>98</v>
      </c>
      <c r="E203" s="32">
        <v>5153903</v>
      </c>
      <c r="F203" s="32">
        <v>2393780</v>
      </c>
      <c r="G203" s="32">
        <v>695925</v>
      </c>
      <c r="H203" s="32">
        <v>0</v>
      </c>
      <c r="I203" s="59">
        <f t="shared" si="58"/>
        <v>8243608</v>
      </c>
      <c r="J203" s="108">
        <f t="shared" si="52"/>
        <v>87.828803677308187</v>
      </c>
      <c r="K203" s="32">
        <v>160836</v>
      </c>
      <c r="L203" s="32">
        <v>20959</v>
      </c>
      <c r="M203" s="32">
        <v>960583</v>
      </c>
      <c r="N203" s="32">
        <v>10</v>
      </c>
      <c r="O203" s="32">
        <v>0</v>
      </c>
      <c r="P203" s="59">
        <f t="shared" si="57"/>
        <v>1142388</v>
      </c>
      <c r="Q203" s="108">
        <f t="shared" si="62"/>
        <v>12.171196322691806</v>
      </c>
      <c r="R203" s="36">
        <f t="shared" ref="R203:R266" si="64">I203+P203</f>
        <v>9385996</v>
      </c>
      <c r="S203">
        <v>35</v>
      </c>
      <c r="T203">
        <v>2</v>
      </c>
      <c r="U203">
        <v>19</v>
      </c>
      <c r="V203" s="36">
        <f t="shared" si="54"/>
        <v>56</v>
      </c>
      <c r="W203" s="124">
        <f t="shared" si="60"/>
        <v>0.86153846153846159</v>
      </c>
      <c r="X203">
        <v>39</v>
      </c>
      <c r="Y203" s="36">
        <f t="shared" si="61"/>
        <v>95</v>
      </c>
      <c r="Z203" s="14" t="s">
        <v>307</v>
      </c>
      <c r="AA203" s="14">
        <v>8</v>
      </c>
      <c r="AB203" s="14">
        <v>1</v>
      </c>
      <c r="AC203" s="125">
        <f t="shared" si="55"/>
        <v>9</v>
      </c>
      <c r="AD203" s="128">
        <f t="shared" si="63"/>
        <v>0.13846153846153847</v>
      </c>
      <c r="AE203" s="122">
        <f t="shared" si="56"/>
        <v>65</v>
      </c>
    </row>
    <row r="204" spans="1:31" x14ac:dyDescent="0.2">
      <c r="A204" s="1" t="s">
        <v>12</v>
      </c>
      <c r="B204" t="s">
        <v>122</v>
      </c>
      <c r="C204" s="32">
        <v>495526</v>
      </c>
      <c r="D204" t="s">
        <v>98</v>
      </c>
      <c r="E204" s="32">
        <v>5153903</v>
      </c>
      <c r="F204" s="32">
        <v>2393780</v>
      </c>
      <c r="G204" s="32">
        <v>695925</v>
      </c>
      <c r="H204" s="32">
        <v>0</v>
      </c>
      <c r="I204" s="59">
        <f t="shared" si="58"/>
        <v>8243608</v>
      </c>
      <c r="J204" s="108">
        <f t="shared" si="52"/>
        <v>87.828803677308187</v>
      </c>
      <c r="K204" s="32">
        <v>160836</v>
      </c>
      <c r="L204" s="32">
        <v>20959</v>
      </c>
      <c r="M204" s="32">
        <v>960583</v>
      </c>
      <c r="N204" s="32">
        <v>10</v>
      </c>
      <c r="O204" s="32">
        <v>0</v>
      </c>
      <c r="P204" s="59">
        <f t="shared" si="57"/>
        <v>1142388</v>
      </c>
      <c r="Q204" s="108">
        <f t="shared" si="62"/>
        <v>12.171196322691806</v>
      </c>
      <c r="R204" s="36">
        <f t="shared" si="64"/>
        <v>9385996</v>
      </c>
      <c r="S204">
        <v>35</v>
      </c>
      <c r="T204">
        <v>2</v>
      </c>
      <c r="U204">
        <v>19</v>
      </c>
      <c r="V204" s="36">
        <f t="shared" si="54"/>
        <v>56</v>
      </c>
      <c r="W204" s="124">
        <f t="shared" si="60"/>
        <v>0.86153846153846159</v>
      </c>
      <c r="X204">
        <v>39</v>
      </c>
      <c r="Y204" s="36">
        <f t="shared" si="61"/>
        <v>95</v>
      </c>
      <c r="Z204" s="14" t="s">
        <v>307</v>
      </c>
      <c r="AA204" s="14">
        <v>8</v>
      </c>
      <c r="AB204" s="14">
        <v>1</v>
      </c>
      <c r="AC204" s="125">
        <f t="shared" si="55"/>
        <v>9</v>
      </c>
      <c r="AD204" s="128">
        <f t="shared" si="63"/>
        <v>0.13846153846153847</v>
      </c>
      <c r="AE204" s="122">
        <f t="shared" si="56"/>
        <v>65</v>
      </c>
    </row>
    <row r="205" spans="1:31" ht="15.75" customHeight="1" x14ac:dyDescent="0.2">
      <c r="A205" s="1" t="s">
        <v>12</v>
      </c>
      <c r="B205" t="s">
        <v>123</v>
      </c>
      <c r="C205" s="32">
        <f>416198/4</f>
        <v>104049.5</v>
      </c>
      <c r="D205" t="s">
        <v>171</v>
      </c>
      <c r="E205" s="32">
        <v>5153903</v>
      </c>
      <c r="F205" s="32">
        <v>2393780</v>
      </c>
      <c r="G205" s="32">
        <v>695925</v>
      </c>
      <c r="H205" s="32">
        <v>0</v>
      </c>
      <c r="I205" s="59">
        <f t="shared" si="58"/>
        <v>8243608</v>
      </c>
      <c r="J205" s="108">
        <f t="shared" ref="J205:J268" si="65">(100*I205)/R205</f>
        <v>87.828803677308187</v>
      </c>
      <c r="K205" s="32">
        <v>160836</v>
      </c>
      <c r="L205" s="32">
        <v>20959</v>
      </c>
      <c r="M205" s="32">
        <v>960583</v>
      </c>
      <c r="N205" s="32">
        <v>10</v>
      </c>
      <c r="O205" s="32">
        <v>0</v>
      </c>
      <c r="P205" s="59">
        <f t="shared" si="57"/>
        <v>1142388</v>
      </c>
      <c r="Q205" s="108">
        <f t="shared" si="62"/>
        <v>12.171196322691806</v>
      </c>
      <c r="R205" s="36">
        <f t="shared" si="64"/>
        <v>9385996</v>
      </c>
      <c r="S205">
        <v>35</v>
      </c>
      <c r="T205">
        <v>2</v>
      </c>
      <c r="U205">
        <v>19</v>
      </c>
      <c r="V205" s="36">
        <f t="shared" si="54"/>
        <v>56</v>
      </c>
      <c r="W205" s="124">
        <f t="shared" si="60"/>
        <v>0.86153846153846159</v>
      </c>
      <c r="X205">
        <v>39</v>
      </c>
      <c r="Y205" s="36">
        <f t="shared" si="61"/>
        <v>95</v>
      </c>
      <c r="Z205" s="14" t="s">
        <v>307</v>
      </c>
      <c r="AA205" s="14">
        <v>8</v>
      </c>
      <c r="AB205" s="14">
        <v>1</v>
      </c>
      <c r="AC205" s="125">
        <f t="shared" si="55"/>
        <v>9</v>
      </c>
      <c r="AD205" s="128">
        <f t="shared" si="63"/>
        <v>0.13846153846153847</v>
      </c>
      <c r="AE205" s="122">
        <f t="shared" si="56"/>
        <v>65</v>
      </c>
    </row>
    <row r="206" spans="1:31" ht="15.75" customHeight="1" x14ac:dyDescent="0.2">
      <c r="A206" s="1" t="s">
        <v>12</v>
      </c>
      <c r="B206" t="s">
        <v>102</v>
      </c>
      <c r="C206" s="32">
        <f>104049.5+68688.5+387394</f>
        <v>560132</v>
      </c>
      <c r="D206" t="s">
        <v>171</v>
      </c>
      <c r="E206" s="32">
        <v>5153903</v>
      </c>
      <c r="F206" s="32">
        <v>2393780</v>
      </c>
      <c r="G206" s="32">
        <v>695925</v>
      </c>
      <c r="H206" s="32">
        <v>0</v>
      </c>
      <c r="I206" s="59">
        <f t="shared" si="58"/>
        <v>8243608</v>
      </c>
      <c r="J206" s="108">
        <f t="shared" si="65"/>
        <v>87.828803677308187</v>
      </c>
      <c r="K206" s="32">
        <v>160836</v>
      </c>
      <c r="L206" s="32">
        <v>20959</v>
      </c>
      <c r="M206" s="32">
        <v>960583</v>
      </c>
      <c r="N206" s="32">
        <v>10</v>
      </c>
      <c r="O206" s="32">
        <v>0</v>
      </c>
      <c r="P206" s="59">
        <f t="shared" si="57"/>
        <v>1142388</v>
      </c>
      <c r="Q206" s="108">
        <f t="shared" si="62"/>
        <v>12.171196322691806</v>
      </c>
      <c r="R206" s="36">
        <f t="shared" si="64"/>
        <v>9385996</v>
      </c>
      <c r="S206">
        <v>35</v>
      </c>
      <c r="T206">
        <v>2</v>
      </c>
      <c r="U206">
        <v>19</v>
      </c>
      <c r="V206" s="36">
        <f t="shared" si="54"/>
        <v>56</v>
      </c>
      <c r="W206" s="124">
        <f t="shared" si="60"/>
        <v>0.86153846153846159</v>
      </c>
      <c r="X206">
        <v>39</v>
      </c>
      <c r="Y206" s="36">
        <f t="shared" si="61"/>
        <v>95</v>
      </c>
      <c r="Z206" s="14" t="s">
        <v>307</v>
      </c>
      <c r="AA206" s="14">
        <v>8</v>
      </c>
      <c r="AB206" s="14">
        <v>1</v>
      </c>
      <c r="AC206" s="125">
        <f t="shared" si="55"/>
        <v>9</v>
      </c>
      <c r="AD206" s="128">
        <f t="shared" si="63"/>
        <v>0.13846153846153847</v>
      </c>
      <c r="AE206" s="122">
        <f t="shared" si="56"/>
        <v>65</v>
      </c>
    </row>
    <row r="207" spans="1:31" x14ac:dyDescent="0.2">
      <c r="A207" s="1" t="s">
        <v>12</v>
      </c>
      <c r="B207" s="10" t="s">
        <v>104</v>
      </c>
      <c r="C207" s="32">
        <f>104049.5+931973+80846</f>
        <v>1116868.5</v>
      </c>
      <c r="D207" t="s">
        <v>171</v>
      </c>
      <c r="E207" s="32">
        <v>5153903</v>
      </c>
      <c r="F207" s="32">
        <v>2393780</v>
      </c>
      <c r="G207" s="32">
        <v>695925</v>
      </c>
      <c r="H207" s="32">
        <v>0</v>
      </c>
      <c r="I207" s="59">
        <f t="shared" si="58"/>
        <v>8243608</v>
      </c>
      <c r="J207" s="108">
        <f t="shared" si="65"/>
        <v>87.828803677308187</v>
      </c>
      <c r="K207" s="32">
        <v>160836</v>
      </c>
      <c r="L207" s="32">
        <v>20959</v>
      </c>
      <c r="M207" s="32">
        <v>960583</v>
      </c>
      <c r="N207" s="32">
        <v>10</v>
      </c>
      <c r="O207" s="32">
        <v>0</v>
      </c>
      <c r="P207" s="59">
        <f t="shared" si="57"/>
        <v>1142388</v>
      </c>
      <c r="Q207" s="108">
        <f t="shared" si="62"/>
        <v>12.171196322691806</v>
      </c>
      <c r="R207" s="36">
        <f t="shared" si="64"/>
        <v>9385996</v>
      </c>
      <c r="S207">
        <v>35</v>
      </c>
      <c r="T207">
        <v>2</v>
      </c>
      <c r="U207">
        <v>19</v>
      </c>
      <c r="V207" s="36">
        <f t="shared" si="54"/>
        <v>56</v>
      </c>
      <c r="W207" s="124">
        <f t="shared" si="60"/>
        <v>0.86153846153846159</v>
      </c>
      <c r="X207">
        <v>39</v>
      </c>
      <c r="Y207" s="36">
        <f t="shared" si="61"/>
        <v>95</v>
      </c>
      <c r="Z207" s="14" t="s">
        <v>307</v>
      </c>
      <c r="AA207" s="14">
        <v>8</v>
      </c>
      <c r="AB207" s="14">
        <v>1</v>
      </c>
      <c r="AC207" s="125">
        <f t="shared" si="55"/>
        <v>9</v>
      </c>
      <c r="AD207" s="128">
        <f t="shared" si="63"/>
        <v>0.13846153846153847</v>
      </c>
      <c r="AE207" s="122">
        <f t="shared" si="56"/>
        <v>65</v>
      </c>
    </row>
    <row r="208" spans="1:31" x14ac:dyDescent="0.2">
      <c r="A208" s="1" t="s">
        <v>12</v>
      </c>
      <c r="B208" t="s">
        <v>106</v>
      </c>
      <c r="C208" s="32">
        <f>104049.5+528609+170058+68688.5</f>
        <v>871405</v>
      </c>
      <c r="D208" t="s">
        <v>171</v>
      </c>
      <c r="E208" s="32">
        <v>5153903</v>
      </c>
      <c r="F208" s="32">
        <v>2393780</v>
      </c>
      <c r="G208" s="32">
        <v>695925</v>
      </c>
      <c r="H208" s="32">
        <v>0</v>
      </c>
      <c r="I208" s="59">
        <f t="shared" si="58"/>
        <v>8243608</v>
      </c>
      <c r="J208" s="108">
        <f t="shared" si="65"/>
        <v>87.828803677308187</v>
      </c>
      <c r="K208" s="32">
        <v>160836</v>
      </c>
      <c r="L208" s="32">
        <v>20959</v>
      </c>
      <c r="M208" s="32">
        <v>960583</v>
      </c>
      <c r="N208" s="32">
        <v>10</v>
      </c>
      <c r="O208" s="32">
        <v>0</v>
      </c>
      <c r="P208" s="59">
        <f t="shared" si="57"/>
        <v>1142388</v>
      </c>
      <c r="Q208" s="108">
        <f t="shared" si="62"/>
        <v>12.171196322691806</v>
      </c>
      <c r="R208" s="36">
        <f t="shared" si="64"/>
        <v>9385996</v>
      </c>
      <c r="S208">
        <v>35</v>
      </c>
      <c r="T208">
        <v>2</v>
      </c>
      <c r="U208">
        <v>19</v>
      </c>
      <c r="V208" s="36">
        <f t="shared" si="54"/>
        <v>56</v>
      </c>
      <c r="W208" s="124">
        <f t="shared" si="60"/>
        <v>0.86153846153846159</v>
      </c>
      <c r="X208">
        <v>39</v>
      </c>
      <c r="Y208" s="36">
        <f t="shared" si="61"/>
        <v>95</v>
      </c>
      <c r="Z208" s="14" t="s">
        <v>307</v>
      </c>
      <c r="AA208" s="14">
        <v>8</v>
      </c>
      <c r="AB208" s="14">
        <v>1</v>
      </c>
      <c r="AC208" s="125">
        <f t="shared" si="55"/>
        <v>9</v>
      </c>
      <c r="AD208" s="128">
        <f t="shared" si="63"/>
        <v>0.13846153846153847</v>
      </c>
      <c r="AE208" s="122">
        <f t="shared" si="56"/>
        <v>65</v>
      </c>
    </row>
    <row r="209" spans="1:31" x14ac:dyDescent="0.2">
      <c r="A209" s="1" t="s">
        <v>12</v>
      </c>
      <c r="B209" s="10" t="s">
        <v>103</v>
      </c>
      <c r="C209" s="32">
        <f>80846+1265092</f>
        <v>1345938</v>
      </c>
      <c r="D209" t="s">
        <v>171</v>
      </c>
      <c r="E209" s="32">
        <v>5153903</v>
      </c>
      <c r="F209" s="32">
        <v>2393780</v>
      </c>
      <c r="G209" s="32">
        <v>695925</v>
      </c>
      <c r="H209" s="32">
        <v>0</v>
      </c>
      <c r="I209" s="59">
        <f t="shared" si="58"/>
        <v>8243608</v>
      </c>
      <c r="J209" s="108">
        <f t="shared" si="65"/>
        <v>87.828803677308187</v>
      </c>
      <c r="K209" s="32">
        <v>160836</v>
      </c>
      <c r="L209" s="32">
        <v>20959</v>
      </c>
      <c r="M209" s="32">
        <v>960583</v>
      </c>
      <c r="N209" s="32">
        <v>10</v>
      </c>
      <c r="O209" s="32">
        <v>0</v>
      </c>
      <c r="P209" s="59">
        <f t="shared" si="57"/>
        <v>1142388</v>
      </c>
      <c r="Q209" s="108">
        <f t="shared" si="62"/>
        <v>12.171196322691806</v>
      </c>
      <c r="R209" s="36">
        <f t="shared" si="64"/>
        <v>9385996</v>
      </c>
      <c r="S209">
        <v>35</v>
      </c>
      <c r="T209">
        <v>2</v>
      </c>
      <c r="U209">
        <v>19</v>
      </c>
      <c r="V209" s="36">
        <f t="shared" si="54"/>
        <v>56</v>
      </c>
      <c r="W209" s="124">
        <f t="shared" si="60"/>
        <v>0.86153846153846159</v>
      </c>
      <c r="X209">
        <v>39</v>
      </c>
      <c r="Y209" s="36">
        <f t="shared" si="61"/>
        <v>95</v>
      </c>
      <c r="Z209" s="14" t="s">
        <v>307</v>
      </c>
      <c r="AA209" s="14">
        <v>8</v>
      </c>
      <c r="AB209" s="14">
        <v>1</v>
      </c>
      <c r="AC209" s="125">
        <f t="shared" si="55"/>
        <v>9</v>
      </c>
      <c r="AD209" s="128">
        <f t="shared" si="63"/>
        <v>0.13846153846153847</v>
      </c>
      <c r="AE209" s="122">
        <f t="shared" si="56"/>
        <v>65</v>
      </c>
    </row>
    <row r="210" spans="1:31" ht="15.75" customHeight="1" x14ac:dyDescent="0.2">
      <c r="A210" s="1" t="s">
        <v>12</v>
      </c>
      <c r="B210" t="s">
        <v>124</v>
      </c>
      <c r="C210" s="32">
        <v>183276</v>
      </c>
      <c r="D210" t="s">
        <v>171</v>
      </c>
      <c r="E210" s="32">
        <v>5153903</v>
      </c>
      <c r="F210" s="32">
        <v>2393780</v>
      </c>
      <c r="G210" s="32">
        <v>695925</v>
      </c>
      <c r="H210" s="32">
        <v>0</v>
      </c>
      <c r="I210" s="59">
        <f t="shared" si="58"/>
        <v>8243608</v>
      </c>
      <c r="J210" s="108">
        <f t="shared" si="65"/>
        <v>87.828803677308187</v>
      </c>
      <c r="K210" s="32">
        <v>160836</v>
      </c>
      <c r="L210" s="32">
        <v>20959</v>
      </c>
      <c r="M210" s="32">
        <v>960583</v>
      </c>
      <c r="N210" s="32">
        <v>10</v>
      </c>
      <c r="O210" s="32">
        <v>0</v>
      </c>
      <c r="P210" s="59">
        <f t="shared" si="57"/>
        <v>1142388</v>
      </c>
      <c r="Q210" s="108">
        <f t="shared" si="62"/>
        <v>12.171196322691806</v>
      </c>
      <c r="R210" s="36">
        <f t="shared" si="64"/>
        <v>9385996</v>
      </c>
      <c r="S210">
        <v>35</v>
      </c>
      <c r="T210">
        <v>2</v>
      </c>
      <c r="U210">
        <v>19</v>
      </c>
      <c r="V210" s="36">
        <f t="shared" si="54"/>
        <v>56</v>
      </c>
      <c r="W210" s="124">
        <f t="shared" si="60"/>
        <v>0.86153846153846159</v>
      </c>
      <c r="X210">
        <v>39</v>
      </c>
      <c r="Y210" s="36">
        <f t="shared" si="61"/>
        <v>95</v>
      </c>
      <c r="Z210" s="14" t="s">
        <v>307</v>
      </c>
      <c r="AA210" s="14">
        <v>8</v>
      </c>
      <c r="AB210" s="14">
        <v>1</v>
      </c>
      <c r="AC210" s="125">
        <f t="shared" si="55"/>
        <v>9</v>
      </c>
      <c r="AD210" s="128">
        <f t="shared" si="63"/>
        <v>0.13846153846153847</v>
      </c>
      <c r="AE210" s="122">
        <f t="shared" si="56"/>
        <v>65</v>
      </c>
    </row>
    <row r="211" spans="1:31" x14ac:dyDescent="0.2">
      <c r="A211" s="1" t="s">
        <v>12</v>
      </c>
      <c r="B211" t="s">
        <v>109</v>
      </c>
      <c r="C211" s="32">
        <v>437132</v>
      </c>
      <c r="D211" t="s">
        <v>224</v>
      </c>
      <c r="E211" s="32">
        <v>5153903</v>
      </c>
      <c r="F211" s="32">
        <v>2393780</v>
      </c>
      <c r="G211" s="32">
        <v>695925</v>
      </c>
      <c r="H211" s="32">
        <v>0</v>
      </c>
      <c r="I211" s="59">
        <f t="shared" si="58"/>
        <v>8243608</v>
      </c>
      <c r="J211" s="108">
        <f t="shared" si="65"/>
        <v>87.828803677308187</v>
      </c>
      <c r="K211" s="32">
        <v>160836</v>
      </c>
      <c r="L211" s="32">
        <v>20959</v>
      </c>
      <c r="M211" s="32">
        <v>960583</v>
      </c>
      <c r="N211" s="32">
        <v>10</v>
      </c>
      <c r="O211" s="32">
        <v>0</v>
      </c>
      <c r="P211" s="59">
        <f t="shared" si="57"/>
        <v>1142388</v>
      </c>
      <c r="Q211" s="108">
        <f t="shared" si="62"/>
        <v>12.171196322691806</v>
      </c>
      <c r="R211" s="36">
        <f t="shared" si="64"/>
        <v>9385996</v>
      </c>
      <c r="S211">
        <v>35</v>
      </c>
      <c r="T211">
        <v>2</v>
      </c>
      <c r="U211">
        <v>19</v>
      </c>
      <c r="V211" s="36">
        <f t="shared" si="54"/>
        <v>56</v>
      </c>
      <c r="W211" s="124">
        <f t="shared" si="60"/>
        <v>0.86153846153846159</v>
      </c>
      <c r="X211">
        <v>39</v>
      </c>
      <c r="Y211" s="36">
        <f t="shared" si="61"/>
        <v>95</v>
      </c>
      <c r="Z211" s="14" t="s">
        <v>307</v>
      </c>
      <c r="AA211" s="14">
        <v>8</v>
      </c>
      <c r="AB211" s="14">
        <v>1</v>
      </c>
      <c r="AC211" s="125">
        <f t="shared" si="55"/>
        <v>9</v>
      </c>
      <c r="AD211" s="128">
        <f t="shared" si="63"/>
        <v>0.13846153846153847</v>
      </c>
      <c r="AE211" s="122">
        <f t="shared" si="56"/>
        <v>65</v>
      </c>
    </row>
    <row r="212" spans="1:31" x14ac:dyDescent="0.2">
      <c r="A212" s="1" t="s">
        <v>12</v>
      </c>
      <c r="B212" t="s">
        <v>157</v>
      </c>
      <c r="C212" s="32">
        <v>578576</v>
      </c>
      <c r="D212" t="s">
        <v>224</v>
      </c>
      <c r="E212" s="32">
        <v>5153903</v>
      </c>
      <c r="F212" s="32">
        <v>2393780</v>
      </c>
      <c r="G212" s="32">
        <v>695925</v>
      </c>
      <c r="H212" s="32">
        <v>0</v>
      </c>
      <c r="I212" s="59">
        <f t="shared" si="58"/>
        <v>8243608</v>
      </c>
      <c r="J212" s="108">
        <f t="shared" si="65"/>
        <v>87.828803677308187</v>
      </c>
      <c r="K212" s="32">
        <v>160836</v>
      </c>
      <c r="L212" s="32">
        <v>20959</v>
      </c>
      <c r="M212" s="32">
        <v>960583</v>
      </c>
      <c r="N212" s="32">
        <v>10</v>
      </c>
      <c r="O212" s="32">
        <v>0</v>
      </c>
      <c r="P212" s="59">
        <f t="shared" si="57"/>
        <v>1142388</v>
      </c>
      <c r="Q212" s="108">
        <f t="shared" si="62"/>
        <v>12.171196322691806</v>
      </c>
      <c r="R212" s="36">
        <f t="shared" si="64"/>
        <v>9385996</v>
      </c>
      <c r="S212">
        <v>35</v>
      </c>
      <c r="T212">
        <v>2</v>
      </c>
      <c r="U212">
        <v>19</v>
      </c>
      <c r="V212" s="36">
        <f t="shared" si="54"/>
        <v>56</v>
      </c>
      <c r="W212" s="124">
        <f t="shared" si="60"/>
        <v>0.86153846153846159</v>
      </c>
      <c r="X212">
        <v>39</v>
      </c>
      <c r="Y212" s="36">
        <f t="shared" si="61"/>
        <v>95</v>
      </c>
      <c r="Z212" s="14" t="s">
        <v>307</v>
      </c>
      <c r="AA212" s="14">
        <v>8</v>
      </c>
      <c r="AB212" s="14">
        <v>1</v>
      </c>
      <c r="AC212" s="125">
        <f t="shared" si="55"/>
        <v>9</v>
      </c>
      <c r="AD212" s="128">
        <f t="shared" si="63"/>
        <v>0.13846153846153847</v>
      </c>
      <c r="AE212" s="122">
        <f t="shared" si="56"/>
        <v>65</v>
      </c>
    </row>
    <row r="213" spans="1:31" ht="15" customHeight="1" x14ac:dyDescent="0.2">
      <c r="A213" s="1" t="s">
        <v>13</v>
      </c>
      <c r="B213">
        <v>0</v>
      </c>
      <c r="C213" s="32">
        <v>0</v>
      </c>
      <c r="D213">
        <v>0</v>
      </c>
      <c r="E213" s="24">
        <v>0</v>
      </c>
      <c r="F213" s="24">
        <v>0</v>
      </c>
      <c r="G213" s="24">
        <v>0</v>
      </c>
      <c r="H213" s="24">
        <v>0</v>
      </c>
      <c r="I213" s="59">
        <f t="shared" si="58"/>
        <v>0</v>
      </c>
      <c r="J213" s="108">
        <f t="shared" si="65"/>
        <v>0</v>
      </c>
      <c r="K213" s="24">
        <v>14390</v>
      </c>
      <c r="L213" s="24">
        <v>0</v>
      </c>
      <c r="M213" s="24">
        <v>0</v>
      </c>
      <c r="N213" s="24">
        <v>0</v>
      </c>
      <c r="O213" s="24">
        <v>0</v>
      </c>
      <c r="P213" s="59">
        <f t="shared" si="57"/>
        <v>14390</v>
      </c>
      <c r="Q213" s="108">
        <f t="shared" si="62"/>
        <v>100</v>
      </c>
      <c r="R213" s="36">
        <f t="shared" si="64"/>
        <v>14390</v>
      </c>
      <c r="S213">
        <v>1</v>
      </c>
      <c r="T213">
        <v>1</v>
      </c>
      <c r="U213">
        <v>1</v>
      </c>
      <c r="V213" s="36">
        <f t="shared" si="54"/>
        <v>3</v>
      </c>
      <c r="W213" s="124">
        <f t="shared" si="60"/>
        <v>1</v>
      </c>
      <c r="X213">
        <v>0</v>
      </c>
      <c r="Y213" s="36">
        <f t="shared" si="61"/>
        <v>3</v>
      </c>
      <c r="Z213" s="14">
        <v>0</v>
      </c>
      <c r="AA213" s="14">
        <v>0</v>
      </c>
      <c r="AB213" s="14">
        <v>0</v>
      </c>
      <c r="AC213" s="125">
        <f t="shared" si="55"/>
        <v>0</v>
      </c>
      <c r="AD213" s="128">
        <f t="shared" si="63"/>
        <v>0</v>
      </c>
      <c r="AE213" s="122">
        <f t="shared" si="56"/>
        <v>3</v>
      </c>
    </row>
    <row r="214" spans="1:31" x14ac:dyDescent="0.2">
      <c r="A214" s="1" t="s">
        <v>14</v>
      </c>
      <c r="B214" t="s">
        <v>148</v>
      </c>
      <c r="C214" s="24">
        <v>50581</v>
      </c>
      <c r="D214" t="s">
        <v>175</v>
      </c>
      <c r="E214" s="24">
        <v>568510</v>
      </c>
      <c r="F214" s="24">
        <v>1536709</v>
      </c>
      <c r="G214" s="24">
        <v>0</v>
      </c>
      <c r="H214" s="24">
        <v>0</v>
      </c>
      <c r="I214" s="59">
        <f>SUM(E214:H214)</f>
        <v>2105219</v>
      </c>
      <c r="J214" s="108">
        <f t="shared" si="65"/>
        <v>92.004966440254563</v>
      </c>
      <c r="K214" s="24">
        <v>20412</v>
      </c>
      <c r="L214" s="24">
        <v>18782</v>
      </c>
      <c r="M214" s="24">
        <v>131223</v>
      </c>
      <c r="N214" s="24">
        <v>0</v>
      </c>
      <c r="O214" s="24">
        <v>12522</v>
      </c>
      <c r="P214" s="59">
        <f>SUM(K214:O214)</f>
        <v>182939</v>
      </c>
      <c r="Q214" s="108">
        <f t="shared" si="62"/>
        <v>7.9950335597454369</v>
      </c>
      <c r="R214" s="36">
        <f t="shared" si="64"/>
        <v>2288158</v>
      </c>
      <c r="S214">
        <v>17</v>
      </c>
      <c r="T214">
        <v>1</v>
      </c>
      <c r="U214">
        <v>4</v>
      </c>
      <c r="V214" s="36">
        <f>SUM(S214:U214)</f>
        <v>22</v>
      </c>
      <c r="W214" s="124">
        <f t="shared" si="60"/>
        <v>1</v>
      </c>
      <c r="X214">
        <v>2</v>
      </c>
      <c r="Y214" s="36">
        <f t="shared" si="61"/>
        <v>24</v>
      </c>
      <c r="Z214" s="14" t="s">
        <v>308</v>
      </c>
      <c r="AA214" s="14" t="s">
        <v>309</v>
      </c>
      <c r="AB214" s="14" t="s">
        <v>284</v>
      </c>
      <c r="AC214" s="125">
        <f>SUM(Z214:AB214)</f>
        <v>0</v>
      </c>
      <c r="AD214" s="128">
        <f t="shared" si="63"/>
        <v>0</v>
      </c>
      <c r="AE214" s="122">
        <f t="shared" si="56"/>
        <v>22</v>
      </c>
    </row>
    <row r="215" spans="1:31" x14ac:dyDescent="0.2">
      <c r="A215" s="1" t="s">
        <v>14</v>
      </c>
      <c r="B215" t="s">
        <v>119</v>
      </c>
      <c r="C215" s="32">
        <v>410066</v>
      </c>
      <c r="D215" t="s">
        <v>98</v>
      </c>
      <c r="E215" s="24">
        <v>568510</v>
      </c>
      <c r="F215" s="24">
        <v>1536709</v>
      </c>
      <c r="G215" s="24">
        <v>0</v>
      </c>
      <c r="H215" s="24">
        <v>0</v>
      </c>
      <c r="I215" s="59">
        <f t="shared" si="58"/>
        <v>2105219</v>
      </c>
      <c r="J215" s="108">
        <f t="shared" si="65"/>
        <v>92.004966440254563</v>
      </c>
      <c r="K215" s="24">
        <v>20412</v>
      </c>
      <c r="L215" s="24">
        <v>18782</v>
      </c>
      <c r="M215" s="24">
        <v>131223</v>
      </c>
      <c r="N215" s="24">
        <v>0</v>
      </c>
      <c r="O215" s="24">
        <v>12522</v>
      </c>
      <c r="P215" s="59">
        <f t="shared" si="57"/>
        <v>182939</v>
      </c>
      <c r="Q215" s="108">
        <f t="shared" si="62"/>
        <v>7.9950335597454369</v>
      </c>
      <c r="R215" s="36">
        <f t="shared" si="64"/>
        <v>2288158</v>
      </c>
      <c r="S215">
        <v>17</v>
      </c>
      <c r="T215">
        <v>1</v>
      </c>
      <c r="U215">
        <v>4</v>
      </c>
      <c r="V215" s="36">
        <f t="shared" si="54"/>
        <v>22</v>
      </c>
      <c r="W215" s="124">
        <f t="shared" si="60"/>
        <v>1</v>
      </c>
      <c r="X215">
        <v>2</v>
      </c>
      <c r="Y215" s="36">
        <f t="shared" si="61"/>
        <v>24</v>
      </c>
      <c r="Z215" s="14" t="s">
        <v>308</v>
      </c>
      <c r="AA215" s="14" t="s">
        <v>309</v>
      </c>
      <c r="AB215" s="14" t="s">
        <v>284</v>
      </c>
      <c r="AC215" s="125">
        <f t="shared" si="55"/>
        <v>0</v>
      </c>
      <c r="AD215" s="128">
        <f t="shared" si="63"/>
        <v>0</v>
      </c>
      <c r="AE215" s="122">
        <f t="shared" si="56"/>
        <v>22</v>
      </c>
    </row>
    <row r="216" spans="1:31" x14ac:dyDescent="0.2">
      <c r="A216" s="1" t="s">
        <v>14</v>
      </c>
      <c r="B216" t="s">
        <v>99</v>
      </c>
      <c r="C216" s="24">
        <v>478529</v>
      </c>
      <c r="D216" t="s">
        <v>98</v>
      </c>
      <c r="E216" s="24">
        <v>568510</v>
      </c>
      <c r="F216" s="24">
        <v>1536709</v>
      </c>
      <c r="G216" s="24">
        <v>0</v>
      </c>
      <c r="H216" s="24">
        <v>0</v>
      </c>
      <c r="I216" s="59">
        <f t="shared" si="58"/>
        <v>2105219</v>
      </c>
      <c r="J216" s="108">
        <f t="shared" si="65"/>
        <v>92.004966440254563</v>
      </c>
      <c r="K216" s="24">
        <v>20412</v>
      </c>
      <c r="L216" s="24">
        <v>18782</v>
      </c>
      <c r="M216" s="24">
        <v>131223</v>
      </c>
      <c r="N216" s="24">
        <v>0</v>
      </c>
      <c r="O216" s="24">
        <v>12522</v>
      </c>
      <c r="P216" s="59">
        <f t="shared" si="57"/>
        <v>182939</v>
      </c>
      <c r="Q216" s="108">
        <f t="shared" si="62"/>
        <v>7.9950335597454369</v>
      </c>
      <c r="R216" s="36">
        <f t="shared" si="64"/>
        <v>2288158</v>
      </c>
      <c r="S216">
        <v>17</v>
      </c>
      <c r="T216">
        <v>1</v>
      </c>
      <c r="U216">
        <v>4</v>
      </c>
      <c r="V216" s="36">
        <f t="shared" si="54"/>
        <v>22</v>
      </c>
      <c r="W216" s="124">
        <f t="shared" si="60"/>
        <v>1</v>
      </c>
      <c r="X216">
        <v>2</v>
      </c>
      <c r="Y216" s="36">
        <f t="shared" si="61"/>
        <v>24</v>
      </c>
      <c r="Z216" s="14" t="s">
        <v>308</v>
      </c>
      <c r="AA216" s="14" t="s">
        <v>309</v>
      </c>
      <c r="AB216" s="14" t="s">
        <v>284</v>
      </c>
      <c r="AC216" s="125">
        <f t="shared" si="55"/>
        <v>0</v>
      </c>
      <c r="AD216" s="128">
        <f t="shared" si="63"/>
        <v>0</v>
      </c>
      <c r="AE216" s="122">
        <f t="shared" si="56"/>
        <v>22</v>
      </c>
    </row>
    <row r="217" spans="1:31" x14ac:dyDescent="0.2">
      <c r="A217" s="1" t="s">
        <v>14</v>
      </c>
      <c r="B217" t="s">
        <v>100</v>
      </c>
      <c r="C217" s="24">
        <v>380234</v>
      </c>
      <c r="D217" t="s">
        <v>98</v>
      </c>
      <c r="E217" s="24">
        <v>568510</v>
      </c>
      <c r="F217" s="24">
        <v>1536709</v>
      </c>
      <c r="G217" s="24">
        <v>0</v>
      </c>
      <c r="H217" s="24">
        <v>0</v>
      </c>
      <c r="I217" s="59">
        <f t="shared" si="58"/>
        <v>2105219</v>
      </c>
      <c r="J217" s="108">
        <f t="shared" si="65"/>
        <v>92.004966440254563</v>
      </c>
      <c r="K217" s="24">
        <v>20412</v>
      </c>
      <c r="L217" s="24">
        <v>18782</v>
      </c>
      <c r="M217" s="24">
        <v>131223</v>
      </c>
      <c r="N217" s="24">
        <v>0</v>
      </c>
      <c r="O217" s="24">
        <v>12522</v>
      </c>
      <c r="P217" s="59">
        <f t="shared" si="57"/>
        <v>182939</v>
      </c>
      <c r="Q217" s="108">
        <f t="shared" si="62"/>
        <v>7.9950335597454369</v>
      </c>
      <c r="R217" s="36">
        <f t="shared" si="64"/>
        <v>2288158</v>
      </c>
      <c r="S217">
        <v>17</v>
      </c>
      <c r="T217">
        <v>1</v>
      </c>
      <c r="U217">
        <v>4</v>
      </c>
      <c r="V217" s="36">
        <f t="shared" ref="V217:V280" si="66">SUM(S217:U217)</f>
        <v>22</v>
      </c>
      <c r="W217" s="124">
        <f t="shared" si="60"/>
        <v>1</v>
      </c>
      <c r="X217">
        <v>2</v>
      </c>
      <c r="Y217" s="36">
        <f t="shared" si="61"/>
        <v>24</v>
      </c>
      <c r="Z217" s="14" t="s">
        <v>308</v>
      </c>
      <c r="AA217" s="14" t="s">
        <v>309</v>
      </c>
      <c r="AB217" s="14" t="s">
        <v>284</v>
      </c>
      <c r="AC217" s="125">
        <f t="shared" ref="AC217:AC280" si="67">SUM(Z217:AB217)</f>
        <v>0</v>
      </c>
      <c r="AD217" s="128">
        <f t="shared" si="63"/>
        <v>0</v>
      </c>
      <c r="AE217" s="122">
        <f t="shared" si="56"/>
        <v>22</v>
      </c>
    </row>
    <row r="218" spans="1:31" x14ac:dyDescent="0.2">
      <c r="A218" s="1" t="s">
        <v>14</v>
      </c>
      <c r="B218" t="s">
        <v>103</v>
      </c>
      <c r="C218" s="24">
        <v>275750</v>
      </c>
      <c r="D218" t="s">
        <v>171</v>
      </c>
      <c r="E218" s="24">
        <v>568510</v>
      </c>
      <c r="F218" s="24">
        <v>1536709</v>
      </c>
      <c r="G218" s="24">
        <v>0</v>
      </c>
      <c r="H218" s="24">
        <v>0</v>
      </c>
      <c r="I218" s="59">
        <f t="shared" si="58"/>
        <v>2105219</v>
      </c>
      <c r="J218" s="108">
        <f t="shared" si="65"/>
        <v>92.004966440254563</v>
      </c>
      <c r="K218" s="24">
        <v>20412</v>
      </c>
      <c r="L218" s="24">
        <v>18782</v>
      </c>
      <c r="M218" s="24">
        <v>131223</v>
      </c>
      <c r="N218" s="24">
        <v>0</v>
      </c>
      <c r="O218" s="24">
        <v>12522</v>
      </c>
      <c r="P218" s="59">
        <f t="shared" si="57"/>
        <v>182939</v>
      </c>
      <c r="Q218" s="108">
        <f t="shared" si="62"/>
        <v>7.9950335597454369</v>
      </c>
      <c r="R218" s="36">
        <f t="shared" si="64"/>
        <v>2288158</v>
      </c>
      <c r="S218">
        <v>17</v>
      </c>
      <c r="T218">
        <v>1</v>
      </c>
      <c r="U218">
        <v>4</v>
      </c>
      <c r="V218" s="36">
        <f t="shared" si="66"/>
        <v>22</v>
      </c>
      <c r="W218" s="124">
        <f t="shared" si="60"/>
        <v>1</v>
      </c>
      <c r="X218">
        <v>2</v>
      </c>
      <c r="Y218" s="36">
        <f t="shared" si="61"/>
        <v>24</v>
      </c>
      <c r="Z218" s="14" t="s">
        <v>308</v>
      </c>
      <c r="AA218" s="14" t="s">
        <v>309</v>
      </c>
      <c r="AB218" s="14" t="s">
        <v>284</v>
      </c>
      <c r="AC218" s="125">
        <f t="shared" si="67"/>
        <v>0</v>
      </c>
      <c r="AD218" s="128">
        <f t="shared" si="63"/>
        <v>0</v>
      </c>
      <c r="AE218" s="122">
        <f t="shared" si="56"/>
        <v>22</v>
      </c>
    </row>
    <row r="219" spans="1:31" x14ac:dyDescent="0.2">
      <c r="A219" s="1" t="s">
        <v>15</v>
      </c>
      <c r="B219" t="s">
        <v>119</v>
      </c>
      <c r="C219" s="24">
        <v>3500</v>
      </c>
      <c r="D219" t="s">
        <v>98</v>
      </c>
      <c r="E219" s="15" t="s">
        <v>131</v>
      </c>
      <c r="F219" s="15" t="s">
        <v>131</v>
      </c>
      <c r="G219" s="15" t="s">
        <v>131</v>
      </c>
      <c r="H219" s="15" t="s">
        <v>131</v>
      </c>
      <c r="I219" s="59">
        <f t="shared" si="58"/>
        <v>0</v>
      </c>
      <c r="J219" s="108" t="e">
        <f t="shared" si="65"/>
        <v>#DIV/0!</v>
      </c>
      <c r="K219" s="15" t="s">
        <v>131</v>
      </c>
      <c r="L219" s="15" t="s">
        <v>131</v>
      </c>
      <c r="M219" s="15" t="s">
        <v>131</v>
      </c>
      <c r="N219" s="15" t="s">
        <v>131</v>
      </c>
      <c r="O219" s="15" t="s">
        <v>131</v>
      </c>
      <c r="P219" s="59">
        <f t="shared" si="57"/>
        <v>0</v>
      </c>
      <c r="Q219" s="108" t="e">
        <f t="shared" si="62"/>
        <v>#DIV/0!</v>
      </c>
      <c r="R219" s="36">
        <f t="shared" si="64"/>
        <v>0</v>
      </c>
      <c r="S219">
        <v>2</v>
      </c>
      <c r="T219">
        <v>0</v>
      </c>
      <c r="U219">
        <v>1</v>
      </c>
      <c r="V219" s="36">
        <f t="shared" si="66"/>
        <v>3</v>
      </c>
      <c r="W219" s="124">
        <f t="shared" si="60"/>
        <v>1</v>
      </c>
      <c r="X219">
        <v>44</v>
      </c>
      <c r="Y219" s="36">
        <f t="shared" si="61"/>
        <v>47</v>
      </c>
      <c r="Z219" s="14">
        <v>0</v>
      </c>
      <c r="AA219" s="14">
        <v>0</v>
      </c>
      <c r="AB219" s="14">
        <v>0</v>
      </c>
      <c r="AC219" s="125">
        <f t="shared" si="67"/>
        <v>0</v>
      </c>
      <c r="AD219" s="128">
        <f t="shared" si="63"/>
        <v>0</v>
      </c>
      <c r="AE219" s="122">
        <f t="shared" si="56"/>
        <v>3</v>
      </c>
    </row>
    <row r="220" spans="1:31" x14ac:dyDescent="0.2">
      <c r="A220" s="1" t="s">
        <v>15</v>
      </c>
      <c r="B220" t="s">
        <v>99</v>
      </c>
      <c r="C220" s="24">
        <v>136000</v>
      </c>
      <c r="D220" t="s">
        <v>98</v>
      </c>
      <c r="E220" s="15" t="s">
        <v>131</v>
      </c>
      <c r="F220" s="15" t="s">
        <v>131</v>
      </c>
      <c r="G220" s="15" t="s">
        <v>131</v>
      </c>
      <c r="H220" s="15" t="s">
        <v>131</v>
      </c>
      <c r="I220" s="59">
        <f t="shared" si="58"/>
        <v>0</v>
      </c>
      <c r="J220" s="108" t="e">
        <f t="shared" si="65"/>
        <v>#DIV/0!</v>
      </c>
      <c r="K220" s="15" t="s">
        <v>131</v>
      </c>
      <c r="L220" s="15" t="s">
        <v>131</v>
      </c>
      <c r="M220" s="15" t="s">
        <v>131</v>
      </c>
      <c r="N220" s="15" t="s">
        <v>131</v>
      </c>
      <c r="O220" s="15" t="s">
        <v>131</v>
      </c>
      <c r="P220" s="59">
        <f t="shared" si="57"/>
        <v>0</v>
      </c>
      <c r="Q220" s="108" t="e">
        <f t="shared" si="62"/>
        <v>#DIV/0!</v>
      </c>
      <c r="R220" s="36">
        <f t="shared" si="64"/>
        <v>0</v>
      </c>
      <c r="S220">
        <v>2</v>
      </c>
      <c r="T220">
        <v>0</v>
      </c>
      <c r="U220">
        <v>1</v>
      </c>
      <c r="V220" s="36">
        <f t="shared" si="66"/>
        <v>3</v>
      </c>
      <c r="W220" s="124">
        <f t="shared" si="60"/>
        <v>1</v>
      </c>
      <c r="X220">
        <v>44</v>
      </c>
      <c r="Y220" s="36">
        <f t="shared" si="61"/>
        <v>47</v>
      </c>
      <c r="Z220" s="14">
        <v>0</v>
      </c>
      <c r="AA220" s="14">
        <v>0</v>
      </c>
      <c r="AB220" s="14">
        <v>0</v>
      </c>
      <c r="AC220" s="125">
        <f t="shared" si="67"/>
        <v>0</v>
      </c>
      <c r="AD220" s="128">
        <f t="shared" si="63"/>
        <v>0</v>
      </c>
      <c r="AE220" s="122">
        <f t="shared" si="56"/>
        <v>3</v>
      </c>
    </row>
    <row r="221" spans="1:31" ht="15.75" customHeight="1" x14ac:dyDescent="0.2">
      <c r="A221" s="1" t="s">
        <v>15</v>
      </c>
      <c r="B221" t="s">
        <v>103</v>
      </c>
      <c r="C221" s="24">
        <v>280000</v>
      </c>
      <c r="D221" t="s">
        <v>171</v>
      </c>
      <c r="E221" s="15" t="s">
        <v>131</v>
      </c>
      <c r="F221" s="15" t="s">
        <v>131</v>
      </c>
      <c r="G221" s="15" t="s">
        <v>131</v>
      </c>
      <c r="H221" s="15" t="s">
        <v>131</v>
      </c>
      <c r="I221" s="59">
        <f t="shared" si="58"/>
        <v>0</v>
      </c>
      <c r="J221" s="108" t="e">
        <f t="shared" si="65"/>
        <v>#DIV/0!</v>
      </c>
      <c r="K221" s="15" t="s">
        <v>131</v>
      </c>
      <c r="L221" s="15" t="s">
        <v>131</v>
      </c>
      <c r="M221" s="15" t="s">
        <v>131</v>
      </c>
      <c r="N221" s="15" t="s">
        <v>131</v>
      </c>
      <c r="O221" s="15" t="s">
        <v>131</v>
      </c>
      <c r="P221" s="59">
        <f t="shared" si="57"/>
        <v>0</v>
      </c>
      <c r="Q221" s="108" t="e">
        <f t="shared" si="62"/>
        <v>#DIV/0!</v>
      </c>
      <c r="R221" s="36">
        <f t="shared" si="64"/>
        <v>0</v>
      </c>
      <c r="S221">
        <v>2</v>
      </c>
      <c r="T221">
        <v>0</v>
      </c>
      <c r="U221">
        <v>1</v>
      </c>
      <c r="V221" s="36">
        <f t="shared" si="66"/>
        <v>3</v>
      </c>
      <c r="W221" s="124">
        <f t="shared" si="60"/>
        <v>1</v>
      </c>
      <c r="X221">
        <v>44</v>
      </c>
      <c r="Y221" s="36">
        <f t="shared" si="61"/>
        <v>47</v>
      </c>
      <c r="Z221" s="14">
        <v>0</v>
      </c>
      <c r="AA221" s="14">
        <v>0</v>
      </c>
      <c r="AB221" s="14">
        <v>0</v>
      </c>
      <c r="AC221" s="125">
        <f t="shared" si="67"/>
        <v>0</v>
      </c>
      <c r="AD221" s="128">
        <f t="shared" si="63"/>
        <v>0</v>
      </c>
      <c r="AE221" s="122">
        <f t="shared" si="56"/>
        <v>3</v>
      </c>
    </row>
    <row r="222" spans="1:31" ht="15.75" customHeight="1" x14ac:dyDescent="0.2">
      <c r="A222" s="1" t="s">
        <v>15</v>
      </c>
      <c r="B222" t="s">
        <v>104</v>
      </c>
      <c r="C222" s="24">
        <v>440000</v>
      </c>
      <c r="D222" t="s">
        <v>171</v>
      </c>
      <c r="E222" s="15" t="s">
        <v>131</v>
      </c>
      <c r="F222" s="15" t="s">
        <v>131</v>
      </c>
      <c r="G222" s="15" t="s">
        <v>131</v>
      </c>
      <c r="H222" s="15" t="s">
        <v>131</v>
      </c>
      <c r="I222" s="59">
        <f t="shared" si="58"/>
        <v>0</v>
      </c>
      <c r="J222" s="108" t="e">
        <f t="shared" si="65"/>
        <v>#DIV/0!</v>
      </c>
      <c r="K222" s="15" t="s">
        <v>131</v>
      </c>
      <c r="L222" s="15" t="s">
        <v>131</v>
      </c>
      <c r="M222" s="15" t="s">
        <v>131</v>
      </c>
      <c r="N222" s="15" t="s">
        <v>131</v>
      </c>
      <c r="O222" s="15" t="s">
        <v>131</v>
      </c>
      <c r="P222" s="59">
        <f t="shared" si="57"/>
        <v>0</v>
      </c>
      <c r="Q222" s="108" t="e">
        <f t="shared" si="62"/>
        <v>#DIV/0!</v>
      </c>
      <c r="R222" s="36">
        <f t="shared" si="64"/>
        <v>0</v>
      </c>
      <c r="S222">
        <v>2</v>
      </c>
      <c r="T222">
        <v>0</v>
      </c>
      <c r="U222">
        <v>1</v>
      </c>
      <c r="V222" s="36">
        <f t="shared" si="66"/>
        <v>3</v>
      </c>
      <c r="W222" s="124">
        <f t="shared" si="60"/>
        <v>1</v>
      </c>
      <c r="X222">
        <v>44</v>
      </c>
      <c r="Y222" s="36">
        <f t="shared" si="61"/>
        <v>47</v>
      </c>
      <c r="Z222" s="14">
        <v>0</v>
      </c>
      <c r="AA222" s="14">
        <v>0</v>
      </c>
      <c r="AB222" s="14">
        <v>0</v>
      </c>
      <c r="AC222" s="125">
        <f t="shared" si="67"/>
        <v>0</v>
      </c>
      <c r="AD222" s="128">
        <f t="shared" si="63"/>
        <v>0</v>
      </c>
      <c r="AE222" s="122">
        <f t="shared" si="56"/>
        <v>3</v>
      </c>
    </row>
    <row r="223" spans="1:31" x14ac:dyDescent="0.2">
      <c r="A223" s="1" t="s">
        <v>15</v>
      </c>
      <c r="B223" t="s">
        <v>105</v>
      </c>
      <c r="C223" s="24">
        <v>48000</v>
      </c>
      <c r="D223" t="s">
        <v>171</v>
      </c>
      <c r="E223" s="15" t="s">
        <v>131</v>
      </c>
      <c r="F223" s="15" t="s">
        <v>131</v>
      </c>
      <c r="G223" s="15" t="s">
        <v>131</v>
      </c>
      <c r="H223" s="15" t="s">
        <v>131</v>
      </c>
      <c r="I223" s="59">
        <f t="shared" si="58"/>
        <v>0</v>
      </c>
      <c r="J223" s="108" t="e">
        <f t="shared" si="65"/>
        <v>#DIV/0!</v>
      </c>
      <c r="K223" s="15" t="s">
        <v>131</v>
      </c>
      <c r="L223" s="15" t="s">
        <v>131</v>
      </c>
      <c r="M223" s="15" t="s">
        <v>131</v>
      </c>
      <c r="N223" s="15" t="s">
        <v>131</v>
      </c>
      <c r="O223" s="15" t="s">
        <v>131</v>
      </c>
      <c r="P223" s="59">
        <f t="shared" si="57"/>
        <v>0</v>
      </c>
      <c r="Q223" s="108" t="e">
        <f t="shared" si="62"/>
        <v>#DIV/0!</v>
      </c>
      <c r="R223" s="36">
        <f t="shared" si="64"/>
        <v>0</v>
      </c>
      <c r="S223">
        <v>2</v>
      </c>
      <c r="T223">
        <v>0</v>
      </c>
      <c r="U223">
        <v>1</v>
      </c>
      <c r="V223" s="36">
        <f t="shared" si="66"/>
        <v>3</v>
      </c>
      <c r="W223" s="124">
        <f t="shared" si="60"/>
        <v>1</v>
      </c>
      <c r="X223">
        <v>44</v>
      </c>
      <c r="Y223" s="36">
        <f t="shared" si="61"/>
        <v>47</v>
      </c>
      <c r="Z223" s="14">
        <v>0</v>
      </c>
      <c r="AA223" s="14">
        <v>0</v>
      </c>
      <c r="AB223" s="14">
        <v>0</v>
      </c>
      <c r="AC223" s="125">
        <f t="shared" si="67"/>
        <v>0</v>
      </c>
      <c r="AD223" s="128">
        <f t="shared" si="63"/>
        <v>0</v>
      </c>
      <c r="AE223" s="122">
        <f t="shared" ref="AE223:AE289" si="68">V223+AC223</f>
        <v>3</v>
      </c>
    </row>
    <row r="224" spans="1:31" s="36" customFormat="1" ht="15" customHeight="1" x14ac:dyDescent="0.2">
      <c r="A224" s="120" t="s">
        <v>16</v>
      </c>
      <c r="B224" s="36" t="s">
        <v>178</v>
      </c>
      <c r="C224" s="58">
        <v>11872</v>
      </c>
      <c r="D224" s="36" t="s">
        <v>175</v>
      </c>
      <c r="E224" s="58">
        <v>10545157</v>
      </c>
      <c r="F224" s="58">
        <v>0</v>
      </c>
      <c r="G224" s="58">
        <v>5226717</v>
      </c>
      <c r="H224" s="58">
        <v>0</v>
      </c>
      <c r="I224" s="59">
        <f>SUM(E224:H224)</f>
        <v>15771874</v>
      </c>
      <c r="J224" s="108">
        <f t="shared" si="65"/>
        <v>63.495942539819346</v>
      </c>
      <c r="K224" s="58">
        <v>5070300</v>
      </c>
      <c r="L224" s="58">
        <v>3997010</v>
      </c>
      <c r="M224" s="58">
        <v>0</v>
      </c>
      <c r="N224" s="58">
        <v>0</v>
      </c>
      <c r="O224" s="58">
        <v>0</v>
      </c>
      <c r="P224" s="59">
        <f t="shared" ref="P224:P230" si="69">SUM(K224:O224)</f>
        <v>9067310</v>
      </c>
      <c r="Q224" s="108">
        <f t="shared" si="62"/>
        <v>36.504057460180654</v>
      </c>
      <c r="R224" s="36">
        <f t="shared" si="64"/>
        <v>24839184</v>
      </c>
      <c r="S224" s="36">
        <v>75</v>
      </c>
      <c r="T224" s="36">
        <v>987</v>
      </c>
      <c r="U224" s="36">
        <v>201</v>
      </c>
      <c r="V224" s="36">
        <f t="shared" si="66"/>
        <v>1263</v>
      </c>
      <c r="W224" s="124" t="e">
        <f t="shared" si="60"/>
        <v>#VALUE!</v>
      </c>
      <c r="X224" s="36">
        <v>10386</v>
      </c>
      <c r="Y224" s="36">
        <f t="shared" si="61"/>
        <v>11649</v>
      </c>
      <c r="Z224" s="122" t="s">
        <v>314</v>
      </c>
      <c r="AA224" s="122" t="s">
        <v>315</v>
      </c>
      <c r="AB224" s="122">
        <v>0</v>
      </c>
      <c r="AC224" s="122" t="e">
        <f>Z224+AA224+AB224</f>
        <v>#VALUE!</v>
      </c>
      <c r="AD224" s="128" t="e">
        <f t="shared" si="63"/>
        <v>#VALUE!</v>
      </c>
      <c r="AE224" s="122" t="e">
        <f t="shared" si="68"/>
        <v>#VALUE!</v>
      </c>
    </row>
    <row r="225" spans="1:31" x14ac:dyDescent="0.2">
      <c r="A225" s="1" t="s">
        <v>16</v>
      </c>
      <c r="B225" t="s">
        <v>148</v>
      </c>
      <c r="C225" s="24">
        <v>528746</v>
      </c>
      <c r="D225" t="s">
        <v>175</v>
      </c>
      <c r="E225" s="24">
        <v>10545157</v>
      </c>
      <c r="F225" s="24">
        <v>0</v>
      </c>
      <c r="G225" s="24">
        <v>5226717</v>
      </c>
      <c r="H225" s="24">
        <v>0</v>
      </c>
      <c r="I225" s="59">
        <f t="shared" si="58"/>
        <v>15771874</v>
      </c>
      <c r="J225" s="108">
        <f t="shared" si="65"/>
        <v>63.495942539819346</v>
      </c>
      <c r="K225" s="24">
        <v>5070300</v>
      </c>
      <c r="L225" s="24">
        <v>3997010</v>
      </c>
      <c r="M225" s="24">
        <v>0</v>
      </c>
      <c r="N225" s="24">
        <v>0</v>
      </c>
      <c r="O225" s="24">
        <v>0</v>
      </c>
      <c r="P225" s="59">
        <f t="shared" si="69"/>
        <v>9067310</v>
      </c>
      <c r="Q225" s="108">
        <f t="shared" si="62"/>
        <v>36.504057460180654</v>
      </c>
      <c r="R225" s="36">
        <f t="shared" si="64"/>
        <v>24839184</v>
      </c>
      <c r="S225">
        <v>75</v>
      </c>
      <c r="T225">
        <v>987</v>
      </c>
      <c r="U225">
        <v>201</v>
      </c>
      <c r="V225" s="36">
        <f t="shared" si="66"/>
        <v>1263</v>
      </c>
      <c r="W225" s="124">
        <f t="shared" si="60"/>
        <v>1</v>
      </c>
      <c r="X225">
        <v>10386</v>
      </c>
      <c r="Y225" s="36">
        <f t="shared" si="61"/>
        <v>11649</v>
      </c>
      <c r="Z225" s="14" t="s">
        <v>314</v>
      </c>
      <c r="AA225" s="14" t="s">
        <v>315</v>
      </c>
      <c r="AB225" s="14">
        <v>0</v>
      </c>
      <c r="AC225" s="125">
        <f t="shared" si="67"/>
        <v>0</v>
      </c>
      <c r="AD225" s="128">
        <f t="shared" si="63"/>
        <v>0</v>
      </c>
      <c r="AE225" s="122">
        <f t="shared" si="68"/>
        <v>1263</v>
      </c>
    </row>
    <row r="226" spans="1:31" x14ac:dyDescent="0.2">
      <c r="A226" s="1" t="s">
        <v>16</v>
      </c>
      <c r="B226" t="s">
        <v>179</v>
      </c>
      <c r="C226" s="24">
        <v>296890</v>
      </c>
      <c r="D226" t="s">
        <v>175</v>
      </c>
      <c r="E226" s="24">
        <v>10545157</v>
      </c>
      <c r="F226" s="24">
        <v>0</v>
      </c>
      <c r="G226" s="24">
        <v>5226717</v>
      </c>
      <c r="H226" s="24">
        <v>0</v>
      </c>
      <c r="I226" s="59">
        <f t="shared" si="58"/>
        <v>15771874</v>
      </c>
      <c r="J226" s="108">
        <f t="shared" si="65"/>
        <v>63.495942539819346</v>
      </c>
      <c r="K226" s="24">
        <v>5070300</v>
      </c>
      <c r="L226" s="24">
        <v>3997010</v>
      </c>
      <c r="M226" s="24">
        <v>0</v>
      </c>
      <c r="N226" s="24">
        <v>0</v>
      </c>
      <c r="O226" s="24">
        <v>0</v>
      </c>
      <c r="P226" s="59">
        <f t="shared" si="69"/>
        <v>9067310</v>
      </c>
      <c r="Q226" s="108">
        <f t="shared" si="62"/>
        <v>36.504057460180654</v>
      </c>
      <c r="R226" s="36">
        <f t="shared" si="64"/>
        <v>24839184</v>
      </c>
      <c r="S226">
        <v>75</v>
      </c>
      <c r="T226">
        <v>987</v>
      </c>
      <c r="U226">
        <v>201</v>
      </c>
      <c r="V226" s="36">
        <f t="shared" si="66"/>
        <v>1263</v>
      </c>
      <c r="W226" s="124">
        <f t="shared" si="60"/>
        <v>1</v>
      </c>
      <c r="X226">
        <v>10386</v>
      </c>
      <c r="Y226" s="36">
        <f t="shared" si="61"/>
        <v>11649</v>
      </c>
      <c r="Z226" s="14" t="s">
        <v>314</v>
      </c>
      <c r="AA226" s="14" t="s">
        <v>315</v>
      </c>
      <c r="AB226" s="14">
        <v>0</v>
      </c>
      <c r="AC226" s="125">
        <f t="shared" si="67"/>
        <v>0</v>
      </c>
      <c r="AD226" s="128">
        <f t="shared" si="63"/>
        <v>0</v>
      </c>
      <c r="AE226" s="122">
        <f t="shared" si="68"/>
        <v>1263</v>
      </c>
    </row>
    <row r="227" spans="1:31" x14ac:dyDescent="0.2">
      <c r="A227" s="1" t="s">
        <v>16</v>
      </c>
      <c r="B227" t="s">
        <v>127</v>
      </c>
      <c r="C227" s="24">
        <v>0</v>
      </c>
      <c r="D227" t="s">
        <v>175</v>
      </c>
      <c r="E227" s="24">
        <v>10545157</v>
      </c>
      <c r="F227" s="24">
        <v>0</v>
      </c>
      <c r="G227" s="24">
        <v>5226717</v>
      </c>
      <c r="H227" s="24">
        <v>0</v>
      </c>
      <c r="I227" s="59">
        <f t="shared" si="58"/>
        <v>15771874</v>
      </c>
      <c r="J227" s="108">
        <f t="shared" si="65"/>
        <v>63.495942539819346</v>
      </c>
      <c r="K227" s="24">
        <v>5070300</v>
      </c>
      <c r="L227" s="24">
        <v>3997010</v>
      </c>
      <c r="M227" s="24">
        <v>0</v>
      </c>
      <c r="N227" s="24">
        <v>0</v>
      </c>
      <c r="O227" s="24">
        <v>0</v>
      </c>
      <c r="P227" s="59">
        <f t="shared" si="69"/>
        <v>9067310</v>
      </c>
      <c r="Q227" s="108">
        <f t="shared" si="62"/>
        <v>36.504057460180654</v>
      </c>
      <c r="R227" s="36">
        <f t="shared" si="64"/>
        <v>24839184</v>
      </c>
      <c r="S227">
        <v>75</v>
      </c>
      <c r="T227">
        <v>987</v>
      </c>
      <c r="U227">
        <v>201</v>
      </c>
      <c r="V227" s="36">
        <f t="shared" si="66"/>
        <v>1263</v>
      </c>
      <c r="W227" s="124">
        <f t="shared" si="60"/>
        <v>1</v>
      </c>
      <c r="X227">
        <v>10386</v>
      </c>
      <c r="Y227" s="36">
        <f t="shared" si="61"/>
        <v>11649</v>
      </c>
      <c r="Z227" s="14" t="s">
        <v>314</v>
      </c>
      <c r="AA227" s="14" t="s">
        <v>315</v>
      </c>
      <c r="AB227" s="14">
        <v>0</v>
      </c>
      <c r="AC227" s="125">
        <f t="shared" si="67"/>
        <v>0</v>
      </c>
      <c r="AD227" s="128">
        <f t="shared" si="63"/>
        <v>0</v>
      </c>
      <c r="AE227" s="122">
        <f t="shared" si="68"/>
        <v>1263</v>
      </c>
    </row>
    <row r="228" spans="1:31" x14ac:dyDescent="0.2">
      <c r="A228" s="1" t="s">
        <v>16</v>
      </c>
      <c r="B228" t="s">
        <v>190</v>
      </c>
      <c r="C228" s="24">
        <v>0</v>
      </c>
      <c r="D228" t="s">
        <v>98</v>
      </c>
      <c r="E228" s="24">
        <v>10545157</v>
      </c>
      <c r="F228" s="24">
        <v>0</v>
      </c>
      <c r="G228" s="24">
        <v>5226717</v>
      </c>
      <c r="H228" s="24">
        <v>0</v>
      </c>
      <c r="I228" s="59">
        <f t="shared" si="58"/>
        <v>15771874</v>
      </c>
      <c r="J228" s="108">
        <f t="shared" si="65"/>
        <v>63.495942539819346</v>
      </c>
      <c r="K228" s="24">
        <v>5070300</v>
      </c>
      <c r="L228" s="24">
        <v>3997010</v>
      </c>
      <c r="M228" s="24">
        <v>0</v>
      </c>
      <c r="N228" s="24">
        <v>0</v>
      </c>
      <c r="O228" s="24">
        <v>0</v>
      </c>
      <c r="P228" s="59">
        <f t="shared" si="69"/>
        <v>9067310</v>
      </c>
      <c r="Q228" s="108">
        <f t="shared" si="62"/>
        <v>36.504057460180654</v>
      </c>
      <c r="R228" s="36">
        <f t="shared" si="64"/>
        <v>24839184</v>
      </c>
      <c r="S228">
        <v>75</v>
      </c>
      <c r="T228">
        <v>987</v>
      </c>
      <c r="U228">
        <v>201</v>
      </c>
      <c r="V228" s="36">
        <f t="shared" si="66"/>
        <v>1263</v>
      </c>
      <c r="W228" s="124">
        <f t="shared" si="60"/>
        <v>1</v>
      </c>
      <c r="X228">
        <v>10386</v>
      </c>
      <c r="Y228" s="36">
        <f t="shared" si="61"/>
        <v>11649</v>
      </c>
      <c r="Z228" s="14" t="s">
        <v>314</v>
      </c>
      <c r="AA228" s="14" t="s">
        <v>315</v>
      </c>
      <c r="AB228" s="14">
        <v>0</v>
      </c>
      <c r="AC228" s="125">
        <f t="shared" si="67"/>
        <v>0</v>
      </c>
      <c r="AD228" s="128">
        <f t="shared" si="63"/>
        <v>0</v>
      </c>
      <c r="AE228" s="122">
        <f t="shared" si="68"/>
        <v>1263</v>
      </c>
    </row>
    <row r="229" spans="1:31" x14ac:dyDescent="0.2">
      <c r="A229" s="1" t="s">
        <v>16</v>
      </c>
      <c r="B229" t="s">
        <v>191</v>
      </c>
      <c r="C229" s="24">
        <v>19997</v>
      </c>
      <c r="D229" t="s">
        <v>98</v>
      </c>
      <c r="E229" s="24">
        <v>10545157</v>
      </c>
      <c r="F229" s="24">
        <v>0</v>
      </c>
      <c r="G229" s="24">
        <v>5226717</v>
      </c>
      <c r="H229" s="24">
        <v>0</v>
      </c>
      <c r="I229" s="59">
        <f t="shared" si="58"/>
        <v>15771874</v>
      </c>
      <c r="J229" s="108">
        <f t="shared" si="65"/>
        <v>63.495942539819346</v>
      </c>
      <c r="K229" s="24">
        <v>5070300</v>
      </c>
      <c r="L229" s="24">
        <v>3997010</v>
      </c>
      <c r="M229" s="24">
        <v>0</v>
      </c>
      <c r="N229" s="24">
        <v>0</v>
      </c>
      <c r="O229" s="24">
        <v>0</v>
      </c>
      <c r="P229" s="59">
        <f t="shared" si="69"/>
        <v>9067310</v>
      </c>
      <c r="Q229" s="108">
        <f t="shared" si="62"/>
        <v>36.504057460180654</v>
      </c>
      <c r="R229" s="36">
        <f t="shared" si="64"/>
        <v>24839184</v>
      </c>
      <c r="S229">
        <v>75</v>
      </c>
      <c r="T229">
        <v>987</v>
      </c>
      <c r="U229">
        <v>201</v>
      </c>
      <c r="V229" s="36">
        <f t="shared" si="66"/>
        <v>1263</v>
      </c>
      <c r="W229" s="124">
        <f t="shared" si="60"/>
        <v>1</v>
      </c>
      <c r="X229">
        <v>10386</v>
      </c>
      <c r="Y229" s="36">
        <f t="shared" si="61"/>
        <v>11649</v>
      </c>
      <c r="Z229" s="14" t="s">
        <v>314</v>
      </c>
      <c r="AA229" s="14" t="s">
        <v>315</v>
      </c>
      <c r="AB229" s="14">
        <v>0</v>
      </c>
      <c r="AC229" s="125">
        <f t="shared" si="67"/>
        <v>0</v>
      </c>
      <c r="AD229" s="128">
        <f t="shared" si="63"/>
        <v>0</v>
      </c>
      <c r="AE229" s="122">
        <f t="shared" si="68"/>
        <v>1263</v>
      </c>
    </row>
    <row r="230" spans="1:31" x14ac:dyDescent="0.2">
      <c r="A230" s="1" t="s">
        <v>16</v>
      </c>
      <c r="B230" t="s">
        <v>161</v>
      </c>
      <c r="C230" s="24">
        <v>0</v>
      </c>
      <c r="D230" t="s">
        <v>98</v>
      </c>
      <c r="E230" s="24">
        <v>10545157</v>
      </c>
      <c r="F230" s="24">
        <v>0</v>
      </c>
      <c r="G230" s="24">
        <v>5226717</v>
      </c>
      <c r="H230" s="24">
        <v>0</v>
      </c>
      <c r="I230" s="59">
        <f t="shared" si="58"/>
        <v>15771874</v>
      </c>
      <c r="J230" s="108">
        <f t="shared" si="65"/>
        <v>63.495942539819346</v>
      </c>
      <c r="K230" s="24">
        <v>5070300</v>
      </c>
      <c r="L230" s="24">
        <v>3997010</v>
      </c>
      <c r="M230" s="24">
        <v>0</v>
      </c>
      <c r="N230" s="24">
        <v>0</v>
      </c>
      <c r="O230" s="24">
        <v>0</v>
      </c>
      <c r="P230" s="59">
        <f t="shared" si="69"/>
        <v>9067310</v>
      </c>
      <c r="Q230" s="108">
        <f t="shared" si="62"/>
        <v>36.504057460180654</v>
      </c>
      <c r="R230" s="36">
        <f t="shared" si="64"/>
        <v>24839184</v>
      </c>
      <c r="S230">
        <v>75</v>
      </c>
      <c r="T230">
        <v>987</v>
      </c>
      <c r="U230">
        <v>201</v>
      </c>
      <c r="V230" s="36">
        <f t="shared" si="66"/>
        <v>1263</v>
      </c>
      <c r="W230" s="124">
        <f t="shared" si="60"/>
        <v>1</v>
      </c>
      <c r="X230">
        <v>10386</v>
      </c>
      <c r="Y230" s="36">
        <f t="shared" si="61"/>
        <v>11649</v>
      </c>
      <c r="Z230" s="14" t="s">
        <v>314</v>
      </c>
      <c r="AA230" s="14" t="s">
        <v>315</v>
      </c>
      <c r="AB230" s="14">
        <v>0</v>
      </c>
      <c r="AC230" s="125">
        <f t="shared" si="67"/>
        <v>0</v>
      </c>
      <c r="AD230" s="128">
        <f t="shared" si="63"/>
        <v>0</v>
      </c>
      <c r="AE230" s="122">
        <f t="shared" si="68"/>
        <v>1263</v>
      </c>
    </row>
    <row r="231" spans="1:31" x14ac:dyDescent="0.2">
      <c r="A231" s="1" t="s">
        <v>16</v>
      </c>
      <c r="B231" t="s">
        <v>130</v>
      </c>
      <c r="C231" s="24">
        <v>34488</v>
      </c>
      <c r="D231" t="s">
        <v>98</v>
      </c>
      <c r="E231" s="24">
        <v>10545157</v>
      </c>
      <c r="F231" s="24">
        <v>0</v>
      </c>
      <c r="G231" s="24">
        <v>5226717</v>
      </c>
      <c r="H231" s="24">
        <v>0</v>
      </c>
      <c r="I231" s="59">
        <f t="shared" si="58"/>
        <v>15771874</v>
      </c>
      <c r="J231" s="108">
        <f t="shared" si="65"/>
        <v>63.495942539819346</v>
      </c>
      <c r="K231" s="24">
        <v>5070300</v>
      </c>
      <c r="L231" s="24">
        <v>3997010</v>
      </c>
      <c r="M231" s="24">
        <v>0</v>
      </c>
      <c r="N231" s="24">
        <v>0</v>
      </c>
      <c r="O231" s="24">
        <v>0</v>
      </c>
      <c r="P231" s="59">
        <f t="shared" ref="P231:P291" si="70">SUM(K231:O231)</f>
        <v>9067310</v>
      </c>
      <c r="Q231" s="108">
        <f t="shared" si="62"/>
        <v>36.504057460180654</v>
      </c>
      <c r="R231" s="36">
        <f t="shared" si="64"/>
        <v>24839184</v>
      </c>
      <c r="S231">
        <v>75</v>
      </c>
      <c r="T231">
        <v>987</v>
      </c>
      <c r="U231">
        <v>201</v>
      </c>
      <c r="V231" s="36">
        <f t="shared" si="66"/>
        <v>1263</v>
      </c>
      <c r="W231" s="124">
        <f t="shared" si="60"/>
        <v>1</v>
      </c>
      <c r="X231">
        <v>10386</v>
      </c>
      <c r="Y231" s="36">
        <f t="shared" si="61"/>
        <v>11649</v>
      </c>
      <c r="Z231" s="14" t="s">
        <v>314</v>
      </c>
      <c r="AA231" s="14" t="s">
        <v>315</v>
      </c>
      <c r="AB231" s="14">
        <v>0</v>
      </c>
      <c r="AC231" s="125">
        <f t="shared" si="67"/>
        <v>0</v>
      </c>
      <c r="AD231" s="128">
        <f t="shared" si="63"/>
        <v>0</v>
      </c>
      <c r="AE231" s="122">
        <f t="shared" si="68"/>
        <v>1263</v>
      </c>
    </row>
    <row r="232" spans="1:31" ht="15.75" customHeight="1" x14ac:dyDescent="0.2">
      <c r="A232" s="1" t="s">
        <v>16</v>
      </c>
      <c r="B232" t="s">
        <v>119</v>
      </c>
      <c r="C232" s="24">
        <v>1756200</v>
      </c>
      <c r="D232" t="s">
        <v>98</v>
      </c>
      <c r="E232" s="24">
        <v>10545157</v>
      </c>
      <c r="F232" s="24">
        <v>0</v>
      </c>
      <c r="G232" s="24">
        <v>5226717</v>
      </c>
      <c r="H232" s="24">
        <v>0</v>
      </c>
      <c r="I232" s="59">
        <f t="shared" si="58"/>
        <v>15771874</v>
      </c>
      <c r="J232" s="108">
        <f t="shared" si="65"/>
        <v>63.495942539819346</v>
      </c>
      <c r="K232" s="24">
        <v>5070300</v>
      </c>
      <c r="L232" s="24">
        <v>3997010</v>
      </c>
      <c r="M232" s="24">
        <v>0</v>
      </c>
      <c r="N232" s="24">
        <v>0</v>
      </c>
      <c r="O232" s="24">
        <v>0</v>
      </c>
      <c r="P232" s="59">
        <f t="shared" si="70"/>
        <v>9067310</v>
      </c>
      <c r="Q232" s="108">
        <f t="shared" si="62"/>
        <v>36.504057460180654</v>
      </c>
      <c r="R232" s="36">
        <f t="shared" si="64"/>
        <v>24839184</v>
      </c>
      <c r="S232">
        <v>75</v>
      </c>
      <c r="T232">
        <v>987</v>
      </c>
      <c r="U232">
        <v>201</v>
      </c>
      <c r="V232" s="36">
        <f t="shared" si="66"/>
        <v>1263</v>
      </c>
      <c r="W232" s="124">
        <f t="shared" si="60"/>
        <v>1</v>
      </c>
      <c r="X232">
        <v>10386</v>
      </c>
      <c r="Y232" s="36">
        <f t="shared" si="61"/>
        <v>11649</v>
      </c>
      <c r="Z232" s="14" t="s">
        <v>314</v>
      </c>
      <c r="AA232" s="14" t="s">
        <v>315</v>
      </c>
      <c r="AB232" s="14">
        <v>0</v>
      </c>
      <c r="AC232" s="125">
        <f t="shared" si="67"/>
        <v>0</v>
      </c>
      <c r="AD232" s="128">
        <f t="shared" si="63"/>
        <v>0</v>
      </c>
      <c r="AE232" s="122">
        <f t="shared" si="68"/>
        <v>1263</v>
      </c>
    </row>
    <row r="233" spans="1:31" x14ac:dyDescent="0.2">
      <c r="A233" s="1" t="s">
        <v>16</v>
      </c>
      <c r="B233" t="s">
        <v>193</v>
      </c>
      <c r="C233" s="24">
        <v>123295</v>
      </c>
      <c r="D233" t="s">
        <v>98</v>
      </c>
      <c r="E233" s="24">
        <v>10545157</v>
      </c>
      <c r="F233" s="24">
        <v>0</v>
      </c>
      <c r="G233" s="24">
        <v>5226717</v>
      </c>
      <c r="H233" s="24">
        <v>0</v>
      </c>
      <c r="I233" s="59">
        <f t="shared" si="58"/>
        <v>15771874</v>
      </c>
      <c r="J233" s="108">
        <f t="shared" si="65"/>
        <v>63.495942539819346</v>
      </c>
      <c r="K233" s="24">
        <v>5070300</v>
      </c>
      <c r="L233" s="24">
        <v>3997010</v>
      </c>
      <c r="M233" s="24">
        <v>0</v>
      </c>
      <c r="N233" s="24">
        <v>0</v>
      </c>
      <c r="O233" s="24">
        <v>0</v>
      </c>
      <c r="P233" s="59">
        <f t="shared" si="70"/>
        <v>9067310</v>
      </c>
      <c r="Q233" s="108">
        <f t="shared" si="62"/>
        <v>36.504057460180654</v>
      </c>
      <c r="R233" s="36">
        <f t="shared" si="64"/>
        <v>24839184</v>
      </c>
      <c r="S233">
        <v>75</v>
      </c>
      <c r="T233">
        <v>987</v>
      </c>
      <c r="U233">
        <v>201</v>
      </c>
      <c r="V233" s="36">
        <f t="shared" si="66"/>
        <v>1263</v>
      </c>
      <c r="W233" s="124">
        <f t="shared" si="60"/>
        <v>1</v>
      </c>
      <c r="X233">
        <v>10386</v>
      </c>
      <c r="Y233" s="36">
        <f t="shared" si="61"/>
        <v>11649</v>
      </c>
      <c r="Z233" s="14" t="s">
        <v>314</v>
      </c>
      <c r="AA233" s="14" t="s">
        <v>315</v>
      </c>
      <c r="AB233" s="14">
        <v>0</v>
      </c>
      <c r="AC233" s="125">
        <f t="shared" si="67"/>
        <v>0</v>
      </c>
      <c r="AD233" s="128">
        <f t="shared" si="63"/>
        <v>0</v>
      </c>
      <c r="AE233" s="122">
        <f t="shared" si="68"/>
        <v>1263</v>
      </c>
    </row>
    <row r="234" spans="1:31" x14ac:dyDescent="0.2">
      <c r="A234" s="1" t="s">
        <v>16</v>
      </c>
      <c r="B234" t="s">
        <v>99</v>
      </c>
      <c r="C234" s="24">
        <v>174606</v>
      </c>
      <c r="D234" t="s">
        <v>98</v>
      </c>
      <c r="E234" s="24">
        <v>10545157</v>
      </c>
      <c r="F234" s="24">
        <v>0</v>
      </c>
      <c r="G234" s="24">
        <v>5226717</v>
      </c>
      <c r="H234" s="24">
        <v>0</v>
      </c>
      <c r="I234" s="59">
        <f t="shared" si="58"/>
        <v>15771874</v>
      </c>
      <c r="J234" s="108">
        <f t="shared" si="65"/>
        <v>63.495942539819346</v>
      </c>
      <c r="K234" s="24">
        <v>5070300</v>
      </c>
      <c r="L234" s="24">
        <v>3997010</v>
      </c>
      <c r="M234" s="24">
        <v>0</v>
      </c>
      <c r="N234" s="24">
        <v>0</v>
      </c>
      <c r="O234" s="24">
        <v>0</v>
      </c>
      <c r="P234" s="59">
        <f t="shared" si="70"/>
        <v>9067310</v>
      </c>
      <c r="Q234" s="108">
        <f t="shared" si="62"/>
        <v>36.504057460180654</v>
      </c>
      <c r="R234" s="36">
        <f t="shared" si="64"/>
        <v>24839184</v>
      </c>
      <c r="S234">
        <v>75</v>
      </c>
      <c r="T234">
        <v>987</v>
      </c>
      <c r="U234">
        <v>201</v>
      </c>
      <c r="V234" s="36">
        <f t="shared" si="66"/>
        <v>1263</v>
      </c>
      <c r="W234" s="124">
        <f t="shared" si="60"/>
        <v>1</v>
      </c>
      <c r="X234">
        <v>10386</v>
      </c>
      <c r="Y234" s="36">
        <f t="shared" si="61"/>
        <v>11649</v>
      </c>
      <c r="Z234" s="14" t="s">
        <v>314</v>
      </c>
      <c r="AA234" s="14" t="s">
        <v>315</v>
      </c>
      <c r="AB234" s="14">
        <v>0</v>
      </c>
      <c r="AC234" s="125">
        <f t="shared" si="67"/>
        <v>0</v>
      </c>
      <c r="AD234" s="128">
        <f t="shared" si="63"/>
        <v>0</v>
      </c>
      <c r="AE234" s="122">
        <f t="shared" si="68"/>
        <v>1263</v>
      </c>
    </row>
    <row r="235" spans="1:31" x14ac:dyDescent="0.2">
      <c r="A235" s="1" t="s">
        <v>16</v>
      </c>
      <c r="B235" t="s">
        <v>120</v>
      </c>
      <c r="C235" s="24">
        <v>1181004</v>
      </c>
      <c r="D235" t="s">
        <v>98</v>
      </c>
      <c r="E235" s="24">
        <v>10545157</v>
      </c>
      <c r="F235" s="24">
        <v>0</v>
      </c>
      <c r="G235" s="24">
        <v>5226717</v>
      </c>
      <c r="H235" s="24">
        <v>0</v>
      </c>
      <c r="I235" s="59">
        <f t="shared" ref="I235:I301" si="71">SUM(E235:H235)</f>
        <v>15771874</v>
      </c>
      <c r="J235" s="108">
        <f t="shared" si="65"/>
        <v>63.495942539819346</v>
      </c>
      <c r="K235" s="24">
        <v>5070300</v>
      </c>
      <c r="L235" s="24">
        <v>3997010</v>
      </c>
      <c r="M235" s="24">
        <v>0</v>
      </c>
      <c r="N235" s="24">
        <v>0</v>
      </c>
      <c r="O235" s="24">
        <v>0</v>
      </c>
      <c r="P235" s="59">
        <f t="shared" si="70"/>
        <v>9067310</v>
      </c>
      <c r="Q235" s="108">
        <f t="shared" si="62"/>
        <v>36.504057460180654</v>
      </c>
      <c r="R235" s="36">
        <f t="shared" si="64"/>
        <v>24839184</v>
      </c>
      <c r="S235">
        <v>75</v>
      </c>
      <c r="T235">
        <v>987</v>
      </c>
      <c r="U235">
        <v>201</v>
      </c>
      <c r="V235" s="36">
        <f t="shared" si="66"/>
        <v>1263</v>
      </c>
      <c r="W235" s="124">
        <f t="shared" si="60"/>
        <v>1</v>
      </c>
      <c r="X235">
        <v>10386</v>
      </c>
      <c r="Y235" s="36">
        <f t="shared" si="61"/>
        <v>11649</v>
      </c>
      <c r="Z235" s="14" t="s">
        <v>314</v>
      </c>
      <c r="AA235" s="14" t="s">
        <v>315</v>
      </c>
      <c r="AB235" s="14">
        <v>0</v>
      </c>
      <c r="AC235" s="125">
        <f t="shared" si="67"/>
        <v>0</v>
      </c>
      <c r="AD235" s="128">
        <f t="shared" si="63"/>
        <v>0</v>
      </c>
      <c r="AE235" s="122">
        <f t="shared" si="68"/>
        <v>1263</v>
      </c>
    </row>
    <row r="236" spans="1:31" x14ac:dyDescent="0.2">
      <c r="A236" s="1" t="s">
        <v>16</v>
      </c>
      <c r="B236" t="s">
        <v>121</v>
      </c>
      <c r="C236" s="24">
        <v>844739</v>
      </c>
      <c r="D236" t="s">
        <v>98</v>
      </c>
      <c r="E236" s="24">
        <v>10545157</v>
      </c>
      <c r="F236" s="24">
        <v>0</v>
      </c>
      <c r="G236" s="24">
        <v>5226717</v>
      </c>
      <c r="H236" s="24">
        <v>0</v>
      </c>
      <c r="I236" s="59">
        <f t="shared" si="71"/>
        <v>15771874</v>
      </c>
      <c r="J236" s="108">
        <f t="shared" si="65"/>
        <v>63.495942539819346</v>
      </c>
      <c r="K236" s="24">
        <v>5070300</v>
      </c>
      <c r="L236" s="24">
        <v>3997010</v>
      </c>
      <c r="M236" s="24">
        <v>0</v>
      </c>
      <c r="N236" s="24">
        <v>0</v>
      </c>
      <c r="O236" s="24">
        <v>0</v>
      </c>
      <c r="P236" s="59">
        <f t="shared" si="70"/>
        <v>9067310</v>
      </c>
      <c r="Q236" s="108">
        <f t="shared" si="62"/>
        <v>36.504057460180654</v>
      </c>
      <c r="R236" s="36">
        <f t="shared" si="64"/>
        <v>24839184</v>
      </c>
      <c r="S236">
        <v>75</v>
      </c>
      <c r="T236">
        <v>987</v>
      </c>
      <c r="U236">
        <v>201</v>
      </c>
      <c r="V236" s="36">
        <f t="shared" si="66"/>
        <v>1263</v>
      </c>
      <c r="W236" s="124">
        <f t="shared" si="60"/>
        <v>1</v>
      </c>
      <c r="X236">
        <v>10386</v>
      </c>
      <c r="Y236" s="36">
        <f t="shared" si="61"/>
        <v>11649</v>
      </c>
      <c r="Z236" s="14" t="s">
        <v>314</v>
      </c>
      <c r="AA236" s="14" t="s">
        <v>315</v>
      </c>
      <c r="AB236" s="14">
        <v>0</v>
      </c>
      <c r="AC236" s="125">
        <f t="shared" si="67"/>
        <v>0</v>
      </c>
      <c r="AD236" s="128">
        <f t="shared" si="63"/>
        <v>0</v>
      </c>
      <c r="AE236" s="122">
        <f t="shared" si="68"/>
        <v>1263</v>
      </c>
    </row>
    <row r="237" spans="1:31" x14ac:dyDescent="0.2">
      <c r="A237" s="1" t="s">
        <v>16</v>
      </c>
      <c r="B237" t="s">
        <v>194</v>
      </c>
      <c r="C237" s="24">
        <v>0</v>
      </c>
      <c r="D237" t="s">
        <v>98</v>
      </c>
      <c r="E237" s="24">
        <v>10545157</v>
      </c>
      <c r="F237" s="24">
        <v>0</v>
      </c>
      <c r="G237" s="24">
        <v>5226717</v>
      </c>
      <c r="H237" s="24">
        <v>0</v>
      </c>
      <c r="I237" s="59">
        <f t="shared" si="71"/>
        <v>15771874</v>
      </c>
      <c r="J237" s="108">
        <f t="shared" si="65"/>
        <v>63.495942539819346</v>
      </c>
      <c r="K237" s="24">
        <v>5070300</v>
      </c>
      <c r="L237" s="24">
        <v>3997010</v>
      </c>
      <c r="M237" s="24">
        <v>0</v>
      </c>
      <c r="N237" s="24">
        <v>0</v>
      </c>
      <c r="O237" s="24">
        <v>0</v>
      </c>
      <c r="P237" s="59">
        <f t="shared" si="70"/>
        <v>9067310</v>
      </c>
      <c r="Q237" s="108">
        <f t="shared" si="62"/>
        <v>36.504057460180654</v>
      </c>
      <c r="R237" s="36">
        <f t="shared" si="64"/>
        <v>24839184</v>
      </c>
      <c r="S237">
        <v>75</v>
      </c>
      <c r="T237">
        <v>987</v>
      </c>
      <c r="U237">
        <v>201</v>
      </c>
      <c r="V237" s="36">
        <f t="shared" si="66"/>
        <v>1263</v>
      </c>
      <c r="W237" s="124">
        <f t="shared" si="60"/>
        <v>1</v>
      </c>
      <c r="X237">
        <v>10386</v>
      </c>
      <c r="Y237" s="36">
        <f t="shared" si="61"/>
        <v>11649</v>
      </c>
      <c r="Z237" s="14" t="s">
        <v>314</v>
      </c>
      <c r="AA237" s="14" t="s">
        <v>315</v>
      </c>
      <c r="AB237" s="14">
        <v>0</v>
      </c>
      <c r="AC237" s="125">
        <f t="shared" si="67"/>
        <v>0</v>
      </c>
      <c r="AD237" s="128">
        <f t="shared" si="63"/>
        <v>0</v>
      </c>
      <c r="AE237" s="122">
        <f t="shared" si="68"/>
        <v>1263</v>
      </c>
    </row>
    <row r="238" spans="1:31" x14ac:dyDescent="0.2">
      <c r="A238" s="1" t="s">
        <v>16</v>
      </c>
      <c r="B238" t="s">
        <v>153</v>
      </c>
      <c r="C238" s="24">
        <v>0</v>
      </c>
      <c r="D238" t="s">
        <v>98</v>
      </c>
      <c r="E238" s="24">
        <v>10545157</v>
      </c>
      <c r="F238" s="24">
        <v>0</v>
      </c>
      <c r="G238" s="24">
        <v>5226717</v>
      </c>
      <c r="H238" s="24">
        <v>0</v>
      </c>
      <c r="I238" s="59">
        <f t="shared" si="71"/>
        <v>15771874</v>
      </c>
      <c r="J238" s="108">
        <f t="shared" si="65"/>
        <v>63.495942539819346</v>
      </c>
      <c r="K238" s="24">
        <v>5070300</v>
      </c>
      <c r="L238" s="24">
        <v>3997010</v>
      </c>
      <c r="M238" s="24">
        <v>0</v>
      </c>
      <c r="N238" s="24">
        <v>0</v>
      </c>
      <c r="O238" s="24">
        <v>0</v>
      </c>
      <c r="P238" s="59">
        <f t="shared" si="70"/>
        <v>9067310</v>
      </c>
      <c r="Q238" s="108">
        <f t="shared" si="62"/>
        <v>36.504057460180654</v>
      </c>
      <c r="R238" s="36">
        <f t="shared" si="64"/>
        <v>24839184</v>
      </c>
      <c r="S238">
        <v>75</v>
      </c>
      <c r="T238">
        <v>987</v>
      </c>
      <c r="U238">
        <v>201</v>
      </c>
      <c r="V238" s="36">
        <f t="shared" si="66"/>
        <v>1263</v>
      </c>
      <c r="W238" s="124">
        <f t="shared" si="60"/>
        <v>1</v>
      </c>
      <c r="X238">
        <v>10386</v>
      </c>
      <c r="Y238" s="36">
        <f t="shared" si="61"/>
        <v>11649</v>
      </c>
      <c r="Z238" s="14" t="s">
        <v>314</v>
      </c>
      <c r="AA238" s="14" t="s">
        <v>315</v>
      </c>
      <c r="AB238" s="14">
        <v>0</v>
      </c>
      <c r="AC238" s="125">
        <f t="shared" si="67"/>
        <v>0</v>
      </c>
      <c r="AD238" s="128">
        <f t="shared" si="63"/>
        <v>0</v>
      </c>
      <c r="AE238" s="122">
        <f t="shared" si="68"/>
        <v>1263</v>
      </c>
    </row>
    <row r="239" spans="1:31" x14ac:dyDescent="0.2">
      <c r="A239" s="1" t="s">
        <v>16</v>
      </c>
      <c r="B239" t="s">
        <v>100</v>
      </c>
      <c r="C239" s="24">
        <v>1187891</v>
      </c>
      <c r="D239" t="s">
        <v>98</v>
      </c>
      <c r="E239" s="24">
        <v>10545157</v>
      </c>
      <c r="F239" s="24">
        <v>0</v>
      </c>
      <c r="G239" s="24">
        <v>5226717</v>
      </c>
      <c r="H239" s="24">
        <v>0</v>
      </c>
      <c r="I239" s="59">
        <f t="shared" si="71"/>
        <v>15771874</v>
      </c>
      <c r="J239" s="108">
        <f t="shared" si="65"/>
        <v>63.495942539819346</v>
      </c>
      <c r="K239" s="24">
        <v>5070300</v>
      </c>
      <c r="L239" s="24">
        <v>3997010</v>
      </c>
      <c r="M239" s="24">
        <v>0</v>
      </c>
      <c r="N239" s="24">
        <v>0</v>
      </c>
      <c r="O239" s="24">
        <v>0</v>
      </c>
      <c r="P239" s="59">
        <f t="shared" si="70"/>
        <v>9067310</v>
      </c>
      <c r="Q239" s="108">
        <f t="shared" si="62"/>
        <v>36.504057460180654</v>
      </c>
      <c r="R239" s="36">
        <f t="shared" si="64"/>
        <v>24839184</v>
      </c>
      <c r="S239">
        <v>75</v>
      </c>
      <c r="T239">
        <v>987</v>
      </c>
      <c r="U239">
        <v>201</v>
      </c>
      <c r="V239" s="36">
        <f t="shared" si="66"/>
        <v>1263</v>
      </c>
      <c r="W239" s="124">
        <f t="shared" si="60"/>
        <v>1</v>
      </c>
      <c r="X239">
        <v>10386</v>
      </c>
      <c r="Y239" s="36">
        <f t="shared" si="61"/>
        <v>11649</v>
      </c>
      <c r="Z239" s="14" t="s">
        <v>314</v>
      </c>
      <c r="AA239" s="14" t="s">
        <v>315</v>
      </c>
      <c r="AB239" s="14">
        <v>0</v>
      </c>
      <c r="AC239" s="125">
        <f t="shared" si="67"/>
        <v>0</v>
      </c>
      <c r="AD239" s="128">
        <f t="shared" si="63"/>
        <v>0</v>
      </c>
      <c r="AE239" s="122">
        <f t="shared" si="68"/>
        <v>1263</v>
      </c>
    </row>
    <row r="240" spans="1:31" x14ac:dyDescent="0.2">
      <c r="A240" s="1" t="s">
        <v>16</v>
      </c>
      <c r="B240" t="s">
        <v>136</v>
      </c>
      <c r="C240" s="24">
        <v>0</v>
      </c>
      <c r="D240" t="s">
        <v>98</v>
      </c>
      <c r="E240" s="24">
        <v>10545157</v>
      </c>
      <c r="F240" s="24">
        <v>0</v>
      </c>
      <c r="G240" s="24">
        <v>5226717</v>
      </c>
      <c r="H240" s="24">
        <v>0</v>
      </c>
      <c r="I240" s="59">
        <f t="shared" si="71"/>
        <v>15771874</v>
      </c>
      <c r="J240" s="108">
        <f t="shared" si="65"/>
        <v>63.495942539819346</v>
      </c>
      <c r="K240" s="24">
        <v>5070300</v>
      </c>
      <c r="L240" s="24">
        <v>3997010</v>
      </c>
      <c r="M240" s="24">
        <v>0</v>
      </c>
      <c r="N240" s="24">
        <v>0</v>
      </c>
      <c r="O240" s="24">
        <v>0</v>
      </c>
      <c r="P240" s="59">
        <f t="shared" si="70"/>
        <v>9067310</v>
      </c>
      <c r="Q240" s="108">
        <f t="shared" si="62"/>
        <v>36.504057460180654</v>
      </c>
      <c r="R240" s="36">
        <f t="shared" si="64"/>
        <v>24839184</v>
      </c>
      <c r="S240">
        <v>75</v>
      </c>
      <c r="T240">
        <v>987</v>
      </c>
      <c r="U240">
        <v>201</v>
      </c>
      <c r="V240" s="36">
        <f t="shared" si="66"/>
        <v>1263</v>
      </c>
      <c r="W240" s="124">
        <f t="shared" si="60"/>
        <v>1</v>
      </c>
      <c r="X240">
        <v>10386</v>
      </c>
      <c r="Y240" s="36">
        <f t="shared" si="61"/>
        <v>11649</v>
      </c>
      <c r="Z240" s="14" t="s">
        <v>314</v>
      </c>
      <c r="AA240" s="14" t="s">
        <v>315</v>
      </c>
      <c r="AB240" s="14">
        <v>0</v>
      </c>
      <c r="AC240" s="125">
        <f t="shared" si="67"/>
        <v>0</v>
      </c>
      <c r="AD240" s="128">
        <f t="shared" si="63"/>
        <v>0</v>
      </c>
      <c r="AE240" s="122">
        <f t="shared" si="68"/>
        <v>1263</v>
      </c>
    </row>
    <row r="241" spans="1:31" x14ac:dyDescent="0.2">
      <c r="A241" s="1" t="s">
        <v>16</v>
      </c>
      <c r="B241" t="s">
        <v>122</v>
      </c>
      <c r="C241" s="24">
        <v>1344340</v>
      </c>
      <c r="D241" t="s">
        <v>98</v>
      </c>
      <c r="E241" s="24">
        <v>10545157</v>
      </c>
      <c r="F241" s="24">
        <v>0</v>
      </c>
      <c r="G241" s="24">
        <v>5226717</v>
      </c>
      <c r="H241" s="24">
        <v>0</v>
      </c>
      <c r="I241" s="59">
        <f t="shared" si="71"/>
        <v>15771874</v>
      </c>
      <c r="J241" s="108">
        <f t="shared" si="65"/>
        <v>63.495942539819346</v>
      </c>
      <c r="K241" s="24">
        <v>5070300</v>
      </c>
      <c r="L241" s="24">
        <v>3997010</v>
      </c>
      <c r="M241" s="24">
        <v>0</v>
      </c>
      <c r="N241" s="24">
        <v>0</v>
      </c>
      <c r="O241" s="24">
        <v>0</v>
      </c>
      <c r="P241" s="59">
        <f t="shared" si="70"/>
        <v>9067310</v>
      </c>
      <c r="Q241" s="108">
        <f t="shared" si="62"/>
        <v>36.504057460180654</v>
      </c>
      <c r="R241" s="36">
        <f t="shared" si="64"/>
        <v>24839184</v>
      </c>
      <c r="S241">
        <v>75</v>
      </c>
      <c r="T241">
        <v>987</v>
      </c>
      <c r="U241">
        <v>201</v>
      </c>
      <c r="V241" s="36">
        <f t="shared" si="66"/>
        <v>1263</v>
      </c>
      <c r="W241" s="124">
        <f t="shared" si="60"/>
        <v>1</v>
      </c>
      <c r="X241">
        <v>10386</v>
      </c>
      <c r="Y241" s="36">
        <f t="shared" si="61"/>
        <v>11649</v>
      </c>
      <c r="Z241" s="14" t="s">
        <v>314</v>
      </c>
      <c r="AA241" s="14" t="s">
        <v>315</v>
      </c>
      <c r="AB241" s="14">
        <v>0</v>
      </c>
      <c r="AC241" s="125">
        <f t="shared" si="67"/>
        <v>0</v>
      </c>
      <c r="AD241" s="128">
        <f t="shared" si="63"/>
        <v>0</v>
      </c>
      <c r="AE241" s="122">
        <f t="shared" si="68"/>
        <v>1263</v>
      </c>
    </row>
    <row r="242" spans="1:31" x14ac:dyDescent="0.2">
      <c r="A242" s="1" t="s">
        <v>16</v>
      </c>
      <c r="B242" t="s">
        <v>123</v>
      </c>
      <c r="C242" s="24">
        <v>172251</v>
      </c>
      <c r="D242" t="s">
        <v>171</v>
      </c>
      <c r="E242" s="24">
        <v>10545157</v>
      </c>
      <c r="F242" s="24">
        <v>0</v>
      </c>
      <c r="G242" s="24">
        <v>5226717</v>
      </c>
      <c r="H242" s="24">
        <v>0</v>
      </c>
      <c r="I242" s="59">
        <f t="shared" si="71"/>
        <v>15771874</v>
      </c>
      <c r="J242" s="108">
        <f t="shared" si="65"/>
        <v>63.495942539819346</v>
      </c>
      <c r="K242" s="24">
        <v>5070300</v>
      </c>
      <c r="L242" s="24">
        <v>3997010</v>
      </c>
      <c r="M242" s="24">
        <v>0</v>
      </c>
      <c r="N242" s="24">
        <v>0</v>
      </c>
      <c r="O242" s="24">
        <v>0</v>
      </c>
      <c r="P242" s="59">
        <f t="shared" si="70"/>
        <v>9067310</v>
      </c>
      <c r="Q242" s="108">
        <f t="shared" si="62"/>
        <v>36.504057460180654</v>
      </c>
      <c r="R242" s="36">
        <f t="shared" si="64"/>
        <v>24839184</v>
      </c>
      <c r="S242">
        <v>75</v>
      </c>
      <c r="T242">
        <v>987</v>
      </c>
      <c r="U242">
        <v>201</v>
      </c>
      <c r="V242" s="36">
        <f t="shared" si="66"/>
        <v>1263</v>
      </c>
      <c r="W242" s="124">
        <f t="shared" si="60"/>
        <v>1</v>
      </c>
      <c r="X242">
        <v>10386</v>
      </c>
      <c r="Y242" s="36">
        <f t="shared" si="61"/>
        <v>11649</v>
      </c>
      <c r="Z242" s="14" t="s">
        <v>314</v>
      </c>
      <c r="AA242" s="14" t="s">
        <v>315</v>
      </c>
      <c r="AB242" s="14">
        <v>0</v>
      </c>
      <c r="AC242" s="125">
        <f t="shared" si="67"/>
        <v>0</v>
      </c>
      <c r="AD242" s="128">
        <f t="shared" si="63"/>
        <v>0</v>
      </c>
      <c r="AE242" s="122">
        <f t="shared" si="68"/>
        <v>1263</v>
      </c>
    </row>
    <row r="243" spans="1:31" x14ac:dyDescent="0.2">
      <c r="A243" s="1" t="s">
        <v>16</v>
      </c>
      <c r="B243" t="s">
        <v>102</v>
      </c>
      <c r="C243" s="24">
        <v>225710</v>
      </c>
      <c r="D243" t="s">
        <v>171</v>
      </c>
      <c r="E243" s="24">
        <v>10545157</v>
      </c>
      <c r="F243" s="24">
        <v>0</v>
      </c>
      <c r="G243" s="24">
        <v>5226717</v>
      </c>
      <c r="H243" s="24">
        <v>0</v>
      </c>
      <c r="I243" s="59">
        <f t="shared" si="71"/>
        <v>15771874</v>
      </c>
      <c r="J243" s="108">
        <f t="shared" si="65"/>
        <v>63.495942539819346</v>
      </c>
      <c r="K243" s="24">
        <v>5070300</v>
      </c>
      <c r="L243" s="24">
        <v>3997010</v>
      </c>
      <c r="M243" s="24">
        <v>0</v>
      </c>
      <c r="N243" s="24">
        <v>0</v>
      </c>
      <c r="O243" s="24">
        <v>0</v>
      </c>
      <c r="P243" s="59">
        <f t="shared" si="70"/>
        <v>9067310</v>
      </c>
      <c r="Q243" s="108">
        <f t="shared" si="62"/>
        <v>36.504057460180654</v>
      </c>
      <c r="R243" s="36">
        <f t="shared" si="64"/>
        <v>24839184</v>
      </c>
      <c r="S243">
        <v>75</v>
      </c>
      <c r="T243">
        <v>987</v>
      </c>
      <c r="U243">
        <v>201</v>
      </c>
      <c r="V243" s="36">
        <f t="shared" si="66"/>
        <v>1263</v>
      </c>
      <c r="W243" s="124">
        <f t="shared" si="60"/>
        <v>1</v>
      </c>
      <c r="X243">
        <v>10386</v>
      </c>
      <c r="Y243" s="36">
        <f t="shared" si="61"/>
        <v>11649</v>
      </c>
      <c r="Z243" s="14" t="s">
        <v>314</v>
      </c>
      <c r="AA243" s="14" t="s">
        <v>315</v>
      </c>
      <c r="AB243" s="14">
        <v>0</v>
      </c>
      <c r="AC243" s="125">
        <f t="shared" si="67"/>
        <v>0</v>
      </c>
      <c r="AD243" s="128">
        <f t="shared" si="63"/>
        <v>0</v>
      </c>
      <c r="AE243" s="122">
        <f t="shared" si="68"/>
        <v>1263</v>
      </c>
    </row>
    <row r="244" spans="1:31" ht="15" customHeight="1" x14ac:dyDescent="0.2">
      <c r="A244" s="1" t="s">
        <v>16</v>
      </c>
      <c r="B244" t="s">
        <v>163</v>
      </c>
      <c r="C244" s="24">
        <v>73005</v>
      </c>
      <c r="D244" t="s">
        <v>171</v>
      </c>
      <c r="E244" s="24">
        <v>10545157</v>
      </c>
      <c r="F244" s="24">
        <v>0</v>
      </c>
      <c r="G244" s="24">
        <v>5226717</v>
      </c>
      <c r="H244" s="24">
        <v>0</v>
      </c>
      <c r="I244" s="59">
        <f t="shared" si="71"/>
        <v>15771874</v>
      </c>
      <c r="J244" s="108">
        <f t="shared" si="65"/>
        <v>63.495942539819346</v>
      </c>
      <c r="K244" s="24">
        <v>5070300</v>
      </c>
      <c r="L244" s="24">
        <v>3997010</v>
      </c>
      <c r="M244" s="24">
        <v>0</v>
      </c>
      <c r="N244" s="24">
        <v>0</v>
      </c>
      <c r="O244" s="24">
        <v>0</v>
      </c>
      <c r="P244" s="59">
        <f t="shared" si="70"/>
        <v>9067310</v>
      </c>
      <c r="Q244" s="108">
        <f t="shared" si="62"/>
        <v>36.504057460180654</v>
      </c>
      <c r="R244" s="36">
        <f t="shared" si="64"/>
        <v>24839184</v>
      </c>
      <c r="S244">
        <v>75</v>
      </c>
      <c r="T244">
        <v>987</v>
      </c>
      <c r="U244">
        <v>201</v>
      </c>
      <c r="V244" s="36">
        <f t="shared" si="66"/>
        <v>1263</v>
      </c>
      <c r="W244" s="124">
        <f t="shared" si="60"/>
        <v>1</v>
      </c>
      <c r="X244">
        <v>10386</v>
      </c>
      <c r="Y244" s="36">
        <f t="shared" si="61"/>
        <v>11649</v>
      </c>
      <c r="Z244" s="14" t="s">
        <v>314</v>
      </c>
      <c r="AA244" s="14" t="s">
        <v>315</v>
      </c>
      <c r="AB244" s="14">
        <v>0</v>
      </c>
      <c r="AC244" s="125">
        <f t="shared" si="67"/>
        <v>0</v>
      </c>
      <c r="AD244" s="128">
        <f t="shared" si="63"/>
        <v>0</v>
      </c>
      <c r="AE244" s="122">
        <f t="shared" si="68"/>
        <v>1263</v>
      </c>
    </row>
    <row r="245" spans="1:31" x14ac:dyDescent="0.2">
      <c r="A245" s="1" t="s">
        <v>16</v>
      </c>
      <c r="B245" t="s">
        <v>147</v>
      </c>
      <c r="C245" s="24">
        <v>68890</v>
      </c>
      <c r="D245" t="s">
        <v>171</v>
      </c>
      <c r="E245" s="24">
        <v>10545157</v>
      </c>
      <c r="F245" s="24">
        <v>0</v>
      </c>
      <c r="G245" s="24">
        <v>5226717</v>
      </c>
      <c r="H245" s="24">
        <v>0</v>
      </c>
      <c r="I245" s="59">
        <f t="shared" si="71"/>
        <v>15771874</v>
      </c>
      <c r="J245" s="108">
        <f t="shared" si="65"/>
        <v>63.495942539819346</v>
      </c>
      <c r="K245" s="24">
        <v>5070300</v>
      </c>
      <c r="L245" s="24">
        <v>3997010</v>
      </c>
      <c r="M245" s="24">
        <v>0</v>
      </c>
      <c r="N245" s="24">
        <v>0</v>
      </c>
      <c r="O245" s="24">
        <v>0</v>
      </c>
      <c r="P245" s="59">
        <f t="shared" si="70"/>
        <v>9067310</v>
      </c>
      <c r="Q245" s="108">
        <f t="shared" si="62"/>
        <v>36.504057460180654</v>
      </c>
      <c r="R245" s="36">
        <f t="shared" si="64"/>
        <v>24839184</v>
      </c>
      <c r="S245">
        <v>75</v>
      </c>
      <c r="T245">
        <v>987</v>
      </c>
      <c r="U245">
        <v>201</v>
      </c>
      <c r="V245" s="36">
        <f t="shared" si="66"/>
        <v>1263</v>
      </c>
      <c r="W245" s="124">
        <f t="shared" si="60"/>
        <v>1</v>
      </c>
      <c r="X245">
        <v>10386</v>
      </c>
      <c r="Y245" s="36">
        <f t="shared" si="61"/>
        <v>11649</v>
      </c>
      <c r="Z245" s="14" t="s">
        <v>314</v>
      </c>
      <c r="AA245" s="14" t="s">
        <v>315</v>
      </c>
      <c r="AB245" s="14">
        <v>0</v>
      </c>
      <c r="AC245" s="125">
        <f t="shared" si="67"/>
        <v>0</v>
      </c>
      <c r="AD245" s="128">
        <f t="shared" si="63"/>
        <v>0</v>
      </c>
      <c r="AE245" s="122">
        <f t="shared" si="68"/>
        <v>1263</v>
      </c>
    </row>
    <row r="246" spans="1:31" x14ac:dyDescent="0.2">
      <c r="A246" s="1" t="s">
        <v>16</v>
      </c>
      <c r="B246" t="s">
        <v>103</v>
      </c>
      <c r="C246" s="24">
        <v>1117858</v>
      </c>
      <c r="D246" t="s">
        <v>171</v>
      </c>
      <c r="E246" s="24">
        <v>10545157</v>
      </c>
      <c r="F246" s="24">
        <v>0</v>
      </c>
      <c r="G246" s="24">
        <v>5226717</v>
      </c>
      <c r="H246" s="24">
        <v>0</v>
      </c>
      <c r="I246" s="59">
        <f t="shared" si="71"/>
        <v>15771874</v>
      </c>
      <c r="J246" s="108">
        <f t="shared" si="65"/>
        <v>63.495942539819346</v>
      </c>
      <c r="K246" s="24">
        <v>5070300</v>
      </c>
      <c r="L246" s="24">
        <v>3997010</v>
      </c>
      <c r="M246" s="24">
        <v>0</v>
      </c>
      <c r="N246" s="24">
        <v>0</v>
      </c>
      <c r="O246" s="24">
        <v>0</v>
      </c>
      <c r="P246" s="59">
        <f t="shared" si="70"/>
        <v>9067310</v>
      </c>
      <c r="Q246" s="108">
        <f t="shared" si="62"/>
        <v>36.504057460180654</v>
      </c>
      <c r="R246" s="36">
        <f t="shared" si="64"/>
        <v>24839184</v>
      </c>
      <c r="S246">
        <v>75</v>
      </c>
      <c r="T246">
        <v>987</v>
      </c>
      <c r="U246">
        <v>201</v>
      </c>
      <c r="V246" s="36">
        <f t="shared" si="66"/>
        <v>1263</v>
      </c>
      <c r="W246" s="124">
        <f t="shared" si="60"/>
        <v>1</v>
      </c>
      <c r="X246">
        <v>10386</v>
      </c>
      <c r="Y246" s="36">
        <f t="shared" si="61"/>
        <v>11649</v>
      </c>
      <c r="Z246" s="14" t="s">
        <v>314</v>
      </c>
      <c r="AA246" s="14" t="s">
        <v>315</v>
      </c>
      <c r="AB246" s="14">
        <v>0</v>
      </c>
      <c r="AC246" s="125">
        <f t="shared" si="67"/>
        <v>0</v>
      </c>
      <c r="AD246" s="128">
        <f t="shared" si="63"/>
        <v>0</v>
      </c>
      <c r="AE246" s="122">
        <f t="shared" si="68"/>
        <v>1263</v>
      </c>
    </row>
    <row r="247" spans="1:31" x14ac:dyDescent="0.2">
      <c r="A247" s="1" t="s">
        <v>16</v>
      </c>
      <c r="B247" t="s">
        <v>104</v>
      </c>
      <c r="C247" s="24">
        <v>678178</v>
      </c>
      <c r="D247" t="s">
        <v>171</v>
      </c>
      <c r="E247" s="24">
        <v>10545157</v>
      </c>
      <c r="F247" s="24">
        <v>0</v>
      </c>
      <c r="G247" s="24">
        <v>5226717</v>
      </c>
      <c r="H247" s="24">
        <v>0</v>
      </c>
      <c r="I247" s="59">
        <f t="shared" si="71"/>
        <v>15771874</v>
      </c>
      <c r="J247" s="108">
        <f t="shared" si="65"/>
        <v>63.495942539819346</v>
      </c>
      <c r="K247" s="24">
        <v>5070300</v>
      </c>
      <c r="L247" s="24">
        <v>3997010</v>
      </c>
      <c r="M247" s="24">
        <v>0</v>
      </c>
      <c r="N247" s="24">
        <v>0</v>
      </c>
      <c r="O247" s="24">
        <v>0</v>
      </c>
      <c r="P247" s="59">
        <f t="shared" si="70"/>
        <v>9067310</v>
      </c>
      <c r="Q247" s="108">
        <f t="shared" si="62"/>
        <v>36.504057460180654</v>
      </c>
      <c r="R247" s="36">
        <f t="shared" si="64"/>
        <v>24839184</v>
      </c>
      <c r="S247">
        <v>75</v>
      </c>
      <c r="T247">
        <v>987</v>
      </c>
      <c r="U247">
        <v>201</v>
      </c>
      <c r="V247" s="36">
        <f t="shared" si="66"/>
        <v>1263</v>
      </c>
      <c r="W247" s="124">
        <f t="shared" si="60"/>
        <v>1</v>
      </c>
      <c r="X247">
        <v>10386</v>
      </c>
      <c r="Y247" s="36">
        <f t="shared" si="61"/>
        <v>11649</v>
      </c>
      <c r="Z247" s="14" t="s">
        <v>314</v>
      </c>
      <c r="AA247" s="14" t="s">
        <v>315</v>
      </c>
      <c r="AB247" s="14">
        <v>0</v>
      </c>
      <c r="AC247" s="125">
        <f t="shared" si="67"/>
        <v>0</v>
      </c>
      <c r="AD247" s="128">
        <f t="shared" si="63"/>
        <v>0</v>
      </c>
      <c r="AE247" s="122">
        <f t="shared" si="68"/>
        <v>1263</v>
      </c>
    </row>
    <row r="248" spans="1:31" x14ac:dyDescent="0.2">
      <c r="A248" s="1" t="s">
        <v>16</v>
      </c>
      <c r="B248" t="s">
        <v>105</v>
      </c>
      <c r="C248" s="24">
        <v>296927</v>
      </c>
      <c r="D248" t="s">
        <v>171</v>
      </c>
      <c r="E248" s="24">
        <v>10545157</v>
      </c>
      <c r="F248" s="24">
        <v>0</v>
      </c>
      <c r="G248" s="24">
        <v>5226717</v>
      </c>
      <c r="H248" s="24">
        <v>0</v>
      </c>
      <c r="I248" s="59">
        <f t="shared" si="71"/>
        <v>15771874</v>
      </c>
      <c r="J248" s="108">
        <f t="shared" si="65"/>
        <v>63.495942539819346</v>
      </c>
      <c r="K248" s="24">
        <v>5070300</v>
      </c>
      <c r="L248" s="24">
        <v>3997010</v>
      </c>
      <c r="M248" s="24">
        <v>0</v>
      </c>
      <c r="N248" s="24">
        <v>0</v>
      </c>
      <c r="O248" s="24">
        <v>0</v>
      </c>
      <c r="P248" s="59">
        <f t="shared" si="70"/>
        <v>9067310</v>
      </c>
      <c r="Q248" s="108">
        <f t="shared" si="62"/>
        <v>36.504057460180654</v>
      </c>
      <c r="R248" s="36">
        <f t="shared" si="64"/>
        <v>24839184</v>
      </c>
      <c r="S248">
        <v>75</v>
      </c>
      <c r="T248">
        <v>987</v>
      </c>
      <c r="U248">
        <v>201</v>
      </c>
      <c r="V248" s="36">
        <f t="shared" si="66"/>
        <v>1263</v>
      </c>
      <c r="W248" s="124">
        <f t="shared" si="60"/>
        <v>1</v>
      </c>
      <c r="X248">
        <v>10386</v>
      </c>
      <c r="Y248" s="36">
        <f t="shared" si="61"/>
        <v>11649</v>
      </c>
      <c r="Z248" s="14" t="s">
        <v>314</v>
      </c>
      <c r="AA248" s="14" t="s">
        <v>315</v>
      </c>
      <c r="AB248" s="14">
        <v>0</v>
      </c>
      <c r="AC248" s="125">
        <f t="shared" si="67"/>
        <v>0</v>
      </c>
      <c r="AD248" s="128">
        <f t="shared" si="63"/>
        <v>0</v>
      </c>
      <c r="AE248" s="122">
        <f t="shared" si="68"/>
        <v>1263</v>
      </c>
    </row>
    <row r="249" spans="1:31" x14ac:dyDescent="0.2">
      <c r="A249" s="1" t="s">
        <v>16</v>
      </c>
      <c r="B249" t="s">
        <v>106</v>
      </c>
      <c r="C249" s="24">
        <v>3552981</v>
      </c>
      <c r="D249" t="s">
        <v>171</v>
      </c>
      <c r="E249" s="24">
        <v>10545157</v>
      </c>
      <c r="F249" s="24">
        <v>0</v>
      </c>
      <c r="G249" s="24">
        <v>5226717</v>
      </c>
      <c r="H249" s="24">
        <v>0</v>
      </c>
      <c r="I249" s="59">
        <f t="shared" si="71"/>
        <v>15771874</v>
      </c>
      <c r="J249" s="108">
        <f t="shared" si="65"/>
        <v>63.495942539819346</v>
      </c>
      <c r="K249" s="24">
        <v>5070300</v>
      </c>
      <c r="L249" s="24">
        <v>3997010</v>
      </c>
      <c r="M249" s="24">
        <v>0</v>
      </c>
      <c r="N249" s="24">
        <v>0</v>
      </c>
      <c r="O249" s="24">
        <v>0</v>
      </c>
      <c r="P249" s="59">
        <f t="shared" si="70"/>
        <v>9067310</v>
      </c>
      <c r="Q249" s="108">
        <f t="shared" si="62"/>
        <v>36.504057460180654</v>
      </c>
      <c r="R249" s="36">
        <f t="shared" si="64"/>
        <v>24839184</v>
      </c>
      <c r="S249">
        <v>75</v>
      </c>
      <c r="T249">
        <v>987</v>
      </c>
      <c r="U249">
        <v>201</v>
      </c>
      <c r="V249" s="36">
        <f t="shared" si="66"/>
        <v>1263</v>
      </c>
      <c r="W249" s="124">
        <f t="shared" si="60"/>
        <v>1</v>
      </c>
      <c r="X249">
        <v>10386</v>
      </c>
      <c r="Y249" s="36">
        <f t="shared" si="61"/>
        <v>11649</v>
      </c>
      <c r="Z249" s="14" t="s">
        <v>314</v>
      </c>
      <c r="AA249" s="14" t="s">
        <v>315</v>
      </c>
      <c r="AB249" s="14">
        <v>0</v>
      </c>
      <c r="AC249" s="125">
        <f t="shared" si="67"/>
        <v>0</v>
      </c>
      <c r="AD249" s="128">
        <f t="shared" si="63"/>
        <v>0</v>
      </c>
      <c r="AE249" s="122">
        <f t="shared" si="68"/>
        <v>1263</v>
      </c>
    </row>
    <row r="250" spans="1:31" x14ac:dyDescent="0.2">
      <c r="A250" s="1" t="s">
        <v>16</v>
      </c>
      <c r="B250" t="s">
        <v>164</v>
      </c>
      <c r="C250" s="24">
        <v>260</v>
      </c>
      <c r="D250" t="s">
        <v>171</v>
      </c>
      <c r="E250" s="24">
        <v>10545157</v>
      </c>
      <c r="F250" s="24">
        <v>0</v>
      </c>
      <c r="G250" s="24">
        <v>5226717</v>
      </c>
      <c r="H250" s="24">
        <v>0</v>
      </c>
      <c r="I250" s="59">
        <f t="shared" si="71"/>
        <v>15771874</v>
      </c>
      <c r="J250" s="108">
        <f t="shared" si="65"/>
        <v>63.495942539819346</v>
      </c>
      <c r="K250" s="24">
        <v>5070300</v>
      </c>
      <c r="L250" s="24">
        <v>3997010</v>
      </c>
      <c r="M250" s="24">
        <v>0</v>
      </c>
      <c r="N250" s="24">
        <v>0</v>
      </c>
      <c r="O250" s="24">
        <v>0</v>
      </c>
      <c r="P250" s="59">
        <f t="shared" si="70"/>
        <v>9067310</v>
      </c>
      <c r="Q250" s="108">
        <f t="shared" si="62"/>
        <v>36.504057460180654</v>
      </c>
      <c r="R250" s="36">
        <f t="shared" si="64"/>
        <v>24839184</v>
      </c>
      <c r="S250">
        <v>75</v>
      </c>
      <c r="T250">
        <v>987</v>
      </c>
      <c r="U250">
        <v>201</v>
      </c>
      <c r="V250" s="36">
        <f t="shared" si="66"/>
        <v>1263</v>
      </c>
      <c r="W250" s="124">
        <f t="shared" si="60"/>
        <v>1</v>
      </c>
      <c r="X250">
        <v>10386</v>
      </c>
      <c r="Y250" s="36">
        <f t="shared" si="61"/>
        <v>11649</v>
      </c>
      <c r="Z250" s="14" t="s">
        <v>314</v>
      </c>
      <c r="AA250" s="14" t="s">
        <v>315</v>
      </c>
      <c r="AB250" s="14">
        <v>0</v>
      </c>
      <c r="AC250" s="125">
        <f t="shared" si="67"/>
        <v>0</v>
      </c>
      <c r="AD250" s="128">
        <f t="shared" si="63"/>
        <v>0</v>
      </c>
      <c r="AE250" s="122">
        <f t="shared" si="68"/>
        <v>1263</v>
      </c>
    </row>
    <row r="251" spans="1:31" x14ac:dyDescent="0.2">
      <c r="A251" s="1" t="s">
        <v>16</v>
      </c>
      <c r="B251" t="s">
        <v>124</v>
      </c>
      <c r="C251" s="24">
        <v>115557</v>
      </c>
      <c r="D251" t="s">
        <v>171</v>
      </c>
      <c r="E251" s="24">
        <v>10545157</v>
      </c>
      <c r="F251" s="24">
        <v>0</v>
      </c>
      <c r="G251" s="24">
        <v>5226717</v>
      </c>
      <c r="H251" s="24">
        <v>0</v>
      </c>
      <c r="I251" s="59">
        <f t="shared" si="71"/>
        <v>15771874</v>
      </c>
      <c r="J251" s="108">
        <f t="shared" si="65"/>
        <v>63.495942539819346</v>
      </c>
      <c r="K251" s="24">
        <v>5070300</v>
      </c>
      <c r="L251" s="24">
        <v>3997010</v>
      </c>
      <c r="M251" s="24">
        <v>0</v>
      </c>
      <c r="N251" s="24">
        <v>0</v>
      </c>
      <c r="O251" s="24">
        <v>0</v>
      </c>
      <c r="P251" s="59">
        <f t="shared" si="70"/>
        <v>9067310</v>
      </c>
      <c r="Q251" s="108">
        <f t="shared" si="62"/>
        <v>36.504057460180654</v>
      </c>
      <c r="R251" s="36">
        <f t="shared" si="64"/>
        <v>24839184</v>
      </c>
      <c r="S251">
        <v>75</v>
      </c>
      <c r="T251">
        <v>987</v>
      </c>
      <c r="U251">
        <v>201</v>
      </c>
      <c r="V251" s="36">
        <f t="shared" si="66"/>
        <v>1263</v>
      </c>
      <c r="W251" s="124">
        <f t="shared" si="60"/>
        <v>1</v>
      </c>
      <c r="X251">
        <v>10386</v>
      </c>
      <c r="Y251" s="36">
        <f t="shared" si="61"/>
        <v>11649</v>
      </c>
      <c r="Z251" s="14" t="s">
        <v>314</v>
      </c>
      <c r="AA251" s="14" t="s">
        <v>315</v>
      </c>
      <c r="AB251" s="14">
        <v>0</v>
      </c>
      <c r="AC251" s="125">
        <f t="shared" si="67"/>
        <v>0</v>
      </c>
      <c r="AD251" s="128">
        <f t="shared" si="63"/>
        <v>0</v>
      </c>
      <c r="AE251" s="122">
        <f t="shared" si="68"/>
        <v>1263</v>
      </c>
    </row>
    <row r="252" spans="1:31" x14ac:dyDescent="0.2">
      <c r="A252" s="1" t="s">
        <v>16</v>
      </c>
      <c r="B252" t="s">
        <v>107</v>
      </c>
      <c r="C252" s="24">
        <v>15000</v>
      </c>
      <c r="D252" t="s">
        <v>224</v>
      </c>
      <c r="E252" s="24">
        <v>10545157</v>
      </c>
      <c r="F252" s="24">
        <v>0</v>
      </c>
      <c r="G252" s="24">
        <v>5226717</v>
      </c>
      <c r="H252" s="24">
        <v>0</v>
      </c>
      <c r="I252" s="59">
        <f t="shared" si="71"/>
        <v>15771874</v>
      </c>
      <c r="J252" s="108">
        <f t="shared" si="65"/>
        <v>63.495942539819346</v>
      </c>
      <c r="K252" s="24">
        <v>5070300</v>
      </c>
      <c r="L252" s="24">
        <v>3997010</v>
      </c>
      <c r="M252" s="24">
        <v>0</v>
      </c>
      <c r="N252" s="24">
        <v>0</v>
      </c>
      <c r="O252" s="24">
        <v>0</v>
      </c>
      <c r="P252" s="59">
        <f t="shared" si="70"/>
        <v>9067310</v>
      </c>
      <c r="Q252" s="108">
        <f t="shared" si="62"/>
        <v>36.504057460180654</v>
      </c>
      <c r="R252" s="36">
        <f t="shared" si="64"/>
        <v>24839184</v>
      </c>
      <c r="S252">
        <v>75</v>
      </c>
      <c r="T252">
        <v>987</v>
      </c>
      <c r="U252">
        <v>201</v>
      </c>
      <c r="V252" s="36">
        <f t="shared" si="66"/>
        <v>1263</v>
      </c>
      <c r="W252" s="124">
        <f t="shared" si="60"/>
        <v>1</v>
      </c>
      <c r="X252">
        <v>10386</v>
      </c>
      <c r="Y252" s="36">
        <f t="shared" si="61"/>
        <v>11649</v>
      </c>
      <c r="Z252" s="14" t="s">
        <v>314</v>
      </c>
      <c r="AA252" s="14" t="s">
        <v>315</v>
      </c>
      <c r="AB252" s="14">
        <v>0</v>
      </c>
      <c r="AC252" s="125">
        <f t="shared" si="67"/>
        <v>0</v>
      </c>
      <c r="AD252" s="128">
        <f t="shared" si="63"/>
        <v>0</v>
      </c>
      <c r="AE252" s="122">
        <f t="shared" si="68"/>
        <v>1263</v>
      </c>
    </row>
    <row r="253" spans="1:31" x14ac:dyDescent="0.2">
      <c r="A253" s="1" t="s">
        <v>16</v>
      </c>
      <c r="B253" t="s">
        <v>154</v>
      </c>
      <c r="C253" s="24">
        <v>347744</v>
      </c>
      <c r="D253" t="s">
        <v>224</v>
      </c>
      <c r="E253" s="24">
        <v>10545157</v>
      </c>
      <c r="F253" s="24">
        <v>0</v>
      </c>
      <c r="G253" s="24">
        <v>5226717</v>
      </c>
      <c r="H253" s="24">
        <v>0</v>
      </c>
      <c r="I253" s="59">
        <f t="shared" si="71"/>
        <v>15771874</v>
      </c>
      <c r="J253" s="108">
        <f t="shared" si="65"/>
        <v>63.495942539819346</v>
      </c>
      <c r="K253" s="24">
        <v>5070300</v>
      </c>
      <c r="L253" s="24">
        <v>3997010</v>
      </c>
      <c r="M253" s="24">
        <v>0</v>
      </c>
      <c r="N253" s="24">
        <v>0</v>
      </c>
      <c r="O253" s="24">
        <v>0</v>
      </c>
      <c r="P253" s="59">
        <f t="shared" si="70"/>
        <v>9067310</v>
      </c>
      <c r="Q253" s="108">
        <f t="shared" si="62"/>
        <v>36.504057460180654</v>
      </c>
      <c r="R253" s="36">
        <f t="shared" si="64"/>
        <v>24839184</v>
      </c>
      <c r="S253">
        <v>75</v>
      </c>
      <c r="T253">
        <v>987</v>
      </c>
      <c r="U253">
        <v>201</v>
      </c>
      <c r="V253" s="36">
        <f t="shared" si="66"/>
        <v>1263</v>
      </c>
      <c r="W253" s="124">
        <f t="shared" ref="W253:W316" si="72">V253/AE253</f>
        <v>1</v>
      </c>
      <c r="X253">
        <v>10386</v>
      </c>
      <c r="Y253" s="36">
        <f t="shared" ref="Y253:Y318" si="73">V253+X253</f>
        <v>11649</v>
      </c>
      <c r="Z253" s="14" t="s">
        <v>314</v>
      </c>
      <c r="AA253" s="14" t="s">
        <v>315</v>
      </c>
      <c r="AB253" s="14">
        <v>0</v>
      </c>
      <c r="AC253" s="125">
        <f t="shared" si="67"/>
        <v>0</v>
      </c>
      <c r="AD253" s="128">
        <f t="shared" si="63"/>
        <v>0</v>
      </c>
      <c r="AE253" s="122">
        <f t="shared" si="68"/>
        <v>1263</v>
      </c>
    </row>
    <row r="254" spans="1:31" x14ac:dyDescent="0.2">
      <c r="A254" s="1" t="s">
        <v>16</v>
      </c>
      <c r="B254" t="s">
        <v>166</v>
      </c>
      <c r="C254" s="24">
        <v>0</v>
      </c>
      <c r="D254" t="s">
        <v>224</v>
      </c>
      <c r="E254" s="24">
        <v>10545157</v>
      </c>
      <c r="F254" s="24">
        <v>0</v>
      </c>
      <c r="G254" s="24">
        <v>5226717</v>
      </c>
      <c r="H254" s="24">
        <v>0</v>
      </c>
      <c r="I254" s="59">
        <f t="shared" si="71"/>
        <v>15771874</v>
      </c>
      <c r="J254" s="108">
        <f t="shared" si="65"/>
        <v>63.495942539819346</v>
      </c>
      <c r="K254" s="24">
        <v>5070300</v>
      </c>
      <c r="L254" s="24">
        <v>3997010</v>
      </c>
      <c r="M254" s="24">
        <v>0</v>
      </c>
      <c r="N254" s="24">
        <v>0</v>
      </c>
      <c r="O254" s="24">
        <v>0</v>
      </c>
      <c r="P254" s="59">
        <f t="shared" si="70"/>
        <v>9067310</v>
      </c>
      <c r="Q254" s="108">
        <f t="shared" si="62"/>
        <v>36.504057460180654</v>
      </c>
      <c r="R254" s="36">
        <f t="shared" si="64"/>
        <v>24839184</v>
      </c>
      <c r="S254">
        <v>75</v>
      </c>
      <c r="T254">
        <v>987</v>
      </c>
      <c r="U254">
        <v>201</v>
      </c>
      <c r="V254" s="36">
        <f t="shared" si="66"/>
        <v>1263</v>
      </c>
      <c r="W254" s="124">
        <f t="shared" si="72"/>
        <v>1</v>
      </c>
      <c r="X254">
        <v>10386</v>
      </c>
      <c r="Y254" s="36">
        <f t="shared" si="73"/>
        <v>11649</v>
      </c>
      <c r="Z254" s="14" t="s">
        <v>314</v>
      </c>
      <c r="AA254" s="14" t="s">
        <v>315</v>
      </c>
      <c r="AB254" s="14">
        <v>0</v>
      </c>
      <c r="AC254" s="125">
        <f t="shared" si="67"/>
        <v>0</v>
      </c>
      <c r="AD254" s="128">
        <f t="shared" si="63"/>
        <v>0</v>
      </c>
      <c r="AE254" s="122">
        <f t="shared" si="68"/>
        <v>1263</v>
      </c>
    </row>
    <row r="255" spans="1:31" x14ac:dyDescent="0.2">
      <c r="A255" s="1" t="s">
        <v>16</v>
      </c>
      <c r="B255" t="s">
        <v>311</v>
      </c>
      <c r="C255" s="24">
        <v>4651</v>
      </c>
      <c r="D255" t="s">
        <v>224</v>
      </c>
      <c r="E255" s="24">
        <v>10545157</v>
      </c>
      <c r="F255" s="24">
        <v>0</v>
      </c>
      <c r="G255" s="24">
        <v>5226717</v>
      </c>
      <c r="H255" s="24">
        <v>0</v>
      </c>
      <c r="I255" s="59">
        <f t="shared" si="71"/>
        <v>15771874</v>
      </c>
      <c r="J255" s="108">
        <f t="shared" si="65"/>
        <v>63.495942539819346</v>
      </c>
      <c r="K255" s="24">
        <v>5070300</v>
      </c>
      <c r="L255" s="24">
        <v>3997010</v>
      </c>
      <c r="M255" s="24">
        <v>0</v>
      </c>
      <c r="N255" s="24">
        <v>0</v>
      </c>
      <c r="O255" s="24">
        <v>0</v>
      </c>
      <c r="P255" s="59">
        <f t="shared" si="70"/>
        <v>9067310</v>
      </c>
      <c r="Q255" s="108">
        <f t="shared" si="62"/>
        <v>36.504057460180654</v>
      </c>
      <c r="R255" s="36">
        <f t="shared" si="64"/>
        <v>24839184</v>
      </c>
      <c r="S255">
        <v>75</v>
      </c>
      <c r="T255">
        <v>987</v>
      </c>
      <c r="U255">
        <v>201</v>
      </c>
      <c r="V255" s="36">
        <f t="shared" si="66"/>
        <v>1263</v>
      </c>
      <c r="W255" s="124">
        <f t="shared" si="72"/>
        <v>1</v>
      </c>
      <c r="X255">
        <v>10386</v>
      </c>
      <c r="Y255" s="36">
        <f t="shared" si="73"/>
        <v>11649</v>
      </c>
      <c r="Z255" s="14" t="s">
        <v>314</v>
      </c>
      <c r="AA255" s="14" t="s">
        <v>315</v>
      </c>
      <c r="AB255" s="14">
        <v>0</v>
      </c>
      <c r="AC255" s="125">
        <f t="shared" si="67"/>
        <v>0</v>
      </c>
      <c r="AD255" s="128">
        <f t="shared" si="63"/>
        <v>0</v>
      </c>
      <c r="AE255" s="122">
        <f t="shared" si="68"/>
        <v>1263</v>
      </c>
    </row>
    <row r="256" spans="1:31" x14ac:dyDescent="0.2">
      <c r="A256" s="1" t="s">
        <v>16</v>
      </c>
      <c r="B256" t="s">
        <v>198</v>
      </c>
      <c r="C256" s="24">
        <v>1500</v>
      </c>
      <c r="D256" t="s">
        <v>224</v>
      </c>
      <c r="E256" s="24">
        <v>10545157</v>
      </c>
      <c r="F256" s="24">
        <v>0</v>
      </c>
      <c r="G256" s="24">
        <v>5226717</v>
      </c>
      <c r="H256" s="24">
        <v>0</v>
      </c>
      <c r="I256" s="59">
        <f t="shared" si="71"/>
        <v>15771874</v>
      </c>
      <c r="J256" s="108">
        <f t="shared" si="65"/>
        <v>63.495942539819346</v>
      </c>
      <c r="K256" s="24">
        <v>5070300</v>
      </c>
      <c r="L256" s="24">
        <v>3997010</v>
      </c>
      <c r="M256" s="24">
        <v>0</v>
      </c>
      <c r="N256" s="24">
        <v>0</v>
      </c>
      <c r="O256" s="24">
        <v>0</v>
      </c>
      <c r="P256" s="59">
        <f t="shared" si="70"/>
        <v>9067310</v>
      </c>
      <c r="Q256" s="108">
        <f t="shared" si="62"/>
        <v>36.504057460180654</v>
      </c>
      <c r="R256" s="36">
        <f t="shared" si="64"/>
        <v>24839184</v>
      </c>
      <c r="S256">
        <v>75</v>
      </c>
      <c r="T256">
        <v>987</v>
      </c>
      <c r="U256">
        <v>201</v>
      </c>
      <c r="V256" s="36">
        <f t="shared" si="66"/>
        <v>1263</v>
      </c>
      <c r="W256" s="124">
        <f t="shared" si="72"/>
        <v>1</v>
      </c>
      <c r="X256">
        <v>10386</v>
      </c>
      <c r="Y256" s="36">
        <f t="shared" si="73"/>
        <v>11649</v>
      </c>
      <c r="Z256" s="14" t="s">
        <v>314</v>
      </c>
      <c r="AA256" s="14" t="s">
        <v>315</v>
      </c>
      <c r="AB256" s="14">
        <v>0</v>
      </c>
      <c r="AC256" s="125">
        <f t="shared" si="67"/>
        <v>0</v>
      </c>
      <c r="AD256" s="128">
        <f t="shared" si="63"/>
        <v>0</v>
      </c>
      <c r="AE256" s="122">
        <f t="shared" si="68"/>
        <v>1263</v>
      </c>
    </row>
    <row r="257" spans="1:31" x14ac:dyDescent="0.2">
      <c r="A257" s="1" t="s">
        <v>16</v>
      </c>
      <c r="B257" t="s">
        <v>109</v>
      </c>
      <c r="C257" s="24">
        <v>398156</v>
      </c>
      <c r="D257" t="s">
        <v>224</v>
      </c>
      <c r="E257" s="24">
        <v>10545157</v>
      </c>
      <c r="F257" s="24">
        <v>0</v>
      </c>
      <c r="G257" s="24">
        <v>5226717</v>
      </c>
      <c r="H257" s="24">
        <v>0</v>
      </c>
      <c r="I257" s="59">
        <f t="shared" si="71"/>
        <v>15771874</v>
      </c>
      <c r="J257" s="108">
        <f t="shared" si="65"/>
        <v>63.495942539819346</v>
      </c>
      <c r="K257" s="24">
        <v>5070300</v>
      </c>
      <c r="L257" s="24">
        <v>3997010</v>
      </c>
      <c r="M257" s="24">
        <v>0</v>
      </c>
      <c r="N257" s="24">
        <v>0</v>
      </c>
      <c r="O257" s="24">
        <v>0</v>
      </c>
      <c r="P257" s="59">
        <f t="shared" si="70"/>
        <v>9067310</v>
      </c>
      <c r="Q257" s="108">
        <f t="shared" si="62"/>
        <v>36.504057460180654</v>
      </c>
      <c r="R257" s="36">
        <f t="shared" si="64"/>
        <v>24839184</v>
      </c>
      <c r="S257">
        <v>75</v>
      </c>
      <c r="T257">
        <v>987</v>
      </c>
      <c r="U257">
        <v>201</v>
      </c>
      <c r="V257" s="36">
        <f t="shared" si="66"/>
        <v>1263</v>
      </c>
      <c r="W257" s="124">
        <f t="shared" si="72"/>
        <v>1</v>
      </c>
      <c r="X257">
        <v>10386</v>
      </c>
      <c r="Y257" s="36">
        <f t="shared" si="73"/>
        <v>11649</v>
      </c>
      <c r="Z257" s="14" t="s">
        <v>314</v>
      </c>
      <c r="AA257" s="14" t="s">
        <v>315</v>
      </c>
      <c r="AB257" s="14">
        <v>0</v>
      </c>
      <c r="AC257" s="125">
        <f t="shared" si="67"/>
        <v>0</v>
      </c>
      <c r="AD257" s="128">
        <f t="shared" si="63"/>
        <v>0</v>
      </c>
      <c r="AE257" s="122">
        <f t="shared" si="68"/>
        <v>1263</v>
      </c>
    </row>
    <row r="258" spans="1:31" x14ac:dyDescent="0.2">
      <c r="A258" s="1" t="s">
        <v>16</v>
      </c>
      <c r="B258" t="s">
        <v>125</v>
      </c>
      <c r="C258" s="24">
        <v>789617</v>
      </c>
      <c r="D258" t="s">
        <v>224</v>
      </c>
      <c r="E258" s="24">
        <v>10545157</v>
      </c>
      <c r="F258" s="24">
        <v>0</v>
      </c>
      <c r="G258" s="24">
        <v>5226717</v>
      </c>
      <c r="H258" s="24">
        <v>0</v>
      </c>
      <c r="I258" s="59">
        <f t="shared" si="71"/>
        <v>15771874</v>
      </c>
      <c r="J258" s="108">
        <f t="shared" si="65"/>
        <v>63.495942539819346</v>
      </c>
      <c r="K258" s="24">
        <v>5070300</v>
      </c>
      <c r="L258" s="24">
        <v>3997010</v>
      </c>
      <c r="M258" s="24">
        <v>0</v>
      </c>
      <c r="N258" s="24">
        <v>0</v>
      </c>
      <c r="O258" s="24">
        <v>0</v>
      </c>
      <c r="P258" s="59">
        <f t="shared" si="70"/>
        <v>9067310</v>
      </c>
      <c r="Q258" s="108">
        <f t="shared" si="62"/>
        <v>36.504057460180654</v>
      </c>
      <c r="R258" s="36">
        <f t="shared" si="64"/>
        <v>24839184</v>
      </c>
      <c r="S258">
        <v>75</v>
      </c>
      <c r="T258">
        <v>987</v>
      </c>
      <c r="U258">
        <v>201</v>
      </c>
      <c r="V258" s="36">
        <f t="shared" si="66"/>
        <v>1263</v>
      </c>
      <c r="W258" s="124">
        <f t="shared" si="72"/>
        <v>1</v>
      </c>
      <c r="X258">
        <v>10386</v>
      </c>
      <c r="Y258" s="36">
        <f t="shared" si="73"/>
        <v>11649</v>
      </c>
      <c r="Z258" s="14" t="s">
        <v>314</v>
      </c>
      <c r="AA258" s="14" t="s">
        <v>315</v>
      </c>
      <c r="AB258" s="14">
        <v>0</v>
      </c>
      <c r="AC258" s="125">
        <f t="shared" si="67"/>
        <v>0</v>
      </c>
      <c r="AD258" s="128">
        <f t="shared" si="63"/>
        <v>0</v>
      </c>
      <c r="AE258" s="122">
        <f t="shared" si="68"/>
        <v>1263</v>
      </c>
    </row>
    <row r="259" spans="1:31" x14ac:dyDescent="0.2">
      <c r="A259" s="1" t="s">
        <v>16</v>
      </c>
      <c r="B259" t="s">
        <v>167</v>
      </c>
      <c r="C259" s="24">
        <v>5139696</v>
      </c>
      <c r="D259" t="s">
        <v>224</v>
      </c>
      <c r="E259" s="24">
        <v>10545157</v>
      </c>
      <c r="F259" s="24">
        <v>0</v>
      </c>
      <c r="G259" s="24">
        <v>5226717</v>
      </c>
      <c r="H259" s="24">
        <v>0</v>
      </c>
      <c r="I259" s="59">
        <f t="shared" si="71"/>
        <v>15771874</v>
      </c>
      <c r="J259" s="108">
        <f t="shared" si="65"/>
        <v>63.495942539819346</v>
      </c>
      <c r="K259" s="24">
        <v>5070300</v>
      </c>
      <c r="L259" s="24">
        <v>3997010</v>
      </c>
      <c r="M259" s="24">
        <v>0</v>
      </c>
      <c r="N259" s="24">
        <v>0</v>
      </c>
      <c r="O259" s="24">
        <v>0</v>
      </c>
      <c r="P259" s="59">
        <f t="shared" si="70"/>
        <v>9067310</v>
      </c>
      <c r="Q259" s="108">
        <f t="shared" ref="Q259:Q324" si="74">(100*P259)/R259</f>
        <v>36.504057460180654</v>
      </c>
      <c r="R259" s="36">
        <f t="shared" si="64"/>
        <v>24839184</v>
      </c>
      <c r="S259">
        <v>75</v>
      </c>
      <c r="T259">
        <v>987</v>
      </c>
      <c r="U259">
        <v>201</v>
      </c>
      <c r="V259" s="36">
        <f t="shared" si="66"/>
        <v>1263</v>
      </c>
      <c r="W259" s="124">
        <f t="shared" si="72"/>
        <v>1</v>
      </c>
      <c r="X259">
        <v>10386</v>
      </c>
      <c r="Y259" s="36">
        <f t="shared" si="73"/>
        <v>11649</v>
      </c>
      <c r="Z259" s="14" t="s">
        <v>314</v>
      </c>
      <c r="AA259" s="14" t="s">
        <v>315</v>
      </c>
      <c r="AB259" s="14">
        <v>0</v>
      </c>
      <c r="AC259" s="125">
        <f t="shared" si="67"/>
        <v>0</v>
      </c>
      <c r="AD259" s="128">
        <f t="shared" si="63"/>
        <v>0</v>
      </c>
      <c r="AE259" s="122">
        <f t="shared" si="68"/>
        <v>1263</v>
      </c>
    </row>
    <row r="260" spans="1:31" x14ac:dyDescent="0.2">
      <c r="A260" s="1" t="s">
        <v>16</v>
      </c>
      <c r="B260" t="s">
        <v>199</v>
      </c>
      <c r="C260" s="24">
        <v>28500</v>
      </c>
      <c r="D260" t="s">
        <v>224</v>
      </c>
      <c r="E260" s="24">
        <v>10545157</v>
      </c>
      <c r="F260" s="24">
        <v>0</v>
      </c>
      <c r="G260" s="24">
        <v>5226717</v>
      </c>
      <c r="H260" s="24">
        <v>0</v>
      </c>
      <c r="I260" s="59">
        <f t="shared" si="71"/>
        <v>15771874</v>
      </c>
      <c r="J260" s="108">
        <f t="shared" si="65"/>
        <v>63.495942539819346</v>
      </c>
      <c r="K260" s="24">
        <v>5070300</v>
      </c>
      <c r="L260" s="24">
        <v>3997010</v>
      </c>
      <c r="M260" s="24">
        <v>0</v>
      </c>
      <c r="N260" s="24">
        <v>0</v>
      </c>
      <c r="O260" s="24">
        <v>0</v>
      </c>
      <c r="P260" s="59">
        <f t="shared" si="70"/>
        <v>9067310</v>
      </c>
      <c r="Q260" s="108">
        <f t="shared" si="74"/>
        <v>36.504057460180654</v>
      </c>
      <c r="R260" s="36">
        <f t="shared" si="64"/>
        <v>24839184</v>
      </c>
      <c r="S260">
        <v>75</v>
      </c>
      <c r="T260">
        <v>987</v>
      </c>
      <c r="U260">
        <v>201</v>
      </c>
      <c r="V260" s="36">
        <f t="shared" si="66"/>
        <v>1263</v>
      </c>
      <c r="W260" s="124">
        <f t="shared" si="72"/>
        <v>1</v>
      </c>
      <c r="X260">
        <v>10386</v>
      </c>
      <c r="Y260" s="36">
        <f t="shared" si="73"/>
        <v>11649</v>
      </c>
      <c r="Z260" s="14" t="s">
        <v>314</v>
      </c>
      <c r="AA260" s="14" t="s">
        <v>315</v>
      </c>
      <c r="AB260" s="14">
        <v>0</v>
      </c>
      <c r="AC260" s="125">
        <f t="shared" si="67"/>
        <v>0</v>
      </c>
      <c r="AD260" s="128">
        <f t="shared" ref="AD260:AD323" si="75">AC260/AE260</f>
        <v>0</v>
      </c>
      <c r="AE260" s="122">
        <f t="shared" si="68"/>
        <v>1263</v>
      </c>
    </row>
    <row r="261" spans="1:31" x14ac:dyDescent="0.2">
      <c r="A261" s="1" t="s">
        <v>16</v>
      </c>
      <c r="B261" t="s">
        <v>200</v>
      </c>
      <c r="C261" s="24">
        <v>32421</v>
      </c>
      <c r="D261" t="s">
        <v>224</v>
      </c>
      <c r="E261" s="24">
        <v>10545157</v>
      </c>
      <c r="F261" s="24">
        <v>0</v>
      </c>
      <c r="G261" s="24">
        <v>5226717</v>
      </c>
      <c r="H261" s="24">
        <v>0</v>
      </c>
      <c r="I261" s="59">
        <f t="shared" si="71"/>
        <v>15771874</v>
      </c>
      <c r="J261" s="108">
        <f t="shared" si="65"/>
        <v>63.495942539819346</v>
      </c>
      <c r="K261" s="24">
        <v>5070300</v>
      </c>
      <c r="L261" s="24">
        <v>3997010</v>
      </c>
      <c r="M261" s="24">
        <v>0</v>
      </c>
      <c r="N261" s="24">
        <v>0</v>
      </c>
      <c r="O261" s="24">
        <v>0</v>
      </c>
      <c r="P261" s="59">
        <f t="shared" si="70"/>
        <v>9067310</v>
      </c>
      <c r="Q261" s="108">
        <f t="shared" si="74"/>
        <v>36.504057460180654</v>
      </c>
      <c r="R261" s="36">
        <f t="shared" si="64"/>
        <v>24839184</v>
      </c>
      <c r="S261">
        <v>75</v>
      </c>
      <c r="T261">
        <v>987</v>
      </c>
      <c r="U261">
        <v>201</v>
      </c>
      <c r="V261" s="36">
        <f t="shared" si="66"/>
        <v>1263</v>
      </c>
      <c r="W261" s="124">
        <f t="shared" si="72"/>
        <v>1</v>
      </c>
      <c r="X261">
        <v>10386</v>
      </c>
      <c r="Y261" s="36">
        <f t="shared" si="73"/>
        <v>11649</v>
      </c>
      <c r="Z261" s="14" t="s">
        <v>314</v>
      </c>
      <c r="AA261" s="14" t="s">
        <v>315</v>
      </c>
      <c r="AB261" s="14">
        <v>0</v>
      </c>
      <c r="AC261" s="125">
        <f t="shared" si="67"/>
        <v>0</v>
      </c>
      <c r="AD261" s="128">
        <f t="shared" si="75"/>
        <v>0</v>
      </c>
      <c r="AE261" s="122">
        <f t="shared" si="68"/>
        <v>1263</v>
      </c>
    </row>
    <row r="262" spans="1:31" x14ac:dyDescent="0.2">
      <c r="A262" s="1" t="s">
        <v>16</v>
      </c>
      <c r="B262" t="s">
        <v>233</v>
      </c>
      <c r="C262" s="24">
        <v>0</v>
      </c>
      <c r="D262" t="s">
        <v>224</v>
      </c>
      <c r="E262" s="24">
        <v>10545157</v>
      </c>
      <c r="F262" s="24">
        <v>0</v>
      </c>
      <c r="G262" s="24">
        <v>5226717</v>
      </c>
      <c r="H262" s="24">
        <v>0</v>
      </c>
      <c r="I262" s="59">
        <f t="shared" si="71"/>
        <v>15771874</v>
      </c>
      <c r="J262" s="108">
        <f t="shared" si="65"/>
        <v>63.495942539819346</v>
      </c>
      <c r="K262" s="24">
        <v>5070300</v>
      </c>
      <c r="L262" s="24">
        <v>3997010</v>
      </c>
      <c r="M262" s="24">
        <v>0</v>
      </c>
      <c r="N262" s="24">
        <v>0</v>
      </c>
      <c r="O262" s="24">
        <v>0</v>
      </c>
      <c r="P262" s="59">
        <f t="shared" si="70"/>
        <v>9067310</v>
      </c>
      <c r="Q262" s="108">
        <f t="shared" si="74"/>
        <v>36.504057460180654</v>
      </c>
      <c r="R262" s="36">
        <f t="shared" si="64"/>
        <v>24839184</v>
      </c>
      <c r="S262">
        <v>75</v>
      </c>
      <c r="T262">
        <v>987</v>
      </c>
      <c r="U262">
        <v>201</v>
      </c>
      <c r="V262" s="36">
        <f t="shared" si="66"/>
        <v>1263</v>
      </c>
      <c r="W262" s="124">
        <f t="shared" si="72"/>
        <v>1</v>
      </c>
      <c r="X262">
        <v>10386</v>
      </c>
      <c r="Y262" s="36">
        <f t="shared" si="73"/>
        <v>11649</v>
      </c>
      <c r="Z262" s="14" t="s">
        <v>314</v>
      </c>
      <c r="AA262" s="14" t="s">
        <v>315</v>
      </c>
      <c r="AB262" s="14">
        <v>0</v>
      </c>
      <c r="AC262" s="125">
        <f t="shared" si="67"/>
        <v>0</v>
      </c>
      <c r="AD262" s="128">
        <f t="shared" si="75"/>
        <v>0</v>
      </c>
      <c r="AE262" s="122">
        <f t="shared" si="68"/>
        <v>1263</v>
      </c>
    </row>
    <row r="263" spans="1:31" x14ac:dyDescent="0.2">
      <c r="A263" s="1" t="s">
        <v>16</v>
      </c>
      <c r="B263" t="s">
        <v>126</v>
      </c>
      <c r="C263" s="24">
        <v>40749</v>
      </c>
      <c r="D263" t="s">
        <v>224</v>
      </c>
      <c r="E263" s="24">
        <v>10545157</v>
      </c>
      <c r="F263" s="24">
        <v>0</v>
      </c>
      <c r="G263" s="24">
        <v>5226717</v>
      </c>
      <c r="H263" s="24">
        <v>0</v>
      </c>
      <c r="I263" s="59">
        <f t="shared" si="71"/>
        <v>15771874</v>
      </c>
      <c r="J263" s="108">
        <f t="shared" si="65"/>
        <v>63.495942539819346</v>
      </c>
      <c r="K263" s="24">
        <v>5070300</v>
      </c>
      <c r="L263" s="24">
        <v>3997010</v>
      </c>
      <c r="M263" s="24">
        <v>0</v>
      </c>
      <c r="N263" s="24">
        <v>0</v>
      </c>
      <c r="O263" s="24">
        <v>0</v>
      </c>
      <c r="P263" s="59">
        <f t="shared" si="70"/>
        <v>9067310</v>
      </c>
      <c r="Q263" s="108">
        <f t="shared" si="74"/>
        <v>36.504057460180654</v>
      </c>
      <c r="R263" s="36">
        <f t="shared" si="64"/>
        <v>24839184</v>
      </c>
      <c r="S263">
        <v>75</v>
      </c>
      <c r="T263">
        <v>987</v>
      </c>
      <c r="U263">
        <v>201</v>
      </c>
      <c r="V263" s="36">
        <f t="shared" si="66"/>
        <v>1263</v>
      </c>
      <c r="W263" s="124">
        <f t="shared" si="72"/>
        <v>1</v>
      </c>
      <c r="X263">
        <v>10386</v>
      </c>
      <c r="Y263" s="36">
        <f t="shared" si="73"/>
        <v>11649</v>
      </c>
      <c r="Z263" s="14" t="s">
        <v>314</v>
      </c>
      <c r="AA263" s="14" t="s">
        <v>315</v>
      </c>
      <c r="AB263" s="14">
        <v>0</v>
      </c>
      <c r="AC263" s="125">
        <f t="shared" si="67"/>
        <v>0</v>
      </c>
      <c r="AD263" s="128">
        <f t="shared" si="75"/>
        <v>0</v>
      </c>
      <c r="AE263" s="122">
        <f t="shared" si="68"/>
        <v>1263</v>
      </c>
    </row>
    <row r="264" spans="1:31" x14ac:dyDescent="0.2">
      <c r="A264" s="1" t="s">
        <v>16</v>
      </c>
      <c r="B264" t="s">
        <v>156</v>
      </c>
      <c r="C264" s="24">
        <v>0</v>
      </c>
      <c r="D264" t="s">
        <v>224</v>
      </c>
      <c r="E264" s="24">
        <v>10545157</v>
      </c>
      <c r="F264" s="24">
        <v>0</v>
      </c>
      <c r="G264" s="24">
        <v>5226717</v>
      </c>
      <c r="H264" s="24">
        <v>0</v>
      </c>
      <c r="I264" s="59">
        <f t="shared" si="71"/>
        <v>15771874</v>
      </c>
      <c r="J264" s="108">
        <f t="shared" si="65"/>
        <v>63.495942539819346</v>
      </c>
      <c r="K264" s="24">
        <v>5070300</v>
      </c>
      <c r="L264" s="24">
        <v>3997010</v>
      </c>
      <c r="M264" s="24">
        <v>0</v>
      </c>
      <c r="N264" s="24">
        <v>0</v>
      </c>
      <c r="O264" s="24">
        <v>0</v>
      </c>
      <c r="P264" s="59">
        <f t="shared" si="70"/>
        <v>9067310</v>
      </c>
      <c r="Q264" s="108">
        <f t="shared" si="74"/>
        <v>36.504057460180654</v>
      </c>
      <c r="R264" s="36">
        <f t="shared" si="64"/>
        <v>24839184</v>
      </c>
      <c r="S264">
        <v>75</v>
      </c>
      <c r="T264">
        <v>987</v>
      </c>
      <c r="U264">
        <v>201</v>
      </c>
      <c r="V264" s="36">
        <f t="shared" si="66"/>
        <v>1263</v>
      </c>
      <c r="W264" s="124">
        <f t="shared" si="72"/>
        <v>1</v>
      </c>
      <c r="X264">
        <v>10386</v>
      </c>
      <c r="Y264" s="36">
        <f t="shared" si="73"/>
        <v>11649</v>
      </c>
      <c r="Z264" s="14" t="s">
        <v>314</v>
      </c>
      <c r="AA264" s="14" t="s">
        <v>315</v>
      </c>
      <c r="AB264" s="14">
        <v>0</v>
      </c>
      <c r="AC264" s="125">
        <f t="shared" si="67"/>
        <v>0</v>
      </c>
      <c r="AD264" s="128">
        <f t="shared" si="75"/>
        <v>0</v>
      </c>
      <c r="AE264" s="122">
        <f t="shared" si="68"/>
        <v>1263</v>
      </c>
    </row>
    <row r="265" spans="1:31" x14ac:dyDescent="0.2">
      <c r="A265" s="1" t="s">
        <v>16</v>
      </c>
      <c r="B265" t="s">
        <v>168</v>
      </c>
      <c r="C265" s="24">
        <v>2847593</v>
      </c>
      <c r="D265" t="s">
        <v>224</v>
      </c>
      <c r="E265" s="24">
        <v>10545157</v>
      </c>
      <c r="F265" s="24">
        <v>0</v>
      </c>
      <c r="G265" s="24">
        <v>5226717</v>
      </c>
      <c r="H265" s="24">
        <v>0</v>
      </c>
      <c r="I265" s="59">
        <f t="shared" si="71"/>
        <v>15771874</v>
      </c>
      <c r="J265" s="108">
        <f t="shared" si="65"/>
        <v>63.495942539819346</v>
      </c>
      <c r="K265" s="24">
        <v>5070300</v>
      </c>
      <c r="L265" s="24">
        <v>3997010</v>
      </c>
      <c r="M265" s="24">
        <v>0</v>
      </c>
      <c r="N265" s="24">
        <v>0</v>
      </c>
      <c r="O265" s="24">
        <v>0</v>
      </c>
      <c r="P265" s="59">
        <f t="shared" si="70"/>
        <v>9067310</v>
      </c>
      <c r="Q265" s="108">
        <f t="shared" si="74"/>
        <v>36.504057460180654</v>
      </c>
      <c r="R265" s="36">
        <f t="shared" si="64"/>
        <v>24839184</v>
      </c>
      <c r="S265">
        <v>75</v>
      </c>
      <c r="T265">
        <v>987</v>
      </c>
      <c r="U265">
        <v>201</v>
      </c>
      <c r="V265" s="36">
        <f t="shared" si="66"/>
        <v>1263</v>
      </c>
      <c r="W265" s="124">
        <f t="shared" si="72"/>
        <v>1</v>
      </c>
      <c r="X265">
        <v>10386</v>
      </c>
      <c r="Y265" s="36">
        <f t="shared" si="73"/>
        <v>11649</v>
      </c>
      <c r="Z265" s="14" t="s">
        <v>314</v>
      </c>
      <c r="AA265" s="14" t="s">
        <v>315</v>
      </c>
      <c r="AB265" s="14">
        <v>0</v>
      </c>
      <c r="AC265" s="125">
        <f t="shared" si="67"/>
        <v>0</v>
      </c>
      <c r="AD265" s="128">
        <f t="shared" si="75"/>
        <v>0</v>
      </c>
      <c r="AE265" s="122">
        <f t="shared" si="68"/>
        <v>1263</v>
      </c>
    </row>
    <row r="266" spans="1:31" x14ac:dyDescent="0.2">
      <c r="A266" s="1" t="s">
        <v>16</v>
      </c>
      <c r="B266" t="s">
        <v>201</v>
      </c>
      <c r="C266" s="24">
        <v>31085</v>
      </c>
      <c r="D266" t="s">
        <v>224</v>
      </c>
      <c r="E266" s="24">
        <v>10545157</v>
      </c>
      <c r="F266" s="24">
        <v>0</v>
      </c>
      <c r="G266" s="24">
        <v>5226717</v>
      </c>
      <c r="H266" s="24">
        <v>0</v>
      </c>
      <c r="I266" s="59">
        <f t="shared" si="71"/>
        <v>15771874</v>
      </c>
      <c r="J266" s="108">
        <f t="shared" si="65"/>
        <v>63.495942539819346</v>
      </c>
      <c r="K266" s="24">
        <v>5070300</v>
      </c>
      <c r="L266" s="24">
        <v>3997010</v>
      </c>
      <c r="M266" s="24">
        <v>0</v>
      </c>
      <c r="N266" s="24">
        <v>0</v>
      </c>
      <c r="O266" s="24">
        <v>0</v>
      </c>
      <c r="P266" s="59">
        <f t="shared" si="70"/>
        <v>9067310</v>
      </c>
      <c r="Q266" s="108">
        <f t="shared" si="74"/>
        <v>36.504057460180654</v>
      </c>
      <c r="R266" s="36">
        <f t="shared" si="64"/>
        <v>24839184</v>
      </c>
      <c r="S266">
        <v>75</v>
      </c>
      <c r="T266">
        <v>987</v>
      </c>
      <c r="U266">
        <v>201</v>
      </c>
      <c r="V266" s="36">
        <f t="shared" si="66"/>
        <v>1263</v>
      </c>
      <c r="W266" s="124">
        <f t="shared" si="72"/>
        <v>1</v>
      </c>
      <c r="X266">
        <v>10386</v>
      </c>
      <c r="Y266" s="36">
        <f t="shared" si="73"/>
        <v>11649</v>
      </c>
      <c r="Z266" s="14" t="s">
        <v>314</v>
      </c>
      <c r="AA266" s="14" t="s">
        <v>315</v>
      </c>
      <c r="AB266" s="14">
        <v>0</v>
      </c>
      <c r="AC266" s="125">
        <f t="shared" si="67"/>
        <v>0</v>
      </c>
      <c r="AD266" s="128">
        <f t="shared" si="75"/>
        <v>0</v>
      </c>
      <c r="AE266" s="122">
        <f t="shared" si="68"/>
        <v>1263</v>
      </c>
    </row>
    <row r="267" spans="1:31" x14ac:dyDescent="0.2">
      <c r="A267" s="1" t="s">
        <v>16</v>
      </c>
      <c r="B267" t="s">
        <v>202</v>
      </c>
      <c r="C267" s="24">
        <v>87432</v>
      </c>
      <c r="D267" t="s">
        <v>224</v>
      </c>
      <c r="E267" s="24">
        <v>10545157</v>
      </c>
      <c r="F267" s="24">
        <v>0</v>
      </c>
      <c r="G267" s="24">
        <v>5226717</v>
      </c>
      <c r="H267" s="24">
        <v>0</v>
      </c>
      <c r="I267" s="59">
        <f t="shared" si="71"/>
        <v>15771874</v>
      </c>
      <c r="J267" s="108">
        <f t="shared" si="65"/>
        <v>63.495942539819346</v>
      </c>
      <c r="K267" s="24">
        <v>5070300</v>
      </c>
      <c r="L267" s="24">
        <v>3997010</v>
      </c>
      <c r="M267" s="24">
        <v>0</v>
      </c>
      <c r="N267" s="24">
        <v>0</v>
      </c>
      <c r="O267" s="24">
        <v>0</v>
      </c>
      <c r="P267" s="59">
        <f t="shared" si="70"/>
        <v>9067310</v>
      </c>
      <c r="Q267" s="108">
        <f t="shared" si="74"/>
        <v>36.504057460180654</v>
      </c>
      <c r="R267" s="36">
        <f t="shared" ref="R267:R332" si="76">I267+P267</f>
        <v>24839184</v>
      </c>
      <c r="S267">
        <v>75</v>
      </c>
      <c r="T267">
        <v>987</v>
      </c>
      <c r="U267">
        <v>201</v>
      </c>
      <c r="V267" s="36">
        <f t="shared" si="66"/>
        <v>1263</v>
      </c>
      <c r="W267" s="124">
        <f t="shared" si="72"/>
        <v>1</v>
      </c>
      <c r="X267">
        <v>10386</v>
      </c>
      <c r="Y267" s="36">
        <f t="shared" si="73"/>
        <v>11649</v>
      </c>
      <c r="Z267" s="14" t="s">
        <v>314</v>
      </c>
      <c r="AA267" s="14" t="s">
        <v>315</v>
      </c>
      <c r="AB267" s="14">
        <v>0</v>
      </c>
      <c r="AC267" s="125">
        <f t="shared" si="67"/>
        <v>0</v>
      </c>
      <c r="AD267" s="128">
        <f t="shared" si="75"/>
        <v>0</v>
      </c>
      <c r="AE267" s="122">
        <f t="shared" si="68"/>
        <v>1263</v>
      </c>
    </row>
    <row r="268" spans="1:31" x14ac:dyDescent="0.2">
      <c r="A268" s="1" t="s">
        <v>16</v>
      </c>
      <c r="B268" t="s">
        <v>203</v>
      </c>
      <c r="C268" s="24">
        <v>0</v>
      </c>
      <c r="D268" t="s">
        <v>224</v>
      </c>
      <c r="E268" s="24">
        <v>10545157</v>
      </c>
      <c r="F268" s="24">
        <v>0</v>
      </c>
      <c r="G268" s="24">
        <v>5226717</v>
      </c>
      <c r="H268" s="24">
        <v>0</v>
      </c>
      <c r="I268" s="59">
        <f t="shared" si="71"/>
        <v>15771874</v>
      </c>
      <c r="J268" s="108">
        <f t="shared" si="65"/>
        <v>63.495942539819346</v>
      </c>
      <c r="K268" s="24">
        <v>5070300</v>
      </c>
      <c r="L268" s="24">
        <v>3997010</v>
      </c>
      <c r="M268" s="24">
        <v>0</v>
      </c>
      <c r="N268" s="24">
        <v>0</v>
      </c>
      <c r="O268" s="24">
        <v>0</v>
      </c>
      <c r="P268" s="59">
        <f t="shared" si="70"/>
        <v>9067310</v>
      </c>
      <c r="Q268" s="108">
        <f t="shared" si="74"/>
        <v>36.504057460180654</v>
      </c>
      <c r="R268" s="36">
        <f t="shared" si="76"/>
        <v>24839184</v>
      </c>
      <c r="S268">
        <v>75</v>
      </c>
      <c r="T268">
        <v>987</v>
      </c>
      <c r="U268">
        <v>201</v>
      </c>
      <c r="V268" s="36">
        <f t="shared" si="66"/>
        <v>1263</v>
      </c>
      <c r="W268" s="124">
        <f t="shared" si="72"/>
        <v>1</v>
      </c>
      <c r="X268">
        <v>10386</v>
      </c>
      <c r="Y268" s="36">
        <f t="shared" si="73"/>
        <v>11649</v>
      </c>
      <c r="Z268" s="14" t="s">
        <v>314</v>
      </c>
      <c r="AA268" s="14" t="s">
        <v>315</v>
      </c>
      <c r="AB268" s="14">
        <v>0</v>
      </c>
      <c r="AC268" s="125">
        <f t="shared" si="67"/>
        <v>0</v>
      </c>
      <c r="AD268" s="128">
        <f t="shared" si="75"/>
        <v>0</v>
      </c>
      <c r="AE268" s="122">
        <f t="shared" si="68"/>
        <v>1263</v>
      </c>
    </row>
    <row r="269" spans="1:31" x14ac:dyDescent="0.2">
      <c r="A269" s="1" t="s">
        <v>16</v>
      </c>
      <c r="B269" t="s">
        <v>157</v>
      </c>
      <c r="C269" s="24">
        <v>428622</v>
      </c>
      <c r="D269" t="s">
        <v>224</v>
      </c>
      <c r="E269" s="24">
        <v>10545157</v>
      </c>
      <c r="F269" s="24">
        <v>0</v>
      </c>
      <c r="G269" s="24">
        <v>5226717</v>
      </c>
      <c r="H269" s="24">
        <v>0</v>
      </c>
      <c r="I269" s="59">
        <f t="shared" si="71"/>
        <v>15771874</v>
      </c>
      <c r="J269" s="108">
        <f t="shared" ref="J269:J334" si="77">(100*I269)/R269</f>
        <v>63.495942539819346</v>
      </c>
      <c r="K269" s="24">
        <v>5070300</v>
      </c>
      <c r="L269" s="24">
        <v>3997010</v>
      </c>
      <c r="M269" s="24">
        <v>0</v>
      </c>
      <c r="N269" s="24">
        <v>0</v>
      </c>
      <c r="O269" s="24">
        <v>0</v>
      </c>
      <c r="P269" s="59">
        <f t="shared" si="70"/>
        <v>9067310</v>
      </c>
      <c r="Q269" s="108">
        <f t="shared" si="74"/>
        <v>36.504057460180654</v>
      </c>
      <c r="R269" s="36">
        <f t="shared" si="76"/>
        <v>24839184</v>
      </c>
      <c r="S269">
        <v>75</v>
      </c>
      <c r="T269">
        <v>987</v>
      </c>
      <c r="U269">
        <v>201</v>
      </c>
      <c r="V269" s="36">
        <f t="shared" si="66"/>
        <v>1263</v>
      </c>
      <c r="W269" s="124">
        <f t="shared" si="72"/>
        <v>1</v>
      </c>
      <c r="X269">
        <v>10386</v>
      </c>
      <c r="Y269" s="36">
        <f t="shared" si="73"/>
        <v>11649</v>
      </c>
      <c r="Z269" s="14" t="s">
        <v>314</v>
      </c>
      <c r="AA269" s="14" t="s">
        <v>315</v>
      </c>
      <c r="AB269" s="14">
        <v>0</v>
      </c>
      <c r="AC269" s="125">
        <f t="shared" si="67"/>
        <v>0</v>
      </c>
      <c r="AD269" s="128">
        <f t="shared" si="75"/>
        <v>0</v>
      </c>
      <c r="AE269" s="122">
        <f t="shared" si="68"/>
        <v>1263</v>
      </c>
    </row>
    <row r="270" spans="1:31" x14ac:dyDescent="0.2">
      <c r="A270" s="1" t="s">
        <v>16</v>
      </c>
      <c r="B270" t="s">
        <v>172</v>
      </c>
      <c r="C270" s="24">
        <v>114800</v>
      </c>
      <c r="D270" t="s">
        <v>216</v>
      </c>
      <c r="E270" s="24">
        <v>10545157</v>
      </c>
      <c r="F270" s="24">
        <v>0</v>
      </c>
      <c r="G270" s="24">
        <v>5226717</v>
      </c>
      <c r="H270" s="24">
        <v>0</v>
      </c>
      <c r="I270" s="59">
        <f t="shared" si="71"/>
        <v>15771874</v>
      </c>
      <c r="J270" s="108">
        <f t="shared" si="77"/>
        <v>63.495942539819346</v>
      </c>
      <c r="K270" s="24">
        <v>5070300</v>
      </c>
      <c r="L270" s="24">
        <v>3997010</v>
      </c>
      <c r="M270" s="24">
        <v>0</v>
      </c>
      <c r="N270" s="24">
        <v>0</v>
      </c>
      <c r="O270" s="24">
        <v>0</v>
      </c>
      <c r="P270" s="59">
        <f t="shared" si="70"/>
        <v>9067310</v>
      </c>
      <c r="Q270" s="108">
        <f t="shared" si="74"/>
        <v>36.504057460180654</v>
      </c>
      <c r="R270" s="36">
        <f t="shared" si="76"/>
        <v>24839184</v>
      </c>
      <c r="S270">
        <v>75</v>
      </c>
      <c r="T270">
        <v>987</v>
      </c>
      <c r="U270">
        <v>201</v>
      </c>
      <c r="V270" s="36">
        <f t="shared" si="66"/>
        <v>1263</v>
      </c>
      <c r="W270" s="124">
        <f t="shared" si="72"/>
        <v>1</v>
      </c>
      <c r="X270">
        <v>10386</v>
      </c>
      <c r="Y270" s="36">
        <f t="shared" si="73"/>
        <v>11649</v>
      </c>
      <c r="Z270" s="14" t="s">
        <v>314</v>
      </c>
      <c r="AA270" s="14" t="s">
        <v>315</v>
      </c>
      <c r="AB270" s="14">
        <v>0</v>
      </c>
      <c r="AC270" s="125">
        <f t="shared" si="67"/>
        <v>0</v>
      </c>
      <c r="AD270" s="128">
        <f t="shared" si="75"/>
        <v>0</v>
      </c>
      <c r="AE270" s="122">
        <f t="shared" si="68"/>
        <v>1263</v>
      </c>
    </row>
    <row r="271" spans="1:31" x14ac:dyDescent="0.2">
      <c r="A271" s="1" t="s">
        <v>16</v>
      </c>
      <c r="B271" t="s">
        <v>204</v>
      </c>
      <c r="C271" s="24">
        <v>206236</v>
      </c>
      <c r="D271" t="s">
        <v>216</v>
      </c>
      <c r="E271" s="24">
        <v>10545157</v>
      </c>
      <c r="F271" s="24">
        <v>0</v>
      </c>
      <c r="G271" s="24">
        <v>5226717</v>
      </c>
      <c r="H271" s="24">
        <v>0</v>
      </c>
      <c r="I271" s="59">
        <f t="shared" si="71"/>
        <v>15771874</v>
      </c>
      <c r="J271" s="108">
        <f t="shared" si="77"/>
        <v>63.495942539819346</v>
      </c>
      <c r="K271" s="24">
        <v>5070300</v>
      </c>
      <c r="L271" s="24">
        <v>3997010</v>
      </c>
      <c r="M271" s="24">
        <v>0</v>
      </c>
      <c r="N271" s="24">
        <v>0</v>
      </c>
      <c r="O271" s="24">
        <v>0</v>
      </c>
      <c r="P271" s="59">
        <f t="shared" si="70"/>
        <v>9067310</v>
      </c>
      <c r="Q271" s="108">
        <f t="shared" si="74"/>
        <v>36.504057460180654</v>
      </c>
      <c r="R271" s="36">
        <f t="shared" si="76"/>
        <v>24839184</v>
      </c>
      <c r="S271">
        <v>75</v>
      </c>
      <c r="T271">
        <v>987</v>
      </c>
      <c r="U271">
        <v>201</v>
      </c>
      <c r="V271" s="36">
        <f t="shared" si="66"/>
        <v>1263</v>
      </c>
      <c r="W271" s="124">
        <f t="shared" si="72"/>
        <v>1</v>
      </c>
      <c r="X271">
        <v>10386</v>
      </c>
      <c r="Y271" s="36">
        <f t="shared" si="73"/>
        <v>11649</v>
      </c>
      <c r="Z271" s="14" t="s">
        <v>314</v>
      </c>
      <c r="AA271" s="14" t="s">
        <v>315</v>
      </c>
      <c r="AB271" s="14">
        <v>0</v>
      </c>
      <c r="AC271" s="125">
        <f t="shared" si="67"/>
        <v>0</v>
      </c>
      <c r="AD271" s="128">
        <f t="shared" si="75"/>
        <v>0</v>
      </c>
      <c r="AE271" s="122">
        <f t="shared" si="68"/>
        <v>1263</v>
      </c>
    </row>
    <row r="272" spans="1:31" ht="15.75" customHeight="1" x14ac:dyDescent="0.2">
      <c r="A272" s="1" t="s">
        <v>16</v>
      </c>
      <c r="B272" t="s">
        <v>205</v>
      </c>
      <c r="C272" s="24">
        <v>742</v>
      </c>
      <c r="D272" t="s">
        <v>216</v>
      </c>
      <c r="E272" s="24">
        <v>10545157</v>
      </c>
      <c r="F272" s="24">
        <v>0</v>
      </c>
      <c r="G272" s="24">
        <v>5226717</v>
      </c>
      <c r="H272" s="24">
        <v>0</v>
      </c>
      <c r="I272" s="59">
        <f t="shared" si="71"/>
        <v>15771874</v>
      </c>
      <c r="J272" s="108">
        <f t="shared" si="77"/>
        <v>63.495942539819346</v>
      </c>
      <c r="K272" s="24">
        <v>5070300</v>
      </c>
      <c r="L272" s="24">
        <v>3997010</v>
      </c>
      <c r="M272" s="24">
        <v>0</v>
      </c>
      <c r="N272" s="24">
        <v>0</v>
      </c>
      <c r="O272" s="24">
        <v>0</v>
      </c>
      <c r="P272" s="59">
        <f t="shared" si="70"/>
        <v>9067310</v>
      </c>
      <c r="Q272" s="108">
        <f t="shared" si="74"/>
        <v>36.504057460180654</v>
      </c>
      <c r="R272" s="36">
        <f t="shared" si="76"/>
        <v>24839184</v>
      </c>
      <c r="S272">
        <v>75</v>
      </c>
      <c r="T272">
        <v>987</v>
      </c>
      <c r="U272">
        <v>201</v>
      </c>
      <c r="V272" s="36">
        <f t="shared" si="66"/>
        <v>1263</v>
      </c>
      <c r="W272" s="124">
        <f t="shared" si="72"/>
        <v>1</v>
      </c>
      <c r="X272">
        <v>10386</v>
      </c>
      <c r="Y272" s="36">
        <f t="shared" si="73"/>
        <v>11649</v>
      </c>
      <c r="Z272" s="14" t="s">
        <v>314</v>
      </c>
      <c r="AA272" s="14" t="s">
        <v>315</v>
      </c>
      <c r="AB272" s="14">
        <v>0</v>
      </c>
      <c r="AC272" s="125">
        <f t="shared" si="67"/>
        <v>0</v>
      </c>
      <c r="AD272" s="128">
        <f t="shared" si="75"/>
        <v>0</v>
      </c>
      <c r="AE272" s="122">
        <f t="shared" si="68"/>
        <v>1263</v>
      </c>
    </row>
    <row r="273" spans="1:31" x14ac:dyDescent="0.2">
      <c r="A273" s="1" t="s">
        <v>16</v>
      </c>
      <c r="B273" t="s">
        <v>206</v>
      </c>
      <c r="C273" s="24">
        <v>20802</v>
      </c>
      <c r="D273" t="s">
        <v>216</v>
      </c>
      <c r="E273" s="24">
        <v>10545157</v>
      </c>
      <c r="F273" s="24">
        <v>0</v>
      </c>
      <c r="G273" s="24">
        <v>5226717</v>
      </c>
      <c r="H273" s="24">
        <v>0</v>
      </c>
      <c r="I273" s="59">
        <f t="shared" si="71"/>
        <v>15771874</v>
      </c>
      <c r="J273" s="108">
        <f t="shared" si="77"/>
        <v>63.495942539819346</v>
      </c>
      <c r="K273" s="24">
        <v>5070300</v>
      </c>
      <c r="L273" s="24">
        <v>3997010</v>
      </c>
      <c r="M273" s="24">
        <v>0</v>
      </c>
      <c r="N273" s="24">
        <v>0</v>
      </c>
      <c r="O273" s="24">
        <v>0</v>
      </c>
      <c r="P273" s="59">
        <f t="shared" si="70"/>
        <v>9067310</v>
      </c>
      <c r="Q273" s="108">
        <f t="shared" si="74"/>
        <v>36.504057460180654</v>
      </c>
      <c r="R273" s="36">
        <f t="shared" si="76"/>
        <v>24839184</v>
      </c>
      <c r="S273">
        <v>75</v>
      </c>
      <c r="T273">
        <v>987</v>
      </c>
      <c r="U273">
        <v>201</v>
      </c>
      <c r="V273" s="36">
        <f t="shared" si="66"/>
        <v>1263</v>
      </c>
      <c r="W273" s="124">
        <f t="shared" si="72"/>
        <v>1</v>
      </c>
      <c r="X273">
        <v>10386</v>
      </c>
      <c r="Y273" s="36">
        <f t="shared" si="73"/>
        <v>11649</v>
      </c>
      <c r="Z273" s="14" t="s">
        <v>314</v>
      </c>
      <c r="AA273" s="14" t="s">
        <v>315</v>
      </c>
      <c r="AB273" s="14">
        <v>0</v>
      </c>
      <c r="AC273" s="125">
        <f t="shared" si="67"/>
        <v>0</v>
      </c>
      <c r="AD273" s="128">
        <f t="shared" si="75"/>
        <v>0</v>
      </c>
      <c r="AE273" s="122">
        <f t="shared" si="68"/>
        <v>1263</v>
      </c>
    </row>
    <row r="274" spans="1:31" x14ac:dyDescent="0.2">
      <c r="A274" s="1" t="s">
        <v>16</v>
      </c>
      <c r="B274" t="s">
        <v>207</v>
      </c>
      <c r="C274" s="24">
        <v>10666</v>
      </c>
      <c r="D274" t="s">
        <v>216</v>
      </c>
      <c r="E274" s="24">
        <v>10545157</v>
      </c>
      <c r="F274" s="24">
        <v>0</v>
      </c>
      <c r="G274" s="24">
        <v>5226717</v>
      </c>
      <c r="H274" s="24">
        <v>0</v>
      </c>
      <c r="I274" s="59">
        <f t="shared" si="71"/>
        <v>15771874</v>
      </c>
      <c r="J274" s="108">
        <f t="shared" si="77"/>
        <v>63.495942539819346</v>
      </c>
      <c r="K274" s="24">
        <v>5070300</v>
      </c>
      <c r="L274" s="24">
        <v>3997010</v>
      </c>
      <c r="M274" s="24">
        <v>0</v>
      </c>
      <c r="N274" s="24">
        <v>0</v>
      </c>
      <c r="O274" s="24">
        <v>0</v>
      </c>
      <c r="P274" s="59">
        <f t="shared" si="70"/>
        <v>9067310</v>
      </c>
      <c r="Q274" s="108">
        <f t="shared" si="74"/>
        <v>36.504057460180654</v>
      </c>
      <c r="R274" s="36">
        <f t="shared" si="76"/>
        <v>24839184</v>
      </c>
      <c r="S274">
        <v>75</v>
      </c>
      <c r="T274">
        <v>987</v>
      </c>
      <c r="U274">
        <v>201</v>
      </c>
      <c r="V274" s="36">
        <f t="shared" si="66"/>
        <v>1263</v>
      </c>
      <c r="W274" s="124">
        <f t="shared" si="72"/>
        <v>1</v>
      </c>
      <c r="X274">
        <v>10386</v>
      </c>
      <c r="Y274" s="36">
        <f t="shared" si="73"/>
        <v>11649</v>
      </c>
      <c r="Z274" s="14" t="s">
        <v>314</v>
      </c>
      <c r="AA274" s="14" t="s">
        <v>315</v>
      </c>
      <c r="AB274" s="14">
        <v>0</v>
      </c>
      <c r="AC274" s="125">
        <f t="shared" si="67"/>
        <v>0</v>
      </c>
      <c r="AD274" s="128">
        <f t="shared" si="75"/>
        <v>0</v>
      </c>
      <c r="AE274" s="122">
        <f t="shared" si="68"/>
        <v>1263</v>
      </c>
    </row>
    <row r="275" spans="1:31" x14ac:dyDescent="0.2">
      <c r="A275" s="1" t="s">
        <v>16</v>
      </c>
      <c r="B275" t="s">
        <v>173</v>
      </c>
      <c r="C275" s="24">
        <v>154855</v>
      </c>
      <c r="D275" t="s">
        <v>216</v>
      </c>
      <c r="E275" s="24">
        <v>10545157</v>
      </c>
      <c r="F275" s="24">
        <v>0</v>
      </c>
      <c r="G275" s="24">
        <v>5226717</v>
      </c>
      <c r="H275" s="24">
        <v>0</v>
      </c>
      <c r="I275" s="59">
        <f t="shared" si="71"/>
        <v>15771874</v>
      </c>
      <c r="J275" s="108">
        <f t="shared" si="77"/>
        <v>63.495942539819346</v>
      </c>
      <c r="K275" s="24">
        <v>5070300</v>
      </c>
      <c r="L275" s="24">
        <v>3997010</v>
      </c>
      <c r="M275" s="24">
        <v>0</v>
      </c>
      <c r="N275" s="24">
        <v>0</v>
      </c>
      <c r="O275" s="24">
        <v>0</v>
      </c>
      <c r="P275" s="59">
        <f t="shared" si="70"/>
        <v>9067310</v>
      </c>
      <c r="Q275" s="108">
        <f t="shared" si="74"/>
        <v>36.504057460180654</v>
      </c>
      <c r="R275" s="36">
        <f t="shared" si="76"/>
        <v>24839184</v>
      </c>
      <c r="S275">
        <v>75</v>
      </c>
      <c r="T275">
        <v>987</v>
      </c>
      <c r="U275">
        <v>201</v>
      </c>
      <c r="V275" s="36">
        <f t="shared" si="66"/>
        <v>1263</v>
      </c>
      <c r="W275" s="124">
        <f t="shared" si="72"/>
        <v>1</v>
      </c>
      <c r="X275">
        <v>10386</v>
      </c>
      <c r="Y275" s="36">
        <f t="shared" si="73"/>
        <v>11649</v>
      </c>
      <c r="Z275" s="14" t="s">
        <v>314</v>
      </c>
      <c r="AA275" s="14" t="s">
        <v>315</v>
      </c>
      <c r="AB275" s="14">
        <v>0</v>
      </c>
      <c r="AC275" s="125">
        <f t="shared" si="67"/>
        <v>0</v>
      </c>
      <c r="AD275" s="128">
        <f t="shared" si="75"/>
        <v>0</v>
      </c>
      <c r="AE275" s="122">
        <f t="shared" si="68"/>
        <v>1263</v>
      </c>
    </row>
    <row r="276" spans="1:31" x14ac:dyDescent="0.2">
      <c r="A276" s="1" t="s">
        <v>16</v>
      </c>
      <c r="B276" t="s">
        <v>208</v>
      </c>
      <c r="C276" s="24">
        <v>0</v>
      </c>
      <c r="D276" t="s">
        <v>216</v>
      </c>
      <c r="E276" s="24">
        <v>10545157</v>
      </c>
      <c r="F276" s="24">
        <v>0</v>
      </c>
      <c r="G276" s="24">
        <v>5226717</v>
      </c>
      <c r="H276" s="24">
        <v>0</v>
      </c>
      <c r="I276" s="59">
        <f t="shared" si="71"/>
        <v>15771874</v>
      </c>
      <c r="J276" s="108">
        <f t="shared" si="77"/>
        <v>63.495942539819346</v>
      </c>
      <c r="K276" s="24">
        <v>5070300</v>
      </c>
      <c r="L276" s="24">
        <v>3997010</v>
      </c>
      <c r="M276" s="24">
        <v>0</v>
      </c>
      <c r="N276" s="24">
        <v>0</v>
      </c>
      <c r="O276" s="24">
        <v>0</v>
      </c>
      <c r="P276" s="59">
        <f t="shared" si="70"/>
        <v>9067310</v>
      </c>
      <c r="Q276" s="108">
        <f t="shared" si="74"/>
        <v>36.504057460180654</v>
      </c>
      <c r="R276" s="36">
        <f t="shared" si="76"/>
        <v>24839184</v>
      </c>
      <c r="S276">
        <v>75</v>
      </c>
      <c r="T276">
        <v>987</v>
      </c>
      <c r="U276">
        <v>201</v>
      </c>
      <c r="V276" s="36">
        <f t="shared" si="66"/>
        <v>1263</v>
      </c>
      <c r="W276" s="124">
        <f t="shared" si="72"/>
        <v>1</v>
      </c>
      <c r="X276">
        <v>10386</v>
      </c>
      <c r="Y276" s="36">
        <f t="shared" si="73"/>
        <v>11649</v>
      </c>
      <c r="Z276" s="14" t="s">
        <v>314</v>
      </c>
      <c r="AA276" s="14" t="s">
        <v>315</v>
      </c>
      <c r="AB276" s="14">
        <v>0</v>
      </c>
      <c r="AC276" s="125">
        <f t="shared" si="67"/>
        <v>0</v>
      </c>
      <c r="AD276" s="128">
        <f t="shared" si="75"/>
        <v>0</v>
      </c>
      <c r="AE276" s="122">
        <f t="shared" si="68"/>
        <v>1263</v>
      </c>
    </row>
    <row r="277" spans="1:31" x14ac:dyDescent="0.2">
      <c r="A277" s="1" t="s">
        <v>16</v>
      </c>
      <c r="B277" t="s">
        <v>313</v>
      </c>
      <c r="C277" s="24">
        <v>0</v>
      </c>
      <c r="D277" t="s">
        <v>312</v>
      </c>
      <c r="E277" s="24">
        <v>10545157</v>
      </c>
      <c r="F277" s="24">
        <v>0</v>
      </c>
      <c r="G277" s="24">
        <v>5226717</v>
      </c>
      <c r="H277" s="24">
        <v>0</v>
      </c>
      <c r="I277" s="59">
        <f t="shared" si="71"/>
        <v>15771874</v>
      </c>
      <c r="J277" s="108">
        <f t="shared" si="77"/>
        <v>63.495942539819346</v>
      </c>
      <c r="K277" s="24">
        <v>5070300</v>
      </c>
      <c r="L277" s="24">
        <v>3997010</v>
      </c>
      <c r="M277" s="24">
        <v>0</v>
      </c>
      <c r="N277" s="24">
        <v>0</v>
      </c>
      <c r="O277" s="24">
        <v>0</v>
      </c>
      <c r="P277" s="59">
        <f t="shared" si="70"/>
        <v>9067310</v>
      </c>
      <c r="Q277" s="108">
        <f t="shared" si="74"/>
        <v>36.504057460180654</v>
      </c>
      <c r="R277" s="36">
        <f t="shared" si="76"/>
        <v>24839184</v>
      </c>
      <c r="S277">
        <v>75</v>
      </c>
      <c r="T277">
        <v>987</v>
      </c>
      <c r="U277">
        <v>201</v>
      </c>
      <c r="V277" s="36">
        <f t="shared" si="66"/>
        <v>1263</v>
      </c>
      <c r="W277" s="124">
        <f t="shared" si="72"/>
        <v>1</v>
      </c>
      <c r="X277">
        <v>10386</v>
      </c>
      <c r="Y277" s="36">
        <f t="shared" si="73"/>
        <v>11649</v>
      </c>
      <c r="Z277" s="14" t="s">
        <v>314</v>
      </c>
      <c r="AA277" s="14" t="s">
        <v>315</v>
      </c>
      <c r="AB277" s="14">
        <v>0</v>
      </c>
      <c r="AC277" s="125">
        <f t="shared" si="67"/>
        <v>0</v>
      </c>
      <c r="AD277" s="128">
        <f t="shared" si="75"/>
        <v>0</v>
      </c>
      <c r="AE277" s="122">
        <f t="shared" si="68"/>
        <v>1263</v>
      </c>
    </row>
    <row r="278" spans="1:31" x14ac:dyDescent="0.2">
      <c r="A278" s="1" t="s">
        <v>16</v>
      </c>
      <c r="B278" t="s">
        <v>169</v>
      </c>
      <c r="C278" s="24">
        <v>43325</v>
      </c>
      <c r="D278" t="s">
        <v>222</v>
      </c>
      <c r="E278" s="24">
        <v>10545157</v>
      </c>
      <c r="F278" s="24">
        <v>0</v>
      </c>
      <c r="G278" s="24">
        <v>5226717</v>
      </c>
      <c r="H278" s="24">
        <v>0</v>
      </c>
      <c r="I278" s="59">
        <f t="shared" si="71"/>
        <v>15771874</v>
      </c>
      <c r="J278" s="108">
        <f t="shared" si="77"/>
        <v>63.495942539819346</v>
      </c>
      <c r="K278" s="24">
        <v>5070300</v>
      </c>
      <c r="L278" s="24">
        <v>3997010</v>
      </c>
      <c r="M278" s="24">
        <v>0</v>
      </c>
      <c r="N278" s="24">
        <v>0</v>
      </c>
      <c r="O278" s="24">
        <v>0</v>
      </c>
      <c r="P278" s="59">
        <f t="shared" si="70"/>
        <v>9067310</v>
      </c>
      <c r="Q278" s="108">
        <f t="shared" si="74"/>
        <v>36.504057460180654</v>
      </c>
      <c r="R278" s="36">
        <f t="shared" si="76"/>
        <v>24839184</v>
      </c>
      <c r="S278">
        <v>75</v>
      </c>
      <c r="T278">
        <v>987</v>
      </c>
      <c r="U278">
        <v>201</v>
      </c>
      <c r="V278" s="36">
        <f t="shared" si="66"/>
        <v>1263</v>
      </c>
      <c r="W278" s="124">
        <f t="shared" si="72"/>
        <v>1</v>
      </c>
      <c r="X278">
        <v>10386</v>
      </c>
      <c r="Y278" s="36">
        <f t="shared" si="73"/>
        <v>11649</v>
      </c>
      <c r="Z278" s="14" t="s">
        <v>314</v>
      </c>
      <c r="AA278" s="14" t="s">
        <v>315</v>
      </c>
      <c r="AB278" s="14">
        <v>0</v>
      </c>
      <c r="AC278" s="125">
        <f t="shared" si="67"/>
        <v>0</v>
      </c>
      <c r="AD278" s="128">
        <f t="shared" si="75"/>
        <v>0</v>
      </c>
      <c r="AE278" s="122">
        <f t="shared" si="68"/>
        <v>1263</v>
      </c>
    </row>
    <row r="279" spans="1:31" x14ac:dyDescent="0.2">
      <c r="A279" s="1" t="s">
        <v>16</v>
      </c>
      <c r="B279" t="s">
        <v>211</v>
      </c>
      <c r="C279" s="24">
        <v>352037</v>
      </c>
      <c r="D279" t="s">
        <v>222</v>
      </c>
      <c r="E279" s="24">
        <v>10545157</v>
      </c>
      <c r="F279" s="24">
        <v>0</v>
      </c>
      <c r="G279" s="24">
        <v>5226717</v>
      </c>
      <c r="H279" s="24">
        <v>0</v>
      </c>
      <c r="I279" s="59">
        <f t="shared" si="71"/>
        <v>15771874</v>
      </c>
      <c r="J279" s="108">
        <f t="shared" si="77"/>
        <v>63.495942539819346</v>
      </c>
      <c r="K279" s="24">
        <v>5070300</v>
      </c>
      <c r="L279" s="24">
        <v>3997010</v>
      </c>
      <c r="M279" s="24">
        <v>0</v>
      </c>
      <c r="N279" s="24">
        <v>0</v>
      </c>
      <c r="O279" s="24">
        <v>0</v>
      </c>
      <c r="P279" s="59">
        <f t="shared" si="70"/>
        <v>9067310</v>
      </c>
      <c r="Q279" s="108">
        <f t="shared" si="74"/>
        <v>36.504057460180654</v>
      </c>
      <c r="R279" s="36">
        <f t="shared" si="76"/>
        <v>24839184</v>
      </c>
      <c r="S279">
        <v>75</v>
      </c>
      <c r="T279">
        <v>987</v>
      </c>
      <c r="U279">
        <v>201</v>
      </c>
      <c r="V279" s="36">
        <f t="shared" si="66"/>
        <v>1263</v>
      </c>
      <c r="W279" s="124">
        <f t="shared" si="72"/>
        <v>1</v>
      </c>
      <c r="X279">
        <v>10386</v>
      </c>
      <c r="Y279" s="36">
        <f t="shared" si="73"/>
        <v>11649</v>
      </c>
      <c r="Z279" s="14" t="s">
        <v>314</v>
      </c>
      <c r="AA279" s="14" t="s">
        <v>315</v>
      </c>
      <c r="AB279" s="14">
        <v>0</v>
      </c>
      <c r="AC279" s="125">
        <f t="shared" si="67"/>
        <v>0</v>
      </c>
      <c r="AD279" s="128">
        <f t="shared" si="75"/>
        <v>0</v>
      </c>
      <c r="AE279" s="122">
        <f t="shared" si="68"/>
        <v>1263</v>
      </c>
    </row>
    <row r="280" spans="1:31" x14ac:dyDescent="0.2">
      <c r="A280" s="1" t="s">
        <v>16</v>
      </c>
      <c r="B280" t="s">
        <v>112</v>
      </c>
      <c r="C280" s="24">
        <v>0</v>
      </c>
      <c r="D280" t="s">
        <v>222</v>
      </c>
      <c r="E280" s="24">
        <v>10545157</v>
      </c>
      <c r="F280" s="24">
        <v>0</v>
      </c>
      <c r="G280" s="24">
        <v>5226717</v>
      </c>
      <c r="H280" s="24">
        <v>0</v>
      </c>
      <c r="I280" s="59">
        <f t="shared" si="71"/>
        <v>15771874</v>
      </c>
      <c r="J280" s="108">
        <f t="shared" si="77"/>
        <v>63.495942539819346</v>
      </c>
      <c r="K280" s="24">
        <v>5070300</v>
      </c>
      <c r="L280" s="24">
        <v>3997010</v>
      </c>
      <c r="M280" s="24">
        <v>0</v>
      </c>
      <c r="N280" s="24">
        <v>0</v>
      </c>
      <c r="O280" s="24">
        <v>0</v>
      </c>
      <c r="P280" s="59">
        <f t="shared" si="70"/>
        <v>9067310</v>
      </c>
      <c r="Q280" s="108">
        <f t="shared" si="74"/>
        <v>36.504057460180654</v>
      </c>
      <c r="R280" s="36">
        <f t="shared" si="76"/>
        <v>24839184</v>
      </c>
      <c r="S280">
        <v>75</v>
      </c>
      <c r="T280">
        <v>987</v>
      </c>
      <c r="U280">
        <v>201</v>
      </c>
      <c r="V280" s="36">
        <f t="shared" si="66"/>
        <v>1263</v>
      </c>
      <c r="W280" s="124">
        <f t="shared" si="72"/>
        <v>1</v>
      </c>
      <c r="X280">
        <v>10386</v>
      </c>
      <c r="Y280" s="36">
        <f t="shared" si="73"/>
        <v>11649</v>
      </c>
      <c r="Z280" s="14" t="s">
        <v>314</v>
      </c>
      <c r="AA280" s="14" t="s">
        <v>315</v>
      </c>
      <c r="AB280" s="14">
        <v>0</v>
      </c>
      <c r="AC280" s="125">
        <f t="shared" si="67"/>
        <v>0</v>
      </c>
      <c r="AD280" s="128">
        <f t="shared" si="75"/>
        <v>0</v>
      </c>
      <c r="AE280" s="122">
        <f t="shared" si="68"/>
        <v>1263</v>
      </c>
    </row>
    <row r="281" spans="1:31" x14ac:dyDescent="0.2">
      <c r="A281" s="1" t="s">
        <v>16</v>
      </c>
      <c r="B281" t="s">
        <v>113</v>
      </c>
      <c r="C281" s="24">
        <v>1429866</v>
      </c>
      <c r="D281" t="s">
        <v>222</v>
      </c>
      <c r="E281" s="24">
        <v>10545157</v>
      </c>
      <c r="F281" s="24">
        <v>0</v>
      </c>
      <c r="G281" s="24">
        <v>5226717</v>
      </c>
      <c r="H281" s="24">
        <v>0</v>
      </c>
      <c r="I281" s="59">
        <f t="shared" si="71"/>
        <v>15771874</v>
      </c>
      <c r="J281" s="108">
        <f t="shared" si="77"/>
        <v>63.495942539819346</v>
      </c>
      <c r="K281" s="24">
        <v>5070300</v>
      </c>
      <c r="L281" s="24">
        <v>3997010</v>
      </c>
      <c r="M281" s="24">
        <v>0</v>
      </c>
      <c r="N281" s="24">
        <v>0</v>
      </c>
      <c r="O281" s="24">
        <v>0</v>
      </c>
      <c r="P281" s="59">
        <f t="shared" si="70"/>
        <v>9067310</v>
      </c>
      <c r="Q281" s="108">
        <f t="shared" si="74"/>
        <v>36.504057460180654</v>
      </c>
      <c r="R281" s="36">
        <f t="shared" si="76"/>
        <v>24839184</v>
      </c>
      <c r="S281">
        <v>75</v>
      </c>
      <c r="T281">
        <v>987</v>
      </c>
      <c r="U281">
        <v>201</v>
      </c>
      <c r="V281" s="36">
        <f t="shared" ref="V281:V343" si="78">SUM(S281:U281)</f>
        <v>1263</v>
      </c>
      <c r="W281" s="124">
        <f t="shared" si="72"/>
        <v>1</v>
      </c>
      <c r="X281">
        <v>10386</v>
      </c>
      <c r="Y281" s="36">
        <f t="shared" si="73"/>
        <v>11649</v>
      </c>
      <c r="Z281" s="14" t="s">
        <v>314</v>
      </c>
      <c r="AA281" s="14" t="s">
        <v>315</v>
      </c>
      <c r="AB281" s="14">
        <v>0</v>
      </c>
      <c r="AC281" s="125">
        <f t="shared" ref="AC281:AC346" si="79">SUM(Z281:AB281)</f>
        <v>0</v>
      </c>
      <c r="AD281" s="128">
        <f t="shared" si="75"/>
        <v>0</v>
      </c>
      <c r="AE281" s="122">
        <f t="shared" si="68"/>
        <v>1263</v>
      </c>
    </row>
    <row r="282" spans="1:31" x14ac:dyDescent="0.2">
      <c r="A282" s="1" t="s">
        <v>242</v>
      </c>
      <c r="B282" t="s">
        <v>122</v>
      </c>
      <c r="C282" s="24">
        <v>95925</v>
      </c>
      <c r="D282" t="s">
        <v>98</v>
      </c>
      <c r="E282" s="24">
        <v>15943</v>
      </c>
      <c r="F282" s="24">
        <v>139715</v>
      </c>
      <c r="G282" s="24">
        <v>0</v>
      </c>
      <c r="H282" s="24">
        <v>0</v>
      </c>
      <c r="I282" s="59">
        <f>SUM(E282:H282)</f>
        <v>155658</v>
      </c>
      <c r="J282" s="108">
        <f t="shared" si="77"/>
        <v>100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59">
        <f t="shared" si="70"/>
        <v>0</v>
      </c>
      <c r="Q282" s="108">
        <f t="shared" si="74"/>
        <v>0</v>
      </c>
      <c r="R282" s="36">
        <f t="shared" si="76"/>
        <v>155658</v>
      </c>
      <c r="S282">
        <v>3</v>
      </c>
      <c r="T282">
        <v>0</v>
      </c>
      <c r="U282">
        <v>0</v>
      </c>
      <c r="V282" s="36">
        <f t="shared" si="78"/>
        <v>3</v>
      </c>
      <c r="W282" s="124">
        <f t="shared" si="72"/>
        <v>1</v>
      </c>
      <c r="X282">
        <v>7</v>
      </c>
      <c r="Y282" s="36">
        <f t="shared" si="73"/>
        <v>10</v>
      </c>
      <c r="Z282" s="14">
        <v>0</v>
      </c>
      <c r="AA282" s="14">
        <v>0</v>
      </c>
      <c r="AB282" s="14">
        <v>0</v>
      </c>
      <c r="AC282" s="125">
        <f t="shared" si="79"/>
        <v>0</v>
      </c>
      <c r="AD282" s="128">
        <f t="shared" si="75"/>
        <v>0</v>
      </c>
      <c r="AE282" s="122">
        <f t="shared" si="68"/>
        <v>3</v>
      </c>
    </row>
    <row r="283" spans="1:31" ht="15.75" customHeight="1" x14ac:dyDescent="0.2">
      <c r="A283" s="1" t="s">
        <v>17</v>
      </c>
      <c r="B283" t="s">
        <v>99</v>
      </c>
      <c r="C283" s="32">
        <v>9677</v>
      </c>
      <c r="D283" t="s">
        <v>98</v>
      </c>
      <c r="E283" s="32">
        <v>0</v>
      </c>
      <c r="F283" s="32">
        <v>0</v>
      </c>
      <c r="G283" s="32">
        <v>0</v>
      </c>
      <c r="H283" s="32">
        <v>0</v>
      </c>
      <c r="I283" s="59">
        <f>SUM(E283:H283)</f>
        <v>0</v>
      </c>
      <c r="J283" s="108">
        <f t="shared" si="77"/>
        <v>0</v>
      </c>
      <c r="K283" s="32">
        <v>44110</v>
      </c>
      <c r="L283" s="32">
        <v>103048</v>
      </c>
      <c r="M283" s="32">
        <v>0</v>
      </c>
      <c r="N283" s="32">
        <v>0</v>
      </c>
      <c r="O283" s="32">
        <v>0</v>
      </c>
      <c r="P283" s="59">
        <f t="shared" si="70"/>
        <v>147158</v>
      </c>
      <c r="Q283" s="108">
        <f t="shared" si="74"/>
        <v>100</v>
      </c>
      <c r="R283" s="36">
        <f t="shared" si="76"/>
        <v>147158</v>
      </c>
      <c r="S283">
        <v>0</v>
      </c>
      <c r="T283">
        <v>0</v>
      </c>
      <c r="U283">
        <v>0</v>
      </c>
      <c r="V283" s="36">
        <f>SUM(S283:U283)</f>
        <v>0</v>
      </c>
      <c r="W283" s="124" t="e">
        <f t="shared" si="72"/>
        <v>#DIV/0!</v>
      </c>
      <c r="X283">
        <v>0</v>
      </c>
      <c r="Y283" s="36">
        <f t="shared" si="73"/>
        <v>0</v>
      </c>
      <c r="Z283" s="14">
        <v>0</v>
      </c>
      <c r="AA283" s="14">
        <v>0</v>
      </c>
      <c r="AB283" s="14">
        <v>0</v>
      </c>
      <c r="AC283" s="125">
        <f t="shared" si="79"/>
        <v>0</v>
      </c>
      <c r="AD283" s="128" t="e">
        <f t="shared" si="75"/>
        <v>#DIV/0!</v>
      </c>
      <c r="AE283" s="122">
        <f t="shared" si="68"/>
        <v>0</v>
      </c>
    </row>
    <row r="284" spans="1:31" ht="15.75" customHeight="1" x14ac:dyDescent="0.2">
      <c r="A284" s="1" t="s">
        <v>17</v>
      </c>
      <c r="B284" t="s">
        <v>105</v>
      </c>
      <c r="C284" s="32">
        <v>19239</v>
      </c>
      <c r="D284" t="s">
        <v>171</v>
      </c>
      <c r="E284" s="32">
        <v>0</v>
      </c>
      <c r="F284" s="32">
        <v>0</v>
      </c>
      <c r="G284" s="32">
        <v>0</v>
      </c>
      <c r="H284" s="32">
        <v>0</v>
      </c>
      <c r="I284" s="59">
        <f t="shared" ref="I284:I286" si="80">SUM(E284:H284)</f>
        <v>0</v>
      </c>
      <c r="J284" s="108">
        <f t="shared" si="77"/>
        <v>0</v>
      </c>
      <c r="K284" s="32">
        <v>44110</v>
      </c>
      <c r="L284" s="32">
        <v>103048</v>
      </c>
      <c r="M284" s="32">
        <v>0</v>
      </c>
      <c r="N284" s="32">
        <v>0</v>
      </c>
      <c r="O284" s="32">
        <v>0</v>
      </c>
      <c r="P284" s="59">
        <f t="shared" si="70"/>
        <v>147158</v>
      </c>
      <c r="Q284" s="108">
        <f t="shared" si="74"/>
        <v>100</v>
      </c>
      <c r="R284" s="36">
        <f t="shared" si="76"/>
        <v>147158</v>
      </c>
      <c r="S284">
        <v>0</v>
      </c>
      <c r="T284">
        <v>0</v>
      </c>
      <c r="U284">
        <v>0</v>
      </c>
      <c r="V284" s="36">
        <f t="shared" ref="V284:V300" si="81">SUM(S284:U284)</f>
        <v>0</v>
      </c>
      <c r="W284" s="124" t="e">
        <f t="shared" si="72"/>
        <v>#DIV/0!</v>
      </c>
      <c r="X284">
        <v>0</v>
      </c>
      <c r="Y284" s="36">
        <f t="shared" si="73"/>
        <v>0</v>
      </c>
      <c r="Z284" s="14">
        <v>0</v>
      </c>
      <c r="AA284" s="14">
        <v>0</v>
      </c>
      <c r="AB284" s="14">
        <v>0</v>
      </c>
      <c r="AC284" s="125">
        <f t="shared" si="79"/>
        <v>0</v>
      </c>
      <c r="AD284" s="128" t="e">
        <f t="shared" si="75"/>
        <v>#DIV/0!</v>
      </c>
      <c r="AE284" s="122">
        <f t="shared" si="68"/>
        <v>0</v>
      </c>
    </row>
    <row r="285" spans="1:31" x14ac:dyDescent="0.2">
      <c r="A285" s="1" t="s">
        <v>17</v>
      </c>
      <c r="B285" t="s">
        <v>106</v>
      </c>
      <c r="C285" s="32">
        <v>10176</v>
      </c>
      <c r="D285" t="s">
        <v>171</v>
      </c>
      <c r="E285" s="32">
        <v>0</v>
      </c>
      <c r="F285" s="32">
        <v>0</v>
      </c>
      <c r="G285" s="32">
        <v>0</v>
      </c>
      <c r="H285" s="32">
        <v>0</v>
      </c>
      <c r="I285" s="59">
        <f t="shared" si="80"/>
        <v>0</v>
      </c>
      <c r="J285" s="108">
        <f t="shared" si="77"/>
        <v>0</v>
      </c>
      <c r="K285" s="32">
        <v>44110</v>
      </c>
      <c r="L285" s="32">
        <v>103048</v>
      </c>
      <c r="M285" s="32">
        <v>0</v>
      </c>
      <c r="N285" s="32">
        <v>0</v>
      </c>
      <c r="O285" s="32">
        <v>0</v>
      </c>
      <c r="P285" s="59">
        <f t="shared" si="70"/>
        <v>147158</v>
      </c>
      <c r="Q285" s="108">
        <f t="shared" si="74"/>
        <v>100</v>
      </c>
      <c r="R285" s="36">
        <f t="shared" si="76"/>
        <v>147158</v>
      </c>
      <c r="S285">
        <v>0</v>
      </c>
      <c r="T285">
        <v>0</v>
      </c>
      <c r="U285">
        <v>0</v>
      </c>
      <c r="V285" s="36">
        <f t="shared" si="81"/>
        <v>0</v>
      </c>
      <c r="W285" s="124" t="e">
        <f t="shared" si="72"/>
        <v>#DIV/0!</v>
      </c>
      <c r="X285">
        <v>0</v>
      </c>
      <c r="Y285" s="36">
        <f t="shared" si="73"/>
        <v>0</v>
      </c>
      <c r="Z285" s="14">
        <v>0</v>
      </c>
      <c r="AA285" s="14">
        <v>0</v>
      </c>
      <c r="AB285" s="14">
        <v>0</v>
      </c>
      <c r="AC285" s="125">
        <f t="shared" si="79"/>
        <v>0</v>
      </c>
      <c r="AD285" s="128" t="e">
        <f t="shared" si="75"/>
        <v>#DIV/0!</v>
      </c>
      <c r="AE285" s="122">
        <f t="shared" si="68"/>
        <v>0</v>
      </c>
    </row>
    <row r="286" spans="1:31" x14ac:dyDescent="0.2">
      <c r="A286" s="1" t="s">
        <v>17</v>
      </c>
      <c r="B286" t="s">
        <v>229</v>
      </c>
      <c r="C286" s="32">
        <v>6250</v>
      </c>
      <c r="D286" t="s">
        <v>224</v>
      </c>
      <c r="E286" s="32">
        <v>0</v>
      </c>
      <c r="F286" s="32">
        <v>0</v>
      </c>
      <c r="G286" s="32">
        <v>0</v>
      </c>
      <c r="H286" s="32">
        <v>0</v>
      </c>
      <c r="I286" s="59">
        <f t="shared" si="80"/>
        <v>0</v>
      </c>
      <c r="J286" s="108">
        <f t="shared" si="77"/>
        <v>0</v>
      </c>
      <c r="K286" s="32">
        <v>44110</v>
      </c>
      <c r="L286" s="32">
        <v>103048</v>
      </c>
      <c r="M286" s="32">
        <v>0</v>
      </c>
      <c r="N286" s="32">
        <v>0</v>
      </c>
      <c r="O286" s="32">
        <v>0</v>
      </c>
      <c r="P286" s="59">
        <f t="shared" si="70"/>
        <v>147158</v>
      </c>
      <c r="Q286" s="108">
        <f t="shared" si="74"/>
        <v>100</v>
      </c>
      <c r="R286" s="36">
        <f t="shared" si="76"/>
        <v>147158</v>
      </c>
      <c r="S286">
        <v>0</v>
      </c>
      <c r="T286">
        <v>0</v>
      </c>
      <c r="U286">
        <v>0</v>
      </c>
      <c r="V286" s="36">
        <f t="shared" si="81"/>
        <v>0</v>
      </c>
      <c r="W286" s="124" t="e">
        <f t="shared" si="72"/>
        <v>#DIV/0!</v>
      </c>
      <c r="X286">
        <v>0</v>
      </c>
      <c r="Y286" s="36">
        <f t="shared" si="73"/>
        <v>0</v>
      </c>
      <c r="Z286" s="14">
        <v>0</v>
      </c>
      <c r="AA286" s="14">
        <v>0</v>
      </c>
      <c r="AB286" s="14">
        <v>0</v>
      </c>
      <c r="AC286" s="125">
        <f t="shared" si="79"/>
        <v>0</v>
      </c>
      <c r="AD286" s="128" t="e">
        <f t="shared" si="75"/>
        <v>#DIV/0!</v>
      </c>
      <c r="AE286" s="122">
        <f t="shared" si="68"/>
        <v>0</v>
      </c>
    </row>
    <row r="287" spans="1:31" x14ac:dyDescent="0.2">
      <c r="A287" s="1" t="s">
        <v>18</v>
      </c>
      <c r="B287" t="s">
        <v>161</v>
      </c>
      <c r="C287" s="24">
        <f>1036424/9</f>
        <v>115158.22222222222</v>
      </c>
      <c r="D287" t="s">
        <v>98</v>
      </c>
      <c r="E287" s="24">
        <v>2994478</v>
      </c>
      <c r="F287" s="24">
        <v>2660035</v>
      </c>
      <c r="G287" s="24">
        <v>0</v>
      </c>
      <c r="H287" s="24">
        <v>0</v>
      </c>
      <c r="I287" s="59">
        <f>SUM(E287:H287)</f>
        <v>5654513</v>
      </c>
      <c r="J287" s="108">
        <f t="shared" si="77"/>
        <v>94.401075012829963</v>
      </c>
      <c r="K287" s="24">
        <v>62311</v>
      </c>
      <c r="L287" s="24">
        <v>30066</v>
      </c>
      <c r="M287" s="24">
        <v>242992</v>
      </c>
      <c r="N287" s="24">
        <v>0</v>
      </c>
      <c r="O287" s="24">
        <v>0</v>
      </c>
      <c r="P287" s="59">
        <f>SUM(K287:O287)</f>
        <v>335369</v>
      </c>
      <c r="Q287" s="108">
        <f t="shared" si="74"/>
        <v>5.5989249871700313</v>
      </c>
      <c r="R287" s="36">
        <f t="shared" si="76"/>
        <v>5989882</v>
      </c>
      <c r="S287">
        <v>17</v>
      </c>
      <c r="T287">
        <v>9</v>
      </c>
      <c r="U287">
        <v>9</v>
      </c>
      <c r="V287" s="36">
        <f t="shared" si="81"/>
        <v>35</v>
      </c>
      <c r="W287" s="124">
        <f t="shared" si="72"/>
        <v>0.19125683060109289</v>
      </c>
      <c r="X287">
        <v>14</v>
      </c>
      <c r="Y287" s="36">
        <f t="shared" si="73"/>
        <v>49</v>
      </c>
      <c r="Z287" s="121">
        <f>SUM(AD287)</f>
        <v>0.80874316939890711</v>
      </c>
      <c r="AA287" s="14" t="s">
        <v>316</v>
      </c>
      <c r="AB287" s="14" t="s">
        <v>281</v>
      </c>
      <c r="AC287" s="127">
        <v>148</v>
      </c>
      <c r="AD287" s="128">
        <f t="shared" si="75"/>
        <v>0.80874316939890711</v>
      </c>
      <c r="AE287" s="122">
        <f t="shared" si="68"/>
        <v>183</v>
      </c>
    </row>
    <row r="288" spans="1:31" x14ac:dyDescent="0.2">
      <c r="A288" s="1" t="s">
        <v>18</v>
      </c>
      <c r="B288" t="s">
        <v>223</v>
      </c>
      <c r="C288">
        <v>115158.22</v>
      </c>
      <c r="D288" t="s">
        <v>98</v>
      </c>
      <c r="E288" s="24">
        <v>2994478</v>
      </c>
      <c r="F288" s="24">
        <v>2660035</v>
      </c>
      <c r="G288" s="24">
        <v>0</v>
      </c>
      <c r="H288" s="24">
        <v>0</v>
      </c>
      <c r="I288" s="59">
        <f t="shared" si="71"/>
        <v>5654513</v>
      </c>
      <c r="J288" s="108">
        <f t="shared" si="77"/>
        <v>94.401075012829963</v>
      </c>
      <c r="K288" s="24">
        <v>62311</v>
      </c>
      <c r="L288" s="24">
        <v>30066</v>
      </c>
      <c r="M288" s="24">
        <v>242992</v>
      </c>
      <c r="N288" s="24">
        <v>0</v>
      </c>
      <c r="O288" s="24">
        <v>0</v>
      </c>
      <c r="P288" s="59">
        <f>SUM(K288:O288)</f>
        <v>335369</v>
      </c>
      <c r="Q288" s="108">
        <f t="shared" si="74"/>
        <v>5.5989249871700313</v>
      </c>
      <c r="R288" s="36">
        <f t="shared" si="76"/>
        <v>5989882</v>
      </c>
      <c r="S288">
        <v>17</v>
      </c>
      <c r="T288">
        <v>9</v>
      </c>
      <c r="U288">
        <v>9</v>
      </c>
      <c r="V288" s="36">
        <f t="shared" si="81"/>
        <v>35</v>
      </c>
      <c r="W288" s="124">
        <f t="shared" si="72"/>
        <v>0.19125683060109289</v>
      </c>
      <c r="X288">
        <v>14</v>
      </c>
      <c r="Y288" s="36">
        <f t="shared" si="73"/>
        <v>49</v>
      </c>
      <c r="Z288" s="14" t="s">
        <v>314</v>
      </c>
      <c r="AA288" s="14" t="s">
        <v>316</v>
      </c>
      <c r="AB288" s="14">
        <v>0</v>
      </c>
      <c r="AC288" s="125">
        <v>148</v>
      </c>
      <c r="AD288" s="128">
        <f t="shared" si="75"/>
        <v>0.80874316939890711</v>
      </c>
      <c r="AE288" s="122">
        <f t="shared" si="68"/>
        <v>183</v>
      </c>
    </row>
    <row r="289" spans="1:31" x14ac:dyDescent="0.2">
      <c r="A289" s="1" t="s">
        <v>18</v>
      </c>
      <c r="B289" t="s">
        <v>119</v>
      </c>
      <c r="C289">
        <v>115158.22</v>
      </c>
      <c r="D289" t="s">
        <v>98</v>
      </c>
      <c r="E289" s="24">
        <v>2994478</v>
      </c>
      <c r="F289" s="24">
        <v>2660035</v>
      </c>
      <c r="G289" s="24">
        <v>0</v>
      </c>
      <c r="H289" s="24">
        <v>0</v>
      </c>
      <c r="I289" s="59">
        <f t="shared" si="71"/>
        <v>5654513</v>
      </c>
      <c r="J289" s="108">
        <f t="shared" si="77"/>
        <v>94.401075012829963</v>
      </c>
      <c r="K289" s="24">
        <v>62311</v>
      </c>
      <c r="L289" s="24">
        <v>30066</v>
      </c>
      <c r="M289" s="24">
        <v>242992</v>
      </c>
      <c r="N289" s="24">
        <v>0</v>
      </c>
      <c r="O289" s="24">
        <v>0</v>
      </c>
      <c r="P289" s="59">
        <f>SUM(K289:O289)</f>
        <v>335369</v>
      </c>
      <c r="Q289" s="108">
        <f t="shared" si="74"/>
        <v>5.5989249871700313</v>
      </c>
      <c r="R289" s="36">
        <f t="shared" si="76"/>
        <v>5989882</v>
      </c>
      <c r="S289">
        <v>17</v>
      </c>
      <c r="T289">
        <v>9</v>
      </c>
      <c r="U289">
        <v>9</v>
      </c>
      <c r="V289" s="36">
        <f t="shared" si="81"/>
        <v>35</v>
      </c>
      <c r="W289" s="124">
        <f t="shared" si="72"/>
        <v>0.19125683060109289</v>
      </c>
      <c r="X289">
        <v>14</v>
      </c>
      <c r="Y289" s="36">
        <f t="shared" si="73"/>
        <v>49</v>
      </c>
      <c r="Z289" s="14" t="s">
        <v>314</v>
      </c>
      <c r="AA289" s="14" t="s">
        <v>316</v>
      </c>
      <c r="AB289" s="14">
        <v>0</v>
      </c>
      <c r="AC289" s="125">
        <v>148</v>
      </c>
      <c r="AD289" s="128">
        <f t="shared" si="75"/>
        <v>0.80874316939890711</v>
      </c>
      <c r="AE289" s="122">
        <f t="shared" si="68"/>
        <v>183</v>
      </c>
    </row>
    <row r="290" spans="1:31" x14ac:dyDescent="0.2">
      <c r="A290" s="1" t="s">
        <v>18</v>
      </c>
      <c r="B290" t="s">
        <v>100</v>
      </c>
      <c r="C290">
        <f>115158.22+159219</f>
        <v>274377.21999999997</v>
      </c>
      <c r="D290" t="s">
        <v>98</v>
      </c>
      <c r="E290" s="24">
        <v>2994478</v>
      </c>
      <c r="F290" s="24">
        <v>2660035</v>
      </c>
      <c r="G290" s="24">
        <v>0</v>
      </c>
      <c r="H290" s="24">
        <v>0</v>
      </c>
      <c r="I290" s="59">
        <f t="shared" si="71"/>
        <v>5654513</v>
      </c>
      <c r="J290" s="108">
        <f t="shared" si="77"/>
        <v>94.401075012829963</v>
      </c>
      <c r="K290" s="24">
        <v>62311</v>
      </c>
      <c r="L290" s="24">
        <v>30066</v>
      </c>
      <c r="M290" s="24">
        <v>242992</v>
      </c>
      <c r="N290" s="24">
        <v>0</v>
      </c>
      <c r="O290" s="24">
        <v>0</v>
      </c>
      <c r="P290" s="59">
        <f t="shared" si="70"/>
        <v>335369</v>
      </c>
      <c r="Q290" s="108">
        <f t="shared" si="74"/>
        <v>5.5989249871700313</v>
      </c>
      <c r="R290" s="36">
        <f t="shared" si="76"/>
        <v>5989882</v>
      </c>
      <c r="S290">
        <v>17</v>
      </c>
      <c r="T290">
        <v>9</v>
      </c>
      <c r="U290">
        <v>9</v>
      </c>
      <c r="V290" s="36">
        <f t="shared" si="81"/>
        <v>35</v>
      </c>
      <c r="W290" s="124">
        <f t="shared" si="72"/>
        <v>0.19125683060109289</v>
      </c>
      <c r="X290">
        <v>14</v>
      </c>
      <c r="Y290" s="36">
        <f t="shared" si="73"/>
        <v>49</v>
      </c>
      <c r="Z290" s="14" t="s">
        <v>314</v>
      </c>
      <c r="AA290" s="14" t="s">
        <v>316</v>
      </c>
      <c r="AB290" s="14">
        <v>0</v>
      </c>
      <c r="AC290" s="125">
        <v>148</v>
      </c>
      <c r="AD290" s="128">
        <f t="shared" si="75"/>
        <v>0.80874316939890711</v>
      </c>
      <c r="AE290" s="122">
        <f t="shared" ref="AE290:AE348" si="82">V290+AC290</f>
        <v>183</v>
      </c>
    </row>
    <row r="291" spans="1:31" x14ac:dyDescent="0.2">
      <c r="A291" s="1" t="s">
        <v>18</v>
      </c>
      <c r="B291" t="s">
        <v>136</v>
      </c>
      <c r="C291">
        <v>115158.22</v>
      </c>
      <c r="D291" t="s">
        <v>98</v>
      </c>
      <c r="E291" s="24">
        <v>2994478</v>
      </c>
      <c r="F291" s="24">
        <v>2660035</v>
      </c>
      <c r="G291" s="24">
        <v>0</v>
      </c>
      <c r="H291" s="24">
        <v>0</v>
      </c>
      <c r="I291" s="59">
        <f t="shared" si="71"/>
        <v>5654513</v>
      </c>
      <c r="J291" s="108">
        <f t="shared" si="77"/>
        <v>94.401075012829963</v>
      </c>
      <c r="K291" s="24">
        <v>62311</v>
      </c>
      <c r="L291" s="24">
        <v>30066</v>
      </c>
      <c r="M291" s="24">
        <v>242992</v>
      </c>
      <c r="N291" s="24">
        <v>0</v>
      </c>
      <c r="O291" s="24">
        <v>0</v>
      </c>
      <c r="P291" s="59">
        <f t="shared" si="70"/>
        <v>335369</v>
      </c>
      <c r="Q291" s="108">
        <f t="shared" si="74"/>
        <v>5.5989249871700313</v>
      </c>
      <c r="R291" s="36">
        <f t="shared" si="76"/>
        <v>5989882</v>
      </c>
      <c r="S291">
        <v>17</v>
      </c>
      <c r="T291">
        <v>9</v>
      </c>
      <c r="U291">
        <v>9</v>
      </c>
      <c r="V291" s="36">
        <f t="shared" si="81"/>
        <v>35</v>
      </c>
      <c r="W291" s="124">
        <f t="shared" si="72"/>
        <v>0.19125683060109289</v>
      </c>
      <c r="X291">
        <v>14</v>
      </c>
      <c r="Y291" s="36">
        <f t="shared" si="73"/>
        <v>49</v>
      </c>
      <c r="Z291" s="14" t="s">
        <v>314</v>
      </c>
      <c r="AA291" s="14" t="s">
        <v>316</v>
      </c>
      <c r="AB291" s="14">
        <v>0</v>
      </c>
      <c r="AC291" s="125">
        <v>148</v>
      </c>
      <c r="AD291" s="128">
        <f t="shared" si="75"/>
        <v>0.80874316939890711</v>
      </c>
      <c r="AE291" s="122">
        <f t="shared" si="82"/>
        <v>183</v>
      </c>
    </row>
    <row r="292" spans="1:31" s="10" customFormat="1" x14ac:dyDescent="0.2">
      <c r="A292" s="6" t="s">
        <v>18</v>
      </c>
      <c r="B292" s="10" t="s">
        <v>122</v>
      </c>
      <c r="C292" s="113">
        <f>C287+295350</f>
        <v>410508.22222222225</v>
      </c>
      <c r="D292" s="10" t="s">
        <v>98</v>
      </c>
      <c r="E292" s="114">
        <v>2994478</v>
      </c>
      <c r="F292" s="114">
        <v>2660035</v>
      </c>
      <c r="G292" s="114">
        <v>0</v>
      </c>
      <c r="H292" s="114">
        <v>0</v>
      </c>
      <c r="I292" s="59">
        <f t="shared" si="71"/>
        <v>5654513</v>
      </c>
      <c r="J292" s="108">
        <f t="shared" si="77"/>
        <v>94.401075012829963</v>
      </c>
      <c r="K292" s="114">
        <v>62311</v>
      </c>
      <c r="L292" s="114">
        <v>30066</v>
      </c>
      <c r="M292" s="114">
        <v>242992</v>
      </c>
      <c r="N292" s="114">
        <v>0</v>
      </c>
      <c r="O292" s="114">
        <v>0</v>
      </c>
      <c r="P292" s="59">
        <f t="shared" ref="P292:P354" si="83">SUM(K292:O292)</f>
        <v>335369</v>
      </c>
      <c r="Q292" s="108">
        <f t="shared" si="74"/>
        <v>5.5989249871700313</v>
      </c>
      <c r="R292" s="36">
        <f t="shared" si="76"/>
        <v>5989882</v>
      </c>
      <c r="S292" s="10">
        <v>17</v>
      </c>
      <c r="T292" s="10">
        <v>9</v>
      </c>
      <c r="U292" s="10">
        <v>9</v>
      </c>
      <c r="V292" s="36">
        <f t="shared" si="81"/>
        <v>35</v>
      </c>
      <c r="W292" s="124">
        <f t="shared" si="72"/>
        <v>0.19125683060109289</v>
      </c>
      <c r="X292" s="10">
        <v>14</v>
      </c>
      <c r="Y292" s="36">
        <f t="shared" si="73"/>
        <v>49</v>
      </c>
      <c r="Z292" s="33" t="s">
        <v>314</v>
      </c>
      <c r="AA292" s="33" t="s">
        <v>316</v>
      </c>
      <c r="AB292" s="33">
        <v>0</v>
      </c>
      <c r="AC292" s="125">
        <v>148</v>
      </c>
      <c r="AD292" s="128">
        <f t="shared" si="75"/>
        <v>0.80874316939890711</v>
      </c>
      <c r="AE292" s="122">
        <f t="shared" si="82"/>
        <v>183</v>
      </c>
    </row>
    <row r="293" spans="1:31" x14ac:dyDescent="0.2">
      <c r="A293" s="1" t="s">
        <v>18</v>
      </c>
      <c r="B293" t="s">
        <v>121</v>
      </c>
      <c r="C293">
        <v>115158.22</v>
      </c>
      <c r="D293" t="s">
        <v>98</v>
      </c>
      <c r="E293" s="24">
        <v>2994478</v>
      </c>
      <c r="F293" s="24">
        <v>2660035</v>
      </c>
      <c r="G293" s="24">
        <v>0</v>
      </c>
      <c r="H293" s="24">
        <v>0</v>
      </c>
      <c r="I293" s="59">
        <f t="shared" si="71"/>
        <v>5654513</v>
      </c>
      <c r="J293" s="108">
        <f t="shared" si="77"/>
        <v>94.401075012829963</v>
      </c>
      <c r="K293" s="24">
        <v>62311</v>
      </c>
      <c r="L293" s="24">
        <v>30066</v>
      </c>
      <c r="M293" s="24">
        <v>242992</v>
      </c>
      <c r="N293" s="24">
        <v>0</v>
      </c>
      <c r="O293" s="24">
        <v>0</v>
      </c>
      <c r="P293" s="59">
        <f t="shared" si="83"/>
        <v>335369</v>
      </c>
      <c r="Q293" s="108">
        <f t="shared" si="74"/>
        <v>5.5989249871700313</v>
      </c>
      <c r="R293" s="36">
        <f t="shared" si="76"/>
        <v>5989882</v>
      </c>
      <c r="S293">
        <v>17</v>
      </c>
      <c r="T293">
        <v>9</v>
      </c>
      <c r="U293">
        <v>9</v>
      </c>
      <c r="V293" s="36">
        <f t="shared" si="81"/>
        <v>35</v>
      </c>
      <c r="W293" s="124">
        <f t="shared" si="72"/>
        <v>0.19125683060109289</v>
      </c>
      <c r="X293">
        <v>14</v>
      </c>
      <c r="Y293" s="36">
        <f t="shared" si="73"/>
        <v>49</v>
      </c>
      <c r="Z293" s="14" t="s">
        <v>314</v>
      </c>
      <c r="AA293" s="14" t="s">
        <v>316</v>
      </c>
      <c r="AB293" s="14">
        <v>0</v>
      </c>
      <c r="AC293" s="125">
        <v>148</v>
      </c>
      <c r="AD293" s="128">
        <f t="shared" si="75"/>
        <v>0.80874316939890711</v>
      </c>
      <c r="AE293" s="122">
        <f t="shared" si="82"/>
        <v>183</v>
      </c>
    </row>
    <row r="294" spans="1:31" x14ac:dyDescent="0.2">
      <c r="A294" s="1" t="s">
        <v>18</v>
      </c>
      <c r="B294" t="s">
        <v>120</v>
      </c>
      <c r="C294">
        <v>115158.22</v>
      </c>
      <c r="D294" t="s">
        <v>98</v>
      </c>
      <c r="E294" s="24">
        <v>2994478</v>
      </c>
      <c r="F294" s="24">
        <v>2660035</v>
      </c>
      <c r="G294" s="24">
        <v>0</v>
      </c>
      <c r="H294" s="24">
        <v>0</v>
      </c>
      <c r="I294" s="59">
        <f t="shared" si="71"/>
        <v>5654513</v>
      </c>
      <c r="J294" s="108">
        <f t="shared" si="77"/>
        <v>94.401075012829963</v>
      </c>
      <c r="K294" s="24">
        <v>62311</v>
      </c>
      <c r="L294" s="24">
        <v>30066</v>
      </c>
      <c r="M294" s="24">
        <v>242992</v>
      </c>
      <c r="N294" s="24">
        <v>0</v>
      </c>
      <c r="O294" s="24">
        <v>0</v>
      </c>
      <c r="P294" s="59">
        <f t="shared" si="83"/>
        <v>335369</v>
      </c>
      <c r="Q294" s="108">
        <f t="shared" si="74"/>
        <v>5.5989249871700313</v>
      </c>
      <c r="R294" s="36">
        <f t="shared" si="76"/>
        <v>5989882</v>
      </c>
      <c r="S294">
        <v>17</v>
      </c>
      <c r="T294">
        <v>9</v>
      </c>
      <c r="U294">
        <v>9</v>
      </c>
      <c r="V294" s="36">
        <f t="shared" si="81"/>
        <v>35</v>
      </c>
      <c r="W294" s="124">
        <f t="shared" si="72"/>
        <v>0.19125683060109289</v>
      </c>
      <c r="X294">
        <v>14</v>
      </c>
      <c r="Y294" s="36">
        <f t="shared" si="73"/>
        <v>49</v>
      </c>
      <c r="Z294" s="14" t="s">
        <v>314</v>
      </c>
      <c r="AA294" s="14" t="s">
        <v>316</v>
      </c>
      <c r="AB294" s="14">
        <v>0</v>
      </c>
      <c r="AC294" s="125">
        <v>148</v>
      </c>
      <c r="AD294" s="128">
        <f t="shared" si="75"/>
        <v>0.80874316939890711</v>
      </c>
      <c r="AE294" s="122">
        <f t="shared" si="82"/>
        <v>183</v>
      </c>
    </row>
    <row r="295" spans="1:31" x14ac:dyDescent="0.2">
      <c r="A295" s="1" t="s">
        <v>18</v>
      </c>
      <c r="B295" t="s">
        <v>99</v>
      </c>
      <c r="C295">
        <f>115158.22+748007</f>
        <v>863165.22</v>
      </c>
      <c r="D295" t="s">
        <v>98</v>
      </c>
      <c r="E295" s="24">
        <v>2994478</v>
      </c>
      <c r="F295" s="24">
        <v>2660035</v>
      </c>
      <c r="G295" s="24">
        <v>0</v>
      </c>
      <c r="H295" s="24">
        <v>0</v>
      </c>
      <c r="I295" s="59">
        <f t="shared" si="71"/>
        <v>5654513</v>
      </c>
      <c r="J295" s="108">
        <f t="shared" si="77"/>
        <v>94.401075012829963</v>
      </c>
      <c r="K295" s="24">
        <v>62311</v>
      </c>
      <c r="L295" s="24">
        <v>30066</v>
      </c>
      <c r="M295" s="24">
        <v>242992</v>
      </c>
      <c r="N295" s="24">
        <v>0</v>
      </c>
      <c r="O295" s="24">
        <v>0</v>
      </c>
      <c r="P295" s="59">
        <f t="shared" si="83"/>
        <v>335369</v>
      </c>
      <c r="Q295" s="108">
        <f t="shared" si="74"/>
        <v>5.5989249871700313</v>
      </c>
      <c r="R295" s="36">
        <f t="shared" si="76"/>
        <v>5989882</v>
      </c>
      <c r="S295">
        <v>17</v>
      </c>
      <c r="T295">
        <v>9</v>
      </c>
      <c r="U295">
        <v>9</v>
      </c>
      <c r="V295" s="36">
        <f t="shared" si="81"/>
        <v>35</v>
      </c>
      <c r="W295" s="124">
        <f t="shared" si="72"/>
        <v>0.19125683060109289</v>
      </c>
      <c r="X295">
        <v>14</v>
      </c>
      <c r="Y295" s="36">
        <f t="shared" si="73"/>
        <v>49</v>
      </c>
      <c r="Z295" s="14" t="s">
        <v>314</v>
      </c>
      <c r="AA295" s="14" t="s">
        <v>316</v>
      </c>
      <c r="AB295" s="14">
        <v>0</v>
      </c>
      <c r="AC295" s="125">
        <v>148</v>
      </c>
      <c r="AD295" s="128">
        <f t="shared" si="75"/>
        <v>0.80874316939890711</v>
      </c>
      <c r="AE295" s="122">
        <f t="shared" si="82"/>
        <v>183</v>
      </c>
    </row>
    <row r="296" spans="1:31" x14ac:dyDescent="0.2">
      <c r="A296" s="1" t="s">
        <v>18</v>
      </c>
      <c r="B296" t="s">
        <v>119</v>
      </c>
      <c r="C296" s="24">
        <v>363249</v>
      </c>
      <c r="D296" t="s">
        <v>98</v>
      </c>
      <c r="E296" s="24">
        <v>2994478</v>
      </c>
      <c r="F296" s="24">
        <v>2660035</v>
      </c>
      <c r="G296" s="24">
        <v>0</v>
      </c>
      <c r="H296" s="24">
        <v>0</v>
      </c>
      <c r="I296" s="59">
        <f t="shared" si="71"/>
        <v>5654513</v>
      </c>
      <c r="J296" s="108">
        <f t="shared" si="77"/>
        <v>94.401075012829963</v>
      </c>
      <c r="K296" s="24">
        <v>62311</v>
      </c>
      <c r="L296" s="24">
        <v>30066</v>
      </c>
      <c r="M296" s="24">
        <v>242992</v>
      </c>
      <c r="N296" s="24">
        <v>0</v>
      </c>
      <c r="O296" s="24">
        <v>0</v>
      </c>
      <c r="P296" s="59">
        <f t="shared" si="83"/>
        <v>335369</v>
      </c>
      <c r="Q296" s="108">
        <f t="shared" si="74"/>
        <v>5.5989249871700313</v>
      </c>
      <c r="R296" s="36">
        <f t="shared" si="76"/>
        <v>5989882</v>
      </c>
      <c r="S296">
        <v>17</v>
      </c>
      <c r="T296">
        <v>9</v>
      </c>
      <c r="U296">
        <v>9</v>
      </c>
      <c r="V296" s="36">
        <f t="shared" si="81"/>
        <v>35</v>
      </c>
      <c r="W296" s="124">
        <f t="shared" si="72"/>
        <v>0.19125683060109289</v>
      </c>
      <c r="X296">
        <v>14</v>
      </c>
      <c r="Y296" s="36">
        <f t="shared" si="73"/>
        <v>49</v>
      </c>
      <c r="Z296" s="14" t="s">
        <v>314</v>
      </c>
      <c r="AA296" s="14" t="s">
        <v>316</v>
      </c>
      <c r="AB296" s="14">
        <v>0</v>
      </c>
      <c r="AC296" s="125">
        <v>148</v>
      </c>
      <c r="AD296" s="128">
        <f t="shared" si="75"/>
        <v>0.80874316939890711</v>
      </c>
      <c r="AE296" s="122">
        <f t="shared" si="82"/>
        <v>183</v>
      </c>
    </row>
    <row r="297" spans="1:31" x14ac:dyDescent="0.2">
      <c r="A297" s="1" t="s">
        <v>18</v>
      </c>
      <c r="B297" t="s">
        <v>102</v>
      </c>
      <c r="C297" s="24">
        <v>328627.67</v>
      </c>
      <c r="D297" t="s">
        <v>171</v>
      </c>
      <c r="E297" s="24">
        <v>2994478</v>
      </c>
      <c r="F297" s="24">
        <v>2660035</v>
      </c>
      <c r="G297" s="24">
        <v>0</v>
      </c>
      <c r="H297" s="24">
        <v>0</v>
      </c>
      <c r="I297" s="59">
        <f t="shared" si="71"/>
        <v>5654513</v>
      </c>
      <c r="J297" s="108">
        <f t="shared" si="77"/>
        <v>94.401075012829963</v>
      </c>
      <c r="K297" s="24">
        <v>62311</v>
      </c>
      <c r="L297" s="24">
        <v>30066</v>
      </c>
      <c r="M297" s="24">
        <v>242992</v>
      </c>
      <c r="N297" s="24">
        <v>0</v>
      </c>
      <c r="O297" s="24">
        <v>0</v>
      </c>
      <c r="P297" s="59">
        <f t="shared" si="83"/>
        <v>335369</v>
      </c>
      <c r="Q297" s="108">
        <f t="shared" si="74"/>
        <v>5.5989249871700313</v>
      </c>
      <c r="R297" s="36">
        <f t="shared" si="76"/>
        <v>5989882</v>
      </c>
      <c r="S297">
        <v>17</v>
      </c>
      <c r="T297">
        <v>9</v>
      </c>
      <c r="U297">
        <v>9</v>
      </c>
      <c r="V297" s="36">
        <f t="shared" si="81"/>
        <v>35</v>
      </c>
      <c r="W297" s="124">
        <f t="shared" si="72"/>
        <v>0.19125683060109289</v>
      </c>
      <c r="X297">
        <v>14</v>
      </c>
      <c r="Y297" s="36">
        <f t="shared" si="73"/>
        <v>49</v>
      </c>
      <c r="Z297" s="14" t="s">
        <v>314</v>
      </c>
      <c r="AA297" s="14" t="s">
        <v>316</v>
      </c>
      <c r="AB297" s="14">
        <v>0</v>
      </c>
      <c r="AC297" s="125">
        <v>148</v>
      </c>
      <c r="AD297" s="128">
        <f t="shared" si="75"/>
        <v>0.80874316939890711</v>
      </c>
      <c r="AE297" s="122">
        <f t="shared" si="82"/>
        <v>183</v>
      </c>
    </row>
    <row r="298" spans="1:31" x14ac:dyDescent="0.2">
      <c r="A298" s="1" t="s">
        <v>18</v>
      </c>
      <c r="B298" t="s">
        <v>104</v>
      </c>
      <c r="C298" s="24">
        <v>328627.67</v>
      </c>
      <c r="D298" t="s">
        <v>171</v>
      </c>
      <c r="E298" s="24">
        <v>2994478</v>
      </c>
      <c r="F298" s="24">
        <v>2660035</v>
      </c>
      <c r="G298" s="24">
        <v>0</v>
      </c>
      <c r="H298" s="24">
        <v>0</v>
      </c>
      <c r="I298" s="59">
        <f t="shared" si="71"/>
        <v>5654513</v>
      </c>
      <c r="J298" s="108">
        <f t="shared" si="77"/>
        <v>94.401075012829963</v>
      </c>
      <c r="K298" s="24">
        <v>62311</v>
      </c>
      <c r="L298" s="24">
        <v>30066</v>
      </c>
      <c r="M298" s="24">
        <v>242992</v>
      </c>
      <c r="N298" s="24">
        <v>0</v>
      </c>
      <c r="O298" s="24">
        <v>0</v>
      </c>
      <c r="P298" s="59">
        <f t="shared" si="83"/>
        <v>335369</v>
      </c>
      <c r="Q298" s="108">
        <f t="shared" si="74"/>
        <v>5.5989249871700313</v>
      </c>
      <c r="R298" s="36">
        <f t="shared" si="76"/>
        <v>5989882</v>
      </c>
      <c r="S298">
        <v>17</v>
      </c>
      <c r="T298">
        <v>9</v>
      </c>
      <c r="U298">
        <v>9</v>
      </c>
      <c r="V298" s="36">
        <f t="shared" si="81"/>
        <v>35</v>
      </c>
      <c r="W298" s="124">
        <f t="shared" si="72"/>
        <v>0.19125683060109289</v>
      </c>
      <c r="X298">
        <v>14</v>
      </c>
      <c r="Y298" s="36">
        <f t="shared" si="73"/>
        <v>49</v>
      </c>
      <c r="Z298" s="14" t="s">
        <v>314</v>
      </c>
      <c r="AA298" s="14" t="s">
        <v>316</v>
      </c>
      <c r="AB298" s="14">
        <v>0</v>
      </c>
      <c r="AC298" s="125">
        <v>148</v>
      </c>
      <c r="AD298" s="128">
        <f t="shared" si="75"/>
        <v>0.80874316939890711</v>
      </c>
      <c r="AE298" s="122">
        <f t="shared" si="82"/>
        <v>183</v>
      </c>
    </row>
    <row r="299" spans="1:31" x14ac:dyDescent="0.2">
      <c r="A299" s="1" t="s">
        <v>18</v>
      </c>
      <c r="B299" t="s">
        <v>106</v>
      </c>
      <c r="C299" s="24">
        <v>328627.67</v>
      </c>
      <c r="D299" t="s">
        <v>171</v>
      </c>
      <c r="E299" s="24">
        <v>2994478</v>
      </c>
      <c r="F299" s="24">
        <v>2660035</v>
      </c>
      <c r="G299" s="24">
        <v>0</v>
      </c>
      <c r="H299" s="24">
        <v>0</v>
      </c>
      <c r="I299" s="59">
        <f t="shared" si="71"/>
        <v>5654513</v>
      </c>
      <c r="J299" s="108">
        <f t="shared" si="77"/>
        <v>94.401075012829963</v>
      </c>
      <c r="K299" s="24">
        <v>62311</v>
      </c>
      <c r="L299" s="24">
        <v>30066</v>
      </c>
      <c r="M299" s="24">
        <v>242992</v>
      </c>
      <c r="N299" s="24">
        <v>0</v>
      </c>
      <c r="O299" s="24">
        <v>0</v>
      </c>
      <c r="P299" s="59">
        <f t="shared" si="83"/>
        <v>335369</v>
      </c>
      <c r="Q299" s="108">
        <f t="shared" si="74"/>
        <v>5.5989249871700313</v>
      </c>
      <c r="R299" s="36">
        <f t="shared" si="76"/>
        <v>5989882</v>
      </c>
      <c r="S299">
        <v>17</v>
      </c>
      <c r="T299">
        <v>9</v>
      </c>
      <c r="U299">
        <v>9</v>
      </c>
      <c r="V299" s="36">
        <f t="shared" si="81"/>
        <v>35</v>
      </c>
      <c r="W299" s="124">
        <f t="shared" si="72"/>
        <v>0.19125683060109289</v>
      </c>
      <c r="X299">
        <v>14</v>
      </c>
      <c r="Y299" s="36">
        <f t="shared" si="73"/>
        <v>49</v>
      </c>
      <c r="Z299" s="14" t="s">
        <v>314</v>
      </c>
      <c r="AA299" s="14" t="s">
        <v>316</v>
      </c>
      <c r="AB299" s="14">
        <v>0</v>
      </c>
      <c r="AC299" s="125">
        <v>148</v>
      </c>
      <c r="AD299" s="128">
        <f t="shared" si="75"/>
        <v>0.80874316939890711</v>
      </c>
      <c r="AE299" s="122">
        <f t="shared" si="82"/>
        <v>183</v>
      </c>
    </row>
    <row r="300" spans="1:31" x14ac:dyDescent="0.2">
      <c r="A300" s="1" t="s">
        <v>18</v>
      </c>
      <c r="B300" t="s">
        <v>102</v>
      </c>
      <c r="C300" s="24">
        <v>602999</v>
      </c>
      <c r="D300" t="s">
        <v>171</v>
      </c>
      <c r="E300" s="24">
        <v>2994478</v>
      </c>
      <c r="F300" s="24">
        <v>2660035</v>
      </c>
      <c r="G300" s="24">
        <v>0</v>
      </c>
      <c r="H300" s="24">
        <v>0</v>
      </c>
      <c r="I300" s="59">
        <f t="shared" si="71"/>
        <v>5654513</v>
      </c>
      <c r="J300" s="108">
        <f t="shared" si="77"/>
        <v>94.401075012829963</v>
      </c>
      <c r="K300" s="24">
        <v>62311</v>
      </c>
      <c r="L300" s="24">
        <v>30066</v>
      </c>
      <c r="M300" s="24">
        <v>242992</v>
      </c>
      <c r="N300" s="24">
        <v>0</v>
      </c>
      <c r="O300" s="24">
        <v>0</v>
      </c>
      <c r="P300" s="59">
        <f t="shared" si="83"/>
        <v>335369</v>
      </c>
      <c r="Q300" s="108">
        <f t="shared" si="74"/>
        <v>5.5989249871700313</v>
      </c>
      <c r="R300" s="36">
        <f t="shared" si="76"/>
        <v>5989882</v>
      </c>
      <c r="S300">
        <v>17</v>
      </c>
      <c r="T300">
        <v>9</v>
      </c>
      <c r="U300">
        <v>9</v>
      </c>
      <c r="V300" s="36">
        <f t="shared" si="81"/>
        <v>35</v>
      </c>
      <c r="W300" s="124">
        <f t="shared" si="72"/>
        <v>0.19125683060109289</v>
      </c>
      <c r="X300">
        <v>14</v>
      </c>
      <c r="Y300" s="36">
        <f t="shared" si="73"/>
        <v>49</v>
      </c>
      <c r="Z300" s="14" t="s">
        <v>314</v>
      </c>
      <c r="AA300" s="14" t="s">
        <v>316</v>
      </c>
      <c r="AB300" s="14">
        <v>0</v>
      </c>
      <c r="AC300" s="125">
        <v>148</v>
      </c>
      <c r="AD300" s="128">
        <f t="shared" si="75"/>
        <v>0.80874316939890711</v>
      </c>
      <c r="AE300" s="122">
        <f t="shared" si="82"/>
        <v>183</v>
      </c>
    </row>
    <row r="301" spans="1:31" x14ac:dyDescent="0.2">
      <c r="A301" s="1" t="s">
        <v>18</v>
      </c>
      <c r="B301" t="s">
        <v>106</v>
      </c>
      <c r="C301" s="24">
        <v>565884</v>
      </c>
      <c r="D301" t="s">
        <v>171</v>
      </c>
      <c r="E301" s="24">
        <v>2994478</v>
      </c>
      <c r="F301" s="24">
        <v>2660035</v>
      </c>
      <c r="G301" s="24">
        <v>0</v>
      </c>
      <c r="H301" s="24">
        <v>0</v>
      </c>
      <c r="I301" s="59">
        <f t="shared" si="71"/>
        <v>5654513</v>
      </c>
      <c r="J301" s="108">
        <f t="shared" si="77"/>
        <v>94.401075012829963</v>
      </c>
      <c r="K301" s="24">
        <v>62311</v>
      </c>
      <c r="L301" s="24">
        <v>30066</v>
      </c>
      <c r="M301" s="24">
        <v>242992</v>
      </c>
      <c r="N301" s="24">
        <v>0</v>
      </c>
      <c r="O301" s="24">
        <v>0</v>
      </c>
      <c r="P301" s="59">
        <f t="shared" si="83"/>
        <v>335369</v>
      </c>
      <c r="Q301" s="108">
        <f t="shared" si="74"/>
        <v>5.5989249871700313</v>
      </c>
      <c r="R301" s="36">
        <f t="shared" si="76"/>
        <v>5989882</v>
      </c>
      <c r="V301" s="36">
        <f t="shared" si="78"/>
        <v>0</v>
      </c>
      <c r="W301" s="124" t="e">
        <f t="shared" si="72"/>
        <v>#DIV/0!</v>
      </c>
      <c r="Y301" s="36">
        <f t="shared" si="73"/>
        <v>0</v>
      </c>
      <c r="AC301" s="125">
        <f t="shared" si="79"/>
        <v>0</v>
      </c>
      <c r="AD301" s="128" t="e">
        <f t="shared" si="75"/>
        <v>#DIV/0!</v>
      </c>
      <c r="AE301" s="122">
        <f t="shared" si="82"/>
        <v>0</v>
      </c>
    </row>
    <row r="302" spans="1:31" x14ac:dyDescent="0.2">
      <c r="A302" s="1" t="s">
        <v>19</v>
      </c>
      <c r="B302" t="s">
        <v>119</v>
      </c>
      <c r="C302" s="24">
        <v>123313.5</v>
      </c>
      <c r="E302" s="24">
        <v>1962026</v>
      </c>
      <c r="F302" s="24">
        <v>1348443</v>
      </c>
      <c r="G302" s="24">
        <v>0</v>
      </c>
      <c r="H302" s="24">
        <v>0</v>
      </c>
      <c r="I302" s="59">
        <f>SUM(E302:H302)</f>
        <v>3310469</v>
      </c>
      <c r="J302" s="108">
        <f t="shared" si="77"/>
        <v>94.820688260570435</v>
      </c>
      <c r="K302" s="32">
        <v>0</v>
      </c>
      <c r="L302" s="32">
        <v>0</v>
      </c>
      <c r="M302" s="32">
        <v>180825</v>
      </c>
      <c r="N302" s="32">
        <v>0</v>
      </c>
      <c r="O302" s="32">
        <v>0</v>
      </c>
      <c r="P302" s="59">
        <f>SUM(K302:O302)</f>
        <v>180825</v>
      </c>
      <c r="Q302" s="108">
        <f t="shared" si="74"/>
        <v>5.179311739429564</v>
      </c>
      <c r="R302" s="36">
        <f t="shared" si="76"/>
        <v>3491294</v>
      </c>
      <c r="S302">
        <v>52</v>
      </c>
      <c r="T302">
        <v>0</v>
      </c>
      <c r="U302">
        <v>0</v>
      </c>
      <c r="V302" s="36">
        <f t="shared" si="78"/>
        <v>52</v>
      </c>
      <c r="W302" s="124">
        <f t="shared" si="72"/>
        <v>0.22707423580786026</v>
      </c>
      <c r="X302">
        <v>1</v>
      </c>
      <c r="Y302" s="36">
        <f t="shared" si="73"/>
        <v>53</v>
      </c>
      <c r="Z302" s="14">
        <v>177</v>
      </c>
      <c r="AA302" s="14">
        <v>0</v>
      </c>
      <c r="AB302" s="14" t="s">
        <v>281</v>
      </c>
      <c r="AC302" s="125">
        <f t="shared" si="79"/>
        <v>177</v>
      </c>
      <c r="AD302" s="128">
        <f t="shared" si="75"/>
        <v>0.77292576419213976</v>
      </c>
      <c r="AE302" s="122">
        <f t="shared" si="82"/>
        <v>229</v>
      </c>
    </row>
    <row r="303" spans="1:31" x14ac:dyDescent="0.2">
      <c r="A303" s="1" t="s">
        <v>19</v>
      </c>
      <c r="B303" t="s">
        <v>100</v>
      </c>
      <c r="C303" s="24">
        <v>123313.5</v>
      </c>
      <c r="E303" s="24">
        <v>1962026</v>
      </c>
      <c r="F303" s="24">
        <v>1348443</v>
      </c>
      <c r="G303" s="24">
        <v>0</v>
      </c>
      <c r="H303" s="24">
        <v>0</v>
      </c>
      <c r="I303" s="59">
        <f t="shared" ref="I303:I364" si="84">SUM(E303:H303)</f>
        <v>3310469</v>
      </c>
      <c r="J303" s="108">
        <f t="shared" si="77"/>
        <v>94.820688260570435</v>
      </c>
      <c r="K303" s="32">
        <v>0</v>
      </c>
      <c r="L303" s="32">
        <v>0</v>
      </c>
      <c r="M303" s="32">
        <v>180825</v>
      </c>
      <c r="N303" s="32">
        <v>0</v>
      </c>
      <c r="O303" s="32">
        <v>0</v>
      </c>
      <c r="P303" s="59">
        <f t="shared" si="83"/>
        <v>180825</v>
      </c>
      <c r="Q303" s="108">
        <f t="shared" si="74"/>
        <v>5.179311739429564</v>
      </c>
      <c r="R303" s="36">
        <f t="shared" si="76"/>
        <v>3491294</v>
      </c>
      <c r="S303">
        <v>52</v>
      </c>
      <c r="T303">
        <v>0</v>
      </c>
      <c r="U303">
        <v>0</v>
      </c>
      <c r="V303" s="36">
        <f t="shared" si="78"/>
        <v>52</v>
      </c>
      <c r="W303" s="124">
        <f t="shared" si="72"/>
        <v>0.22707423580786026</v>
      </c>
      <c r="X303">
        <v>1</v>
      </c>
      <c r="Y303" s="36">
        <f t="shared" si="73"/>
        <v>53</v>
      </c>
      <c r="Z303" s="14">
        <v>177</v>
      </c>
      <c r="AA303" s="14">
        <v>0</v>
      </c>
      <c r="AB303" s="14" t="s">
        <v>281</v>
      </c>
      <c r="AC303" s="125">
        <f t="shared" si="79"/>
        <v>177</v>
      </c>
      <c r="AD303" s="128">
        <f t="shared" si="75"/>
        <v>0.77292576419213976</v>
      </c>
      <c r="AE303" s="122">
        <f t="shared" si="82"/>
        <v>229</v>
      </c>
    </row>
    <row r="304" spans="1:31" x14ac:dyDescent="0.2">
      <c r="A304" s="1" t="s">
        <v>19</v>
      </c>
      <c r="B304" t="s">
        <v>121</v>
      </c>
      <c r="C304" s="24">
        <v>123313.5</v>
      </c>
      <c r="E304" s="24">
        <v>1962026</v>
      </c>
      <c r="F304" s="24">
        <v>1348443</v>
      </c>
      <c r="G304" s="24">
        <v>0</v>
      </c>
      <c r="H304" s="24">
        <v>0</v>
      </c>
      <c r="I304" s="59">
        <f t="shared" si="84"/>
        <v>3310469</v>
      </c>
      <c r="J304" s="108">
        <f t="shared" si="77"/>
        <v>94.820688260570435</v>
      </c>
      <c r="K304" s="32">
        <v>0</v>
      </c>
      <c r="L304" s="32">
        <v>0</v>
      </c>
      <c r="M304" s="32">
        <v>180825</v>
      </c>
      <c r="N304" s="32">
        <v>0</v>
      </c>
      <c r="O304" s="32">
        <v>0</v>
      </c>
      <c r="P304" s="59">
        <f t="shared" si="83"/>
        <v>180825</v>
      </c>
      <c r="Q304" s="108">
        <f t="shared" si="74"/>
        <v>5.179311739429564</v>
      </c>
      <c r="R304" s="36">
        <f t="shared" si="76"/>
        <v>3491294</v>
      </c>
      <c r="S304">
        <v>52</v>
      </c>
      <c r="T304">
        <v>0</v>
      </c>
      <c r="U304">
        <v>0</v>
      </c>
      <c r="V304" s="36">
        <f t="shared" si="78"/>
        <v>52</v>
      </c>
      <c r="W304" s="124">
        <f t="shared" si="72"/>
        <v>0.22707423580786026</v>
      </c>
      <c r="X304">
        <v>1</v>
      </c>
      <c r="Y304" s="36">
        <f t="shared" si="73"/>
        <v>53</v>
      </c>
      <c r="Z304" s="14">
        <v>177</v>
      </c>
      <c r="AA304" s="14">
        <v>0</v>
      </c>
      <c r="AB304" s="14" t="s">
        <v>281</v>
      </c>
      <c r="AC304" s="125">
        <f t="shared" si="79"/>
        <v>177</v>
      </c>
      <c r="AD304" s="128">
        <f t="shared" si="75"/>
        <v>0.77292576419213976</v>
      </c>
      <c r="AE304" s="122">
        <f t="shared" si="82"/>
        <v>229</v>
      </c>
    </row>
    <row r="305" spans="1:31" x14ac:dyDescent="0.2">
      <c r="A305" s="1" t="s">
        <v>19</v>
      </c>
      <c r="B305" t="s">
        <v>99</v>
      </c>
      <c r="C305" s="24">
        <v>123313.5</v>
      </c>
      <c r="E305" s="24">
        <v>1962026</v>
      </c>
      <c r="F305" s="24">
        <v>1348443</v>
      </c>
      <c r="G305" s="24">
        <v>0</v>
      </c>
      <c r="H305" s="24">
        <v>0</v>
      </c>
      <c r="I305" s="59">
        <f t="shared" si="84"/>
        <v>3310469</v>
      </c>
      <c r="J305" s="108">
        <f t="shared" si="77"/>
        <v>94.820688260570435</v>
      </c>
      <c r="K305" s="32">
        <v>0</v>
      </c>
      <c r="L305" s="32">
        <v>0</v>
      </c>
      <c r="M305" s="32">
        <v>180825</v>
      </c>
      <c r="N305" s="32">
        <v>0</v>
      </c>
      <c r="O305" s="32">
        <v>0</v>
      </c>
      <c r="P305" s="59">
        <f t="shared" si="83"/>
        <v>180825</v>
      </c>
      <c r="Q305" s="108">
        <f t="shared" si="74"/>
        <v>5.179311739429564</v>
      </c>
      <c r="R305" s="36">
        <f t="shared" si="76"/>
        <v>3491294</v>
      </c>
      <c r="S305">
        <v>52</v>
      </c>
      <c r="T305">
        <v>0</v>
      </c>
      <c r="U305">
        <v>0</v>
      </c>
      <c r="V305" s="36">
        <f t="shared" si="78"/>
        <v>52</v>
      </c>
      <c r="W305" s="124">
        <f t="shared" si="72"/>
        <v>0.22707423580786026</v>
      </c>
      <c r="X305">
        <v>1</v>
      </c>
      <c r="Y305" s="36">
        <f t="shared" si="73"/>
        <v>53</v>
      </c>
      <c r="Z305" s="14">
        <v>177</v>
      </c>
      <c r="AA305" s="14">
        <v>0</v>
      </c>
      <c r="AB305" s="14" t="s">
        <v>281</v>
      </c>
      <c r="AC305" s="125">
        <f t="shared" si="79"/>
        <v>177</v>
      </c>
      <c r="AD305" s="128">
        <f t="shared" si="75"/>
        <v>0.77292576419213976</v>
      </c>
      <c r="AE305" s="122">
        <f t="shared" si="82"/>
        <v>229</v>
      </c>
    </row>
    <row r="306" spans="1:31" x14ac:dyDescent="0.2">
      <c r="A306" s="1" t="s">
        <v>19</v>
      </c>
      <c r="B306" t="s">
        <v>102</v>
      </c>
      <c r="C306" s="24">
        <v>67955.33</v>
      </c>
      <c r="E306" s="24">
        <v>1962026</v>
      </c>
      <c r="F306" s="24">
        <v>1348443</v>
      </c>
      <c r="G306" s="24">
        <v>0</v>
      </c>
      <c r="H306" s="24">
        <v>0</v>
      </c>
      <c r="I306" s="59">
        <f t="shared" si="84"/>
        <v>3310469</v>
      </c>
      <c r="J306" s="108">
        <f t="shared" si="77"/>
        <v>94.820688260570435</v>
      </c>
      <c r="K306" s="32">
        <v>0</v>
      </c>
      <c r="L306" s="32">
        <v>0</v>
      </c>
      <c r="M306" s="32">
        <v>180825</v>
      </c>
      <c r="N306" s="32">
        <v>0</v>
      </c>
      <c r="O306" s="32">
        <v>0</v>
      </c>
      <c r="P306" s="59">
        <f t="shared" si="83"/>
        <v>180825</v>
      </c>
      <c r="Q306" s="108">
        <f t="shared" si="74"/>
        <v>5.179311739429564</v>
      </c>
      <c r="R306" s="36">
        <f t="shared" si="76"/>
        <v>3491294</v>
      </c>
      <c r="S306">
        <v>52</v>
      </c>
      <c r="T306">
        <v>0</v>
      </c>
      <c r="U306">
        <v>0</v>
      </c>
      <c r="V306" s="36">
        <f t="shared" si="78"/>
        <v>52</v>
      </c>
      <c r="W306" s="124">
        <f t="shared" si="72"/>
        <v>0.22707423580786026</v>
      </c>
      <c r="X306">
        <v>1</v>
      </c>
      <c r="Y306" s="36">
        <f t="shared" si="73"/>
        <v>53</v>
      </c>
      <c r="Z306" s="14">
        <v>177</v>
      </c>
      <c r="AA306" s="14">
        <v>0</v>
      </c>
      <c r="AB306" s="14" t="s">
        <v>281</v>
      </c>
      <c r="AC306" s="125">
        <f t="shared" si="79"/>
        <v>177</v>
      </c>
      <c r="AD306" s="128">
        <f t="shared" si="75"/>
        <v>0.77292576419213976</v>
      </c>
      <c r="AE306" s="122">
        <f t="shared" si="82"/>
        <v>229</v>
      </c>
    </row>
    <row r="307" spans="1:31" x14ac:dyDescent="0.2">
      <c r="A307" s="1" t="s">
        <v>19</v>
      </c>
      <c r="B307" t="s">
        <v>104</v>
      </c>
      <c r="C307" s="24">
        <v>67955.33</v>
      </c>
      <c r="E307" s="24">
        <v>1962026</v>
      </c>
      <c r="F307" s="24">
        <v>1348443</v>
      </c>
      <c r="G307" s="24">
        <v>0</v>
      </c>
      <c r="H307" s="24">
        <v>0</v>
      </c>
      <c r="I307" s="59">
        <f t="shared" si="84"/>
        <v>3310469</v>
      </c>
      <c r="J307" s="108">
        <f t="shared" si="77"/>
        <v>94.820688260570435</v>
      </c>
      <c r="K307" s="32">
        <v>0</v>
      </c>
      <c r="L307" s="32">
        <v>0</v>
      </c>
      <c r="M307" s="32">
        <v>180825</v>
      </c>
      <c r="N307" s="32">
        <v>0</v>
      </c>
      <c r="O307" s="32">
        <v>0</v>
      </c>
      <c r="P307" s="59">
        <f t="shared" si="83"/>
        <v>180825</v>
      </c>
      <c r="Q307" s="108">
        <f t="shared" si="74"/>
        <v>5.179311739429564</v>
      </c>
      <c r="R307" s="36">
        <f t="shared" si="76"/>
        <v>3491294</v>
      </c>
      <c r="S307">
        <v>52</v>
      </c>
      <c r="T307">
        <v>0</v>
      </c>
      <c r="U307">
        <v>0</v>
      </c>
      <c r="V307" s="36">
        <f t="shared" si="78"/>
        <v>52</v>
      </c>
      <c r="W307" s="124">
        <f t="shared" si="72"/>
        <v>0.22707423580786026</v>
      </c>
      <c r="X307">
        <v>1</v>
      </c>
      <c r="Y307" s="36">
        <f t="shared" si="73"/>
        <v>53</v>
      </c>
      <c r="Z307" s="14">
        <v>177</v>
      </c>
      <c r="AA307" s="14">
        <v>0</v>
      </c>
      <c r="AB307" s="14" t="s">
        <v>281</v>
      </c>
      <c r="AC307" s="125">
        <f t="shared" si="79"/>
        <v>177</v>
      </c>
      <c r="AD307" s="128">
        <f t="shared" si="75"/>
        <v>0.77292576419213976</v>
      </c>
      <c r="AE307" s="122">
        <f t="shared" si="82"/>
        <v>229</v>
      </c>
    </row>
    <row r="308" spans="1:31" x14ac:dyDescent="0.2">
      <c r="A308" s="1" t="s">
        <v>19</v>
      </c>
      <c r="B308" t="s">
        <v>106</v>
      </c>
      <c r="C308" s="24">
        <v>67955.33</v>
      </c>
      <c r="E308" s="24">
        <v>1962026</v>
      </c>
      <c r="F308" s="24">
        <v>1348443</v>
      </c>
      <c r="G308" s="24">
        <v>0</v>
      </c>
      <c r="H308" s="24">
        <v>0</v>
      </c>
      <c r="I308" s="59">
        <f t="shared" si="84"/>
        <v>3310469</v>
      </c>
      <c r="J308" s="108">
        <f t="shared" si="77"/>
        <v>94.820688260570435</v>
      </c>
      <c r="K308" s="32">
        <v>0</v>
      </c>
      <c r="L308" s="32">
        <v>0</v>
      </c>
      <c r="M308" s="32">
        <v>180825</v>
      </c>
      <c r="N308" s="32">
        <v>0</v>
      </c>
      <c r="O308" s="32">
        <v>0</v>
      </c>
      <c r="P308" s="59">
        <f t="shared" si="83"/>
        <v>180825</v>
      </c>
      <c r="Q308" s="108">
        <f t="shared" si="74"/>
        <v>5.179311739429564</v>
      </c>
      <c r="R308" s="36">
        <f t="shared" si="76"/>
        <v>3491294</v>
      </c>
      <c r="S308">
        <v>52</v>
      </c>
      <c r="T308">
        <v>0</v>
      </c>
      <c r="U308">
        <v>0</v>
      </c>
      <c r="V308" s="36">
        <f t="shared" si="78"/>
        <v>52</v>
      </c>
      <c r="W308" s="124">
        <f t="shared" si="72"/>
        <v>0.22707423580786026</v>
      </c>
      <c r="X308">
        <v>1</v>
      </c>
      <c r="Y308" s="36">
        <f t="shared" si="73"/>
        <v>53</v>
      </c>
      <c r="Z308" s="14">
        <v>177</v>
      </c>
      <c r="AA308" s="14">
        <v>0</v>
      </c>
      <c r="AB308" s="14" t="s">
        <v>281</v>
      </c>
      <c r="AC308" s="125">
        <f t="shared" si="79"/>
        <v>177</v>
      </c>
      <c r="AD308" s="128">
        <f t="shared" si="75"/>
        <v>0.77292576419213976</v>
      </c>
      <c r="AE308" s="122">
        <f t="shared" si="82"/>
        <v>229</v>
      </c>
    </row>
    <row r="309" spans="1:31" x14ac:dyDescent="0.2">
      <c r="A309" s="1" t="s">
        <v>19</v>
      </c>
      <c r="B309" t="s">
        <v>119</v>
      </c>
      <c r="C309" s="24">
        <v>12900</v>
      </c>
      <c r="E309" s="24">
        <v>1962026</v>
      </c>
      <c r="F309" s="24">
        <v>1348443</v>
      </c>
      <c r="G309" s="24">
        <v>0</v>
      </c>
      <c r="H309" s="24">
        <v>0</v>
      </c>
      <c r="I309" s="59">
        <f t="shared" si="84"/>
        <v>3310469</v>
      </c>
      <c r="J309" s="108">
        <f t="shared" si="77"/>
        <v>94.820688260570435</v>
      </c>
      <c r="K309" s="32">
        <v>0</v>
      </c>
      <c r="L309" s="32">
        <v>0</v>
      </c>
      <c r="M309" s="32">
        <v>180825</v>
      </c>
      <c r="N309" s="32">
        <v>0</v>
      </c>
      <c r="O309" s="32">
        <v>0</v>
      </c>
      <c r="P309" s="59">
        <f t="shared" si="83"/>
        <v>180825</v>
      </c>
      <c r="Q309" s="108">
        <f t="shared" si="74"/>
        <v>5.179311739429564</v>
      </c>
      <c r="R309" s="36">
        <f t="shared" si="76"/>
        <v>3491294</v>
      </c>
      <c r="S309">
        <v>52</v>
      </c>
      <c r="T309">
        <v>0</v>
      </c>
      <c r="U309">
        <v>0</v>
      </c>
      <c r="V309" s="36">
        <f t="shared" si="78"/>
        <v>52</v>
      </c>
      <c r="W309" s="124">
        <f t="shared" si="72"/>
        <v>0.22707423580786026</v>
      </c>
      <c r="X309">
        <v>1</v>
      </c>
      <c r="Y309" s="36">
        <f t="shared" si="73"/>
        <v>53</v>
      </c>
      <c r="Z309" s="14">
        <v>177</v>
      </c>
      <c r="AA309" s="14">
        <v>0</v>
      </c>
      <c r="AB309" s="14" t="s">
        <v>281</v>
      </c>
      <c r="AC309" s="125">
        <f t="shared" si="79"/>
        <v>177</v>
      </c>
      <c r="AD309" s="128">
        <f t="shared" si="75"/>
        <v>0.77292576419213976</v>
      </c>
      <c r="AE309" s="122">
        <f t="shared" si="82"/>
        <v>229</v>
      </c>
    </row>
    <row r="310" spans="1:31" x14ac:dyDescent="0.2">
      <c r="A310" s="1" t="s">
        <v>19</v>
      </c>
      <c r="B310" t="s">
        <v>122</v>
      </c>
      <c r="C310" s="24">
        <f>12900+19800</f>
        <v>32700</v>
      </c>
      <c r="D310" t="s">
        <v>98</v>
      </c>
      <c r="E310" s="24">
        <v>1962026</v>
      </c>
      <c r="F310" s="24">
        <v>1348443</v>
      </c>
      <c r="G310" s="24">
        <v>0</v>
      </c>
      <c r="H310" s="24">
        <v>0</v>
      </c>
      <c r="I310" s="59">
        <f t="shared" si="84"/>
        <v>3310469</v>
      </c>
      <c r="J310" s="108">
        <f t="shared" si="77"/>
        <v>94.820688260570435</v>
      </c>
      <c r="K310" s="32">
        <v>0</v>
      </c>
      <c r="L310" s="32">
        <v>0</v>
      </c>
      <c r="M310" s="32">
        <v>180825</v>
      </c>
      <c r="N310" s="32">
        <v>0</v>
      </c>
      <c r="O310" s="32">
        <v>0</v>
      </c>
      <c r="P310" s="59">
        <f t="shared" si="83"/>
        <v>180825</v>
      </c>
      <c r="Q310" s="108">
        <f t="shared" si="74"/>
        <v>5.179311739429564</v>
      </c>
      <c r="R310" s="36">
        <f t="shared" si="76"/>
        <v>3491294</v>
      </c>
      <c r="S310">
        <v>52</v>
      </c>
      <c r="T310">
        <v>0</v>
      </c>
      <c r="U310">
        <v>0</v>
      </c>
      <c r="V310" s="36">
        <f t="shared" si="78"/>
        <v>52</v>
      </c>
      <c r="W310" s="124">
        <f t="shared" si="72"/>
        <v>0.22707423580786026</v>
      </c>
      <c r="X310">
        <v>1</v>
      </c>
      <c r="Y310" s="36">
        <f t="shared" si="73"/>
        <v>53</v>
      </c>
      <c r="Z310" s="14">
        <v>177</v>
      </c>
      <c r="AA310" s="14">
        <v>0</v>
      </c>
      <c r="AB310" s="14" t="s">
        <v>281</v>
      </c>
      <c r="AC310" s="125">
        <f t="shared" si="79"/>
        <v>177</v>
      </c>
      <c r="AD310" s="128">
        <f t="shared" si="75"/>
        <v>0.77292576419213976</v>
      </c>
      <c r="AE310" s="122">
        <f t="shared" si="82"/>
        <v>229</v>
      </c>
    </row>
    <row r="311" spans="1:31" x14ac:dyDescent="0.2">
      <c r="A311" s="1" t="s">
        <v>19</v>
      </c>
      <c r="B311" t="s">
        <v>102</v>
      </c>
      <c r="C311" s="24">
        <v>37400</v>
      </c>
      <c r="E311" s="24">
        <v>1962026</v>
      </c>
      <c r="F311" s="24">
        <v>1348443</v>
      </c>
      <c r="G311" s="24">
        <v>0</v>
      </c>
      <c r="H311" s="24">
        <v>0</v>
      </c>
      <c r="I311" s="59">
        <f t="shared" si="84"/>
        <v>3310469</v>
      </c>
      <c r="J311" s="108">
        <f t="shared" si="77"/>
        <v>94.820688260570435</v>
      </c>
      <c r="K311" s="32">
        <v>0</v>
      </c>
      <c r="L311" s="32">
        <v>0</v>
      </c>
      <c r="M311" s="32">
        <v>180825</v>
      </c>
      <c r="N311" s="32">
        <v>0</v>
      </c>
      <c r="O311" s="32">
        <v>0</v>
      </c>
      <c r="P311" s="59">
        <f t="shared" si="83"/>
        <v>180825</v>
      </c>
      <c r="Q311" s="108">
        <f t="shared" si="74"/>
        <v>5.179311739429564</v>
      </c>
      <c r="R311" s="36">
        <f t="shared" si="76"/>
        <v>3491294</v>
      </c>
      <c r="S311">
        <v>52</v>
      </c>
      <c r="T311">
        <v>0</v>
      </c>
      <c r="U311">
        <v>0</v>
      </c>
      <c r="V311" s="36">
        <f t="shared" si="78"/>
        <v>52</v>
      </c>
      <c r="W311" s="124">
        <f t="shared" si="72"/>
        <v>0.22707423580786026</v>
      </c>
      <c r="X311">
        <v>1</v>
      </c>
      <c r="Y311" s="36">
        <f t="shared" si="73"/>
        <v>53</v>
      </c>
      <c r="Z311" s="14">
        <v>177</v>
      </c>
      <c r="AA311" s="14">
        <v>0</v>
      </c>
      <c r="AB311" s="14" t="s">
        <v>281</v>
      </c>
      <c r="AC311" s="125">
        <f t="shared" si="79"/>
        <v>177</v>
      </c>
      <c r="AD311" s="128">
        <f t="shared" si="75"/>
        <v>0.77292576419213976</v>
      </c>
      <c r="AE311" s="122">
        <f t="shared" si="82"/>
        <v>229</v>
      </c>
    </row>
    <row r="312" spans="1:31" x14ac:dyDescent="0.2">
      <c r="A312" s="1" t="s">
        <v>19</v>
      </c>
      <c r="B312" t="s">
        <v>103</v>
      </c>
      <c r="C312" s="24">
        <v>27400</v>
      </c>
      <c r="E312" s="24">
        <v>1962026</v>
      </c>
      <c r="F312" s="24">
        <v>1348443</v>
      </c>
      <c r="G312" s="24">
        <v>0</v>
      </c>
      <c r="H312" s="24">
        <v>0</v>
      </c>
      <c r="I312" s="59">
        <f t="shared" si="84"/>
        <v>3310469</v>
      </c>
      <c r="J312" s="108">
        <f t="shared" si="77"/>
        <v>94.820688260570435</v>
      </c>
      <c r="K312" s="32">
        <v>0</v>
      </c>
      <c r="L312" s="32">
        <v>0</v>
      </c>
      <c r="M312" s="32">
        <v>180825</v>
      </c>
      <c r="N312" s="32">
        <v>0</v>
      </c>
      <c r="O312" s="32">
        <v>0</v>
      </c>
      <c r="P312" s="59">
        <f t="shared" si="83"/>
        <v>180825</v>
      </c>
      <c r="Q312" s="108">
        <f t="shared" si="74"/>
        <v>5.179311739429564</v>
      </c>
      <c r="R312" s="36">
        <f t="shared" si="76"/>
        <v>3491294</v>
      </c>
      <c r="S312">
        <v>52</v>
      </c>
      <c r="T312">
        <v>0</v>
      </c>
      <c r="U312">
        <v>0</v>
      </c>
      <c r="V312" s="36">
        <f t="shared" si="78"/>
        <v>52</v>
      </c>
      <c r="W312" s="124">
        <f t="shared" si="72"/>
        <v>0.22707423580786026</v>
      </c>
      <c r="X312">
        <v>1</v>
      </c>
      <c r="Y312" s="36">
        <f t="shared" si="73"/>
        <v>53</v>
      </c>
      <c r="Z312" s="14">
        <v>177</v>
      </c>
      <c r="AA312" s="14">
        <v>0</v>
      </c>
      <c r="AB312" s="14" t="s">
        <v>281</v>
      </c>
      <c r="AC312" s="125">
        <f t="shared" si="79"/>
        <v>177</v>
      </c>
      <c r="AD312" s="128">
        <f t="shared" si="75"/>
        <v>0.77292576419213976</v>
      </c>
      <c r="AE312" s="122">
        <f t="shared" si="82"/>
        <v>229</v>
      </c>
    </row>
    <row r="313" spans="1:31" x14ac:dyDescent="0.2">
      <c r="A313" s="1" t="s">
        <v>19</v>
      </c>
      <c r="B313" t="s">
        <v>104</v>
      </c>
      <c r="C313" s="24">
        <v>14200</v>
      </c>
      <c r="E313" s="24">
        <v>1962026</v>
      </c>
      <c r="F313" s="24">
        <v>1348443</v>
      </c>
      <c r="G313" s="24">
        <v>0</v>
      </c>
      <c r="H313" s="24">
        <v>0</v>
      </c>
      <c r="I313" s="59">
        <f t="shared" si="84"/>
        <v>3310469</v>
      </c>
      <c r="J313" s="108">
        <f t="shared" si="77"/>
        <v>94.820688260570435</v>
      </c>
      <c r="K313" s="32">
        <v>0</v>
      </c>
      <c r="L313" s="32">
        <v>0</v>
      </c>
      <c r="M313" s="32">
        <v>180825</v>
      </c>
      <c r="N313" s="32">
        <v>0</v>
      </c>
      <c r="O313" s="32">
        <v>0</v>
      </c>
      <c r="P313" s="59">
        <f t="shared" si="83"/>
        <v>180825</v>
      </c>
      <c r="Q313" s="108">
        <f t="shared" si="74"/>
        <v>5.179311739429564</v>
      </c>
      <c r="R313" s="36">
        <f t="shared" si="76"/>
        <v>3491294</v>
      </c>
      <c r="S313">
        <v>52</v>
      </c>
      <c r="T313">
        <v>0</v>
      </c>
      <c r="U313">
        <v>0</v>
      </c>
      <c r="V313" s="36">
        <f t="shared" si="78"/>
        <v>52</v>
      </c>
      <c r="W313" s="124">
        <f t="shared" si="72"/>
        <v>0.22707423580786026</v>
      </c>
      <c r="X313">
        <v>1</v>
      </c>
      <c r="Y313" s="36">
        <f t="shared" si="73"/>
        <v>53</v>
      </c>
      <c r="Z313" s="14">
        <v>177</v>
      </c>
      <c r="AA313" s="14">
        <v>0</v>
      </c>
      <c r="AB313" s="14" t="s">
        <v>281</v>
      </c>
      <c r="AC313" s="125">
        <f t="shared" si="79"/>
        <v>177</v>
      </c>
      <c r="AD313" s="128">
        <f t="shared" si="75"/>
        <v>0.77292576419213976</v>
      </c>
      <c r="AE313" s="122">
        <f t="shared" si="82"/>
        <v>229</v>
      </c>
    </row>
    <row r="314" spans="1:31" x14ac:dyDescent="0.2">
      <c r="A314" s="1" t="s">
        <v>19</v>
      </c>
      <c r="B314" t="s">
        <v>100</v>
      </c>
      <c r="C314" s="24">
        <v>30800</v>
      </c>
      <c r="E314" s="24">
        <v>1962026</v>
      </c>
      <c r="F314" s="24">
        <v>1348443</v>
      </c>
      <c r="G314" s="24">
        <v>0</v>
      </c>
      <c r="H314" s="24">
        <v>0</v>
      </c>
      <c r="I314" s="59">
        <f t="shared" si="84"/>
        <v>3310469</v>
      </c>
      <c r="J314" s="108">
        <f t="shared" si="77"/>
        <v>94.820688260570435</v>
      </c>
      <c r="K314" s="32">
        <v>0</v>
      </c>
      <c r="L314" s="32">
        <v>0</v>
      </c>
      <c r="M314" s="32">
        <v>180825</v>
      </c>
      <c r="N314" s="32">
        <v>0</v>
      </c>
      <c r="O314" s="32">
        <v>0</v>
      </c>
      <c r="P314" s="59">
        <f t="shared" si="83"/>
        <v>180825</v>
      </c>
      <c r="Q314" s="108">
        <f t="shared" si="74"/>
        <v>5.179311739429564</v>
      </c>
      <c r="R314" s="36">
        <f t="shared" si="76"/>
        <v>3491294</v>
      </c>
      <c r="S314">
        <v>52</v>
      </c>
      <c r="T314">
        <v>0</v>
      </c>
      <c r="U314">
        <v>0</v>
      </c>
      <c r="V314" s="36">
        <f t="shared" si="78"/>
        <v>52</v>
      </c>
      <c r="W314" s="124">
        <f t="shared" si="72"/>
        <v>0.22707423580786026</v>
      </c>
      <c r="X314">
        <v>1</v>
      </c>
      <c r="Y314" s="36">
        <f t="shared" si="73"/>
        <v>53</v>
      </c>
      <c r="Z314" s="14">
        <v>177</v>
      </c>
      <c r="AA314" s="14">
        <v>0</v>
      </c>
      <c r="AB314" s="14" t="s">
        <v>281</v>
      </c>
      <c r="AC314" s="125">
        <f t="shared" si="79"/>
        <v>177</v>
      </c>
      <c r="AD314" s="128">
        <f t="shared" si="75"/>
        <v>0.77292576419213976</v>
      </c>
      <c r="AE314" s="122">
        <f t="shared" si="82"/>
        <v>229</v>
      </c>
    </row>
    <row r="315" spans="1:31" x14ac:dyDescent="0.2">
      <c r="A315" s="1" t="s">
        <v>19</v>
      </c>
      <c r="B315" t="s">
        <v>105</v>
      </c>
      <c r="C315" s="24">
        <v>52200</v>
      </c>
      <c r="E315" s="24">
        <v>1962026</v>
      </c>
      <c r="F315" s="24">
        <v>1348443</v>
      </c>
      <c r="G315" s="24">
        <v>0</v>
      </c>
      <c r="H315" s="24">
        <v>0</v>
      </c>
      <c r="I315" s="59">
        <f t="shared" si="84"/>
        <v>3310469</v>
      </c>
      <c r="J315" s="108">
        <f t="shared" si="77"/>
        <v>94.820688260570435</v>
      </c>
      <c r="K315" s="32">
        <v>0</v>
      </c>
      <c r="L315" s="32">
        <v>0</v>
      </c>
      <c r="M315" s="32">
        <v>180825</v>
      </c>
      <c r="N315" s="32">
        <v>0</v>
      </c>
      <c r="O315" s="32">
        <v>0</v>
      </c>
      <c r="P315" s="59">
        <f t="shared" si="83"/>
        <v>180825</v>
      </c>
      <c r="Q315" s="108">
        <f t="shared" si="74"/>
        <v>5.179311739429564</v>
      </c>
      <c r="R315" s="36">
        <f t="shared" si="76"/>
        <v>3491294</v>
      </c>
      <c r="S315">
        <v>52</v>
      </c>
      <c r="T315">
        <v>0</v>
      </c>
      <c r="U315">
        <v>0</v>
      </c>
      <c r="V315" s="36">
        <f t="shared" si="78"/>
        <v>52</v>
      </c>
      <c r="W315" s="124">
        <f t="shared" si="72"/>
        <v>0.22707423580786026</v>
      </c>
      <c r="X315">
        <v>1</v>
      </c>
      <c r="Y315" s="36">
        <f t="shared" si="73"/>
        <v>53</v>
      </c>
      <c r="Z315" s="14">
        <v>177</v>
      </c>
      <c r="AA315" s="14">
        <v>0</v>
      </c>
      <c r="AB315" s="14" t="s">
        <v>281</v>
      </c>
      <c r="AC315" s="125">
        <f t="shared" si="79"/>
        <v>177</v>
      </c>
      <c r="AD315" s="128">
        <f t="shared" si="75"/>
        <v>0.77292576419213976</v>
      </c>
      <c r="AE315" s="122">
        <f t="shared" si="82"/>
        <v>229</v>
      </c>
    </row>
    <row r="316" spans="1:31" x14ac:dyDescent="0.2">
      <c r="A316" s="1" t="s">
        <v>19</v>
      </c>
      <c r="B316" t="s">
        <v>106</v>
      </c>
      <c r="C316" s="24">
        <v>16400</v>
      </c>
      <c r="E316" s="24">
        <v>1962026</v>
      </c>
      <c r="F316" s="24">
        <v>1348443</v>
      </c>
      <c r="G316" s="24">
        <v>0</v>
      </c>
      <c r="H316" s="24">
        <v>0</v>
      </c>
      <c r="I316" s="59">
        <f t="shared" si="84"/>
        <v>3310469</v>
      </c>
      <c r="J316" s="108">
        <f t="shared" si="77"/>
        <v>94.820688260570435</v>
      </c>
      <c r="K316" s="32">
        <v>0</v>
      </c>
      <c r="L316" s="32">
        <v>0</v>
      </c>
      <c r="M316" s="32">
        <v>180825</v>
      </c>
      <c r="N316" s="32">
        <v>0</v>
      </c>
      <c r="O316" s="32">
        <v>0</v>
      </c>
      <c r="P316" s="59">
        <f t="shared" si="83"/>
        <v>180825</v>
      </c>
      <c r="Q316" s="108">
        <f t="shared" si="74"/>
        <v>5.179311739429564</v>
      </c>
      <c r="R316" s="36">
        <f t="shared" si="76"/>
        <v>3491294</v>
      </c>
      <c r="S316">
        <v>52</v>
      </c>
      <c r="T316">
        <v>0</v>
      </c>
      <c r="U316">
        <v>0</v>
      </c>
      <c r="V316" s="36">
        <f t="shared" si="78"/>
        <v>52</v>
      </c>
      <c r="W316" s="124">
        <f t="shared" si="72"/>
        <v>0.22707423580786026</v>
      </c>
      <c r="X316">
        <v>1</v>
      </c>
      <c r="Y316" s="36">
        <f t="shared" si="73"/>
        <v>53</v>
      </c>
      <c r="Z316" s="14">
        <v>177</v>
      </c>
      <c r="AA316" s="14">
        <v>0</v>
      </c>
      <c r="AB316" s="14" t="s">
        <v>281</v>
      </c>
      <c r="AC316" s="125">
        <f t="shared" si="79"/>
        <v>177</v>
      </c>
      <c r="AD316" s="128">
        <f t="shared" si="75"/>
        <v>0.77292576419213976</v>
      </c>
      <c r="AE316" s="122">
        <f t="shared" si="82"/>
        <v>229</v>
      </c>
    </row>
    <row r="317" spans="1:31" x14ac:dyDescent="0.2">
      <c r="A317" s="1" t="s">
        <v>20</v>
      </c>
      <c r="B317" t="s">
        <v>121</v>
      </c>
      <c r="C317" s="32">
        <v>7136</v>
      </c>
      <c r="D317" t="s">
        <v>171</v>
      </c>
      <c r="E317" s="24">
        <v>91465</v>
      </c>
      <c r="F317" s="24">
        <v>140536</v>
      </c>
      <c r="G317" s="24">
        <v>0</v>
      </c>
      <c r="H317" s="24">
        <v>0</v>
      </c>
      <c r="I317" s="59">
        <f>SUM(E317:H317)</f>
        <v>232001</v>
      </c>
      <c r="J317" s="108">
        <f t="shared" si="77"/>
        <v>66.985907034356117</v>
      </c>
      <c r="K317" s="32">
        <v>0</v>
      </c>
      <c r="L317" s="32">
        <v>114342</v>
      </c>
      <c r="M317" s="32">
        <v>0</v>
      </c>
      <c r="N317" s="32">
        <v>0</v>
      </c>
      <c r="O317" s="32">
        <v>0</v>
      </c>
      <c r="P317" s="59">
        <f>SUM(K317:O317)</f>
        <v>114342</v>
      </c>
      <c r="Q317" s="108">
        <f t="shared" si="74"/>
        <v>33.014092965643883</v>
      </c>
      <c r="R317" s="36">
        <f t="shared" si="76"/>
        <v>346343</v>
      </c>
      <c r="S317">
        <v>3</v>
      </c>
      <c r="T317">
        <v>0</v>
      </c>
      <c r="U317">
        <v>5</v>
      </c>
      <c r="V317" s="36">
        <f t="shared" si="78"/>
        <v>8</v>
      </c>
      <c r="W317" s="124">
        <f t="shared" ref="W317:W380" si="85">V317/AE317</f>
        <v>1</v>
      </c>
      <c r="X317">
        <v>0</v>
      </c>
      <c r="Y317" s="36">
        <f t="shared" si="73"/>
        <v>8</v>
      </c>
      <c r="Z317" s="14">
        <v>0</v>
      </c>
      <c r="AA317" s="14">
        <v>0</v>
      </c>
      <c r="AB317" s="14">
        <v>0</v>
      </c>
      <c r="AC317" s="125">
        <f t="shared" si="79"/>
        <v>0</v>
      </c>
      <c r="AD317" s="128">
        <f t="shared" si="75"/>
        <v>0</v>
      </c>
      <c r="AE317" s="122">
        <f t="shared" si="82"/>
        <v>8</v>
      </c>
    </row>
    <row r="318" spans="1:31" x14ac:dyDescent="0.2">
      <c r="A318" s="1" t="s">
        <v>20</v>
      </c>
      <c r="B318" t="s">
        <v>104</v>
      </c>
      <c r="C318" s="32">
        <v>91466</v>
      </c>
      <c r="D318" t="s">
        <v>171</v>
      </c>
      <c r="E318" s="24">
        <v>91465</v>
      </c>
      <c r="F318" s="24">
        <v>140536</v>
      </c>
      <c r="G318" s="24">
        <v>0</v>
      </c>
      <c r="H318" s="24">
        <v>0</v>
      </c>
      <c r="I318" s="59">
        <f t="shared" si="84"/>
        <v>232001</v>
      </c>
      <c r="J318" s="108">
        <f t="shared" si="77"/>
        <v>66.985907034356117</v>
      </c>
      <c r="K318" s="32">
        <v>0</v>
      </c>
      <c r="L318" s="32">
        <v>114342</v>
      </c>
      <c r="M318" s="32">
        <v>0</v>
      </c>
      <c r="N318" s="32">
        <v>0</v>
      </c>
      <c r="O318" s="32">
        <v>0</v>
      </c>
      <c r="P318" s="59">
        <f t="shared" si="83"/>
        <v>114342</v>
      </c>
      <c r="Q318" s="108">
        <f t="shared" si="74"/>
        <v>33.014092965643883</v>
      </c>
      <c r="R318" s="36">
        <f t="shared" si="76"/>
        <v>346343</v>
      </c>
      <c r="S318">
        <v>3</v>
      </c>
      <c r="T318">
        <v>0</v>
      </c>
      <c r="U318">
        <v>5</v>
      </c>
      <c r="V318" s="36">
        <f t="shared" si="78"/>
        <v>8</v>
      </c>
      <c r="W318" s="124">
        <f t="shared" si="85"/>
        <v>1</v>
      </c>
      <c r="X318">
        <v>0</v>
      </c>
      <c r="Y318" s="36">
        <f t="shared" si="73"/>
        <v>8</v>
      </c>
      <c r="Z318" s="14">
        <v>0</v>
      </c>
      <c r="AA318" s="14">
        <v>0</v>
      </c>
      <c r="AB318" s="14">
        <v>0</v>
      </c>
      <c r="AC318" s="125">
        <f t="shared" si="79"/>
        <v>0</v>
      </c>
      <c r="AD318" s="128">
        <f t="shared" si="75"/>
        <v>0</v>
      </c>
      <c r="AE318" s="122">
        <f t="shared" si="82"/>
        <v>8</v>
      </c>
    </row>
    <row r="319" spans="1:31" x14ac:dyDescent="0.2">
      <c r="A319" s="1" t="s">
        <v>20</v>
      </c>
      <c r="B319" t="s">
        <v>124</v>
      </c>
      <c r="C319" s="32">
        <v>133400</v>
      </c>
      <c r="D319" t="s">
        <v>171</v>
      </c>
      <c r="E319" s="24">
        <v>91465</v>
      </c>
      <c r="F319" s="24">
        <v>140536</v>
      </c>
      <c r="G319" s="24">
        <v>0</v>
      </c>
      <c r="H319" s="24">
        <v>0</v>
      </c>
      <c r="I319" s="59">
        <f t="shared" si="84"/>
        <v>232001</v>
      </c>
      <c r="J319" s="108">
        <f t="shared" si="77"/>
        <v>66.985907034356117</v>
      </c>
      <c r="K319" s="32">
        <v>0</v>
      </c>
      <c r="L319" s="32">
        <v>114342</v>
      </c>
      <c r="M319" s="32">
        <v>0</v>
      </c>
      <c r="N319" s="32">
        <v>0</v>
      </c>
      <c r="O319" s="32">
        <v>0</v>
      </c>
      <c r="P319" s="59">
        <f t="shared" si="83"/>
        <v>114342</v>
      </c>
      <c r="Q319" s="108">
        <f t="shared" si="74"/>
        <v>33.014092965643883</v>
      </c>
      <c r="R319" s="36">
        <f t="shared" si="76"/>
        <v>346343</v>
      </c>
      <c r="S319">
        <v>3</v>
      </c>
      <c r="T319">
        <v>0</v>
      </c>
      <c r="U319">
        <v>5</v>
      </c>
      <c r="V319" s="36">
        <f t="shared" si="78"/>
        <v>8</v>
      </c>
      <c r="W319" s="124">
        <f t="shared" si="85"/>
        <v>1</v>
      </c>
      <c r="X319">
        <v>0</v>
      </c>
      <c r="Y319" s="36">
        <f t="shared" ref="Y319:Y382" si="86">V319+X319</f>
        <v>8</v>
      </c>
      <c r="Z319" s="14">
        <v>0</v>
      </c>
      <c r="AA319" s="14">
        <v>0</v>
      </c>
      <c r="AB319" s="14">
        <v>0</v>
      </c>
      <c r="AC319" s="125">
        <f t="shared" si="79"/>
        <v>0</v>
      </c>
      <c r="AD319" s="128">
        <f t="shared" si="75"/>
        <v>0</v>
      </c>
      <c r="AE319" s="122">
        <f t="shared" si="82"/>
        <v>8</v>
      </c>
    </row>
    <row r="320" spans="1:31" ht="15.75" customHeight="1" x14ac:dyDescent="0.2">
      <c r="A320" s="1" t="s">
        <v>20</v>
      </c>
      <c r="B320" t="s">
        <v>142</v>
      </c>
      <c r="C320" s="32">
        <v>13645.96</v>
      </c>
      <c r="E320" s="24">
        <v>91465</v>
      </c>
      <c r="F320" s="24">
        <v>140536</v>
      </c>
      <c r="G320" s="24">
        <v>0</v>
      </c>
      <c r="H320" s="24">
        <v>0</v>
      </c>
      <c r="I320" s="59">
        <f t="shared" si="84"/>
        <v>232001</v>
      </c>
      <c r="J320" s="108">
        <f t="shared" si="77"/>
        <v>66.985907034356117</v>
      </c>
      <c r="K320" s="32">
        <v>0</v>
      </c>
      <c r="L320" s="32">
        <v>114342</v>
      </c>
      <c r="M320" s="32">
        <v>0</v>
      </c>
      <c r="N320" s="32">
        <v>0</v>
      </c>
      <c r="O320" s="32">
        <v>0</v>
      </c>
      <c r="P320" s="59">
        <f t="shared" si="83"/>
        <v>114342</v>
      </c>
      <c r="Q320" s="108">
        <f t="shared" si="74"/>
        <v>33.014092965643883</v>
      </c>
      <c r="R320" s="36">
        <f t="shared" si="76"/>
        <v>346343</v>
      </c>
      <c r="S320">
        <v>3</v>
      </c>
      <c r="T320">
        <v>0</v>
      </c>
      <c r="U320">
        <v>5</v>
      </c>
      <c r="V320" s="36">
        <f t="shared" si="78"/>
        <v>8</v>
      </c>
      <c r="W320" s="124">
        <f t="shared" si="85"/>
        <v>1</v>
      </c>
      <c r="X320">
        <v>0</v>
      </c>
      <c r="Y320" s="36">
        <f t="shared" si="86"/>
        <v>8</v>
      </c>
      <c r="Z320" s="14">
        <v>0</v>
      </c>
      <c r="AA320" s="14">
        <v>0</v>
      </c>
      <c r="AB320" s="14">
        <v>0</v>
      </c>
      <c r="AC320" s="125">
        <f t="shared" si="79"/>
        <v>0</v>
      </c>
      <c r="AD320" s="128">
        <f t="shared" si="75"/>
        <v>0</v>
      </c>
      <c r="AE320" s="122">
        <f t="shared" si="82"/>
        <v>8</v>
      </c>
    </row>
    <row r="321" spans="1:31" x14ac:dyDescent="0.2">
      <c r="A321" s="1" t="s">
        <v>20</v>
      </c>
      <c r="B321" t="s">
        <v>227</v>
      </c>
      <c r="C321" s="32">
        <v>13645.96</v>
      </c>
      <c r="D321" s="32"/>
      <c r="E321" s="24">
        <v>91465</v>
      </c>
      <c r="F321" s="24">
        <v>140536</v>
      </c>
      <c r="G321" s="24">
        <v>0</v>
      </c>
      <c r="H321" s="24">
        <v>0</v>
      </c>
      <c r="I321" s="59">
        <f t="shared" si="84"/>
        <v>232001</v>
      </c>
      <c r="J321" s="108">
        <f t="shared" si="77"/>
        <v>66.985907034356117</v>
      </c>
      <c r="K321" s="32">
        <v>0</v>
      </c>
      <c r="L321" s="32">
        <v>114342</v>
      </c>
      <c r="M321" s="32">
        <v>0</v>
      </c>
      <c r="N321" s="32">
        <v>0</v>
      </c>
      <c r="O321" s="32">
        <v>0</v>
      </c>
      <c r="P321" s="59">
        <f t="shared" si="83"/>
        <v>114342</v>
      </c>
      <c r="Q321" s="108">
        <f t="shared" si="74"/>
        <v>33.014092965643883</v>
      </c>
      <c r="R321" s="36">
        <f t="shared" si="76"/>
        <v>346343</v>
      </c>
      <c r="S321">
        <v>3</v>
      </c>
      <c r="T321">
        <v>0</v>
      </c>
      <c r="U321">
        <v>5</v>
      </c>
      <c r="V321" s="36">
        <f t="shared" si="78"/>
        <v>8</v>
      </c>
      <c r="W321" s="124">
        <f t="shared" si="85"/>
        <v>1</v>
      </c>
      <c r="X321">
        <v>0</v>
      </c>
      <c r="Y321" s="36">
        <f t="shared" si="86"/>
        <v>8</v>
      </c>
      <c r="Z321" s="14">
        <v>0</v>
      </c>
      <c r="AA321" s="14">
        <v>0</v>
      </c>
      <c r="AB321" s="14">
        <v>0</v>
      </c>
      <c r="AC321" s="125">
        <f t="shared" si="79"/>
        <v>0</v>
      </c>
      <c r="AD321" s="128">
        <f t="shared" si="75"/>
        <v>0</v>
      </c>
      <c r="AE321" s="122">
        <f t="shared" si="82"/>
        <v>8</v>
      </c>
    </row>
    <row r="322" spans="1:31" x14ac:dyDescent="0.2">
      <c r="A322" s="1" t="s">
        <v>20</v>
      </c>
      <c r="B322" t="s">
        <v>186</v>
      </c>
      <c r="C322" s="32">
        <v>13645.96</v>
      </c>
      <c r="E322" s="24">
        <v>91465</v>
      </c>
      <c r="F322" s="24">
        <v>140536</v>
      </c>
      <c r="G322" s="24">
        <v>0</v>
      </c>
      <c r="H322" s="24">
        <v>0</v>
      </c>
      <c r="I322" s="59">
        <f t="shared" si="84"/>
        <v>232001</v>
      </c>
      <c r="J322" s="108">
        <f t="shared" si="77"/>
        <v>66.985907034356117</v>
      </c>
      <c r="K322" s="32">
        <v>0</v>
      </c>
      <c r="L322" s="32">
        <v>114342</v>
      </c>
      <c r="M322" s="32">
        <v>0</v>
      </c>
      <c r="N322" s="32">
        <v>0</v>
      </c>
      <c r="O322" s="32">
        <v>0</v>
      </c>
      <c r="P322" s="59">
        <f t="shared" si="83"/>
        <v>114342</v>
      </c>
      <c r="Q322" s="108">
        <f t="shared" si="74"/>
        <v>33.014092965643883</v>
      </c>
      <c r="R322" s="36">
        <f t="shared" si="76"/>
        <v>346343</v>
      </c>
      <c r="S322">
        <v>3</v>
      </c>
      <c r="T322">
        <v>0</v>
      </c>
      <c r="U322">
        <v>5</v>
      </c>
      <c r="V322" s="36">
        <f t="shared" si="78"/>
        <v>8</v>
      </c>
      <c r="W322" s="124">
        <f t="shared" si="85"/>
        <v>1</v>
      </c>
      <c r="X322">
        <v>0</v>
      </c>
      <c r="Y322" s="36">
        <f t="shared" si="86"/>
        <v>8</v>
      </c>
      <c r="Z322" s="14">
        <v>0</v>
      </c>
      <c r="AA322" s="14">
        <v>0</v>
      </c>
      <c r="AB322" s="14">
        <v>0</v>
      </c>
      <c r="AC322" s="125">
        <f t="shared" si="79"/>
        <v>0</v>
      </c>
      <c r="AD322" s="128">
        <f t="shared" si="75"/>
        <v>0</v>
      </c>
      <c r="AE322" s="122">
        <f t="shared" si="82"/>
        <v>8</v>
      </c>
    </row>
    <row r="323" spans="1:31" x14ac:dyDescent="0.2">
      <c r="A323" s="1" t="s">
        <v>20</v>
      </c>
      <c r="B323" t="s">
        <v>148</v>
      </c>
      <c r="C323" s="32">
        <v>13645.96</v>
      </c>
      <c r="D323" s="32"/>
      <c r="E323" s="24">
        <v>91465</v>
      </c>
      <c r="F323" s="24">
        <v>140536</v>
      </c>
      <c r="G323" s="24">
        <v>0</v>
      </c>
      <c r="H323" s="24">
        <v>0</v>
      </c>
      <c r="I323" s="59">
        <f t="shared" si="84"/>
        <v>232001</v>
      </c>
      <c r="J323" s="108">
        <f t="shared" si="77"/>
        <v>66.985907034356117</v>
      </c>
      <c r="K323" s="32">
        <v>0</v>
      </c>
      <c r="L323" s="32">
        <v>114342</v>
      </c>
      <c r="M323" s="32">
        <v>0</v>
      </c>
      <c r="N323" s="32">
        <v>0</v>
      </c>
      <c r="O323" s="32">
        <v>0</v>
      </c>
      <c r="P323" s="59">
        <f t="shared" si="83"/>
        <v>114342</v>
      </c>
      <c r="Q323" s="108">
        <f t="shared" si="74"/>
        <v>33.014092965643883</v>
      </c>
      <c r="R323" s="36">
        <f t="shared" si="76"/>
        <v>346343</v>
      </c>
      <c r="S323">
        <v>3</v>
      </c>
      <c r="T323">
        <v>0</v>
      </c>
      <c r="U323">
        <v>5</v>
      </c>
      <c r="V323" s="36">
        <f t="shared" si="78"/>
        <v>8</v>
      </c>
      <c r="W323" s="124">
        <f t="shared" si="85"/>
        <v>1</v>
      </c>
      <c r="X323">
        <v>0</v>
      </c>
      <c r="Y323" s="36">
        <f t="shared" si="86"/>
        <v>8</v>
      </c>
      <c r="Z323" s="14">
        <v>0</v>
      </c>
      <c r="AA323" s="14">
        <v>0</v>
      </c>
      <c r="AB323" s="14">
        <v>0</v>
      </c>
      <c r="AC323" s="125">
        <f t="shared" si="79"/>
        <v>0</v>
      </c>
      <c r="AD323" s="128">
        <f t="shared" si="75"/>
        <v>0</v>
      </c>
      <c r="AE323" s="122">
        <f t="shared" si="82"/>
        <v>8</v>
      </c>
    </row>
    <row r="324" spans="1:31" x14ac:dyDescent="0.2">
      <c r="A324" s="1" t="s">
        <v>20</v>
      </c>
      <c r="B324" t="s">
        <v>179</v>
      </c>
      <c r="C324" s="32">
        <v>13645.96</v>
      </c>
      <c r="E324" s="24">
        <v>91465</v>
      </c>
      <c r="F324" s="24">
        <v>140536</v>
      </c>
      <c r="G324" s="24">
        <v>0</v>
      </c>
      <c r="H324" s="24">
        <v>0</v>
      </c>
      <c r="I324" s="59">
        <f t="shared" si="84"/>
        <v>232001</v>
      </c>
      <c r="J324" s="108">
        <f t="shared" si="77"/>
        <v>66.985907034356117</v>
      </c>
      <c r="K324" s="32">
        <v>0</v>
      </c>
      <c r="L324" s="32">
        <v>114342</v>
      </c>
      <c r="M324" s="32">
        <v>0</v>
      </c>
      <c r="N324" s="32">
        <v>0</v>
      </c>
      <c r="O324" s="32">
        <v>0</v>
      </c>
      <c r="P324" s="59">
        <f t="shared" si="83"/>
        <v>114342</v>
      </c>
      <c r="Q324" s="108">
        <f t="shared" si="74"/>
        <v>33.014092965643883</v>
      </c>
      <c r="R324" s="36">
        <f t="shared" si="76"/>
        <v>346343</v>
      </c>
      <c r="S324">
        <v>3</v>
      </c>
      <c r="T324">
        <v>0</v>
      </c>
      <c r="U324">
        <v>5</v>
      </c>
      <c r="V324" s="36">
        <f t="shared" si="78"/>
        <v>8</v>
      </c>
      <c r="W324" s="124">
        <f t="shared" si="85"/>
        <v>1</v>
      </c>
      <c r="X324">
        <v>0</v>
      </c>
      <c r="Y324" s="36">
        <f t="shared" si="86"/>
        <v>8</v>
      </c>
      <c r="Z324" s="14">
        <v>0</v>
      </c>
      <c r="AA324" s="14">
        <v>0</v>
      </c>
      <c r="AB324" s="14">
        <v>0</v>
      </c>
      <c r="AC324" s="125">
        <f t="shared" si="79"/>
        <v>0</v>
      </c>
      <c r="AD324" s="128">
        <f t="shared" ref="AD324:AD367" si="87">AC324/AE324</f>
        <v>0</v>
      </c>
      <c r="AE324" s="122">
        <f t="shared" si="82"/>
        <v>8</v>
      </c>
    </row>
    <row r="325" spans="1:31" x14ac:dyDescent="0.2">
      <c r="A325" s="1" t="s">
        <v>20</v>
      </c>
      <c r="B325" t="s">
        <v>92</v>
      </c>
      <c r="C325" s="32">
        <v>13645.96</v>
      </c>
      <c r="E325" s="24">
        <v>91465</v>
      </c>
      <c r="F325" s="24">
        <v>140536</v>
      </c>
      <c r="G325" s="24">
        <v>0</v>
      </c>
      <c r="H325" s="24">
        <v>0</v>
      </c>
      <c r="I325" s="59">
        <f t="shared" si="84"/>
        <v>232001</v>
      </c>
      <c r="J325" s="108">
        <f t="shared" si="77"/>
        <v>66.985907034356117</v>
      </c>
      <c r="K325" s="32">
        <v>0</v>
      </c>
      <c r="L325" s="32">
        <v>114342</v>
      </c>
      <c r="M325" s="32">
        <v>0</v>
      </c>
      <c r="N325" s="32">
        <v>0</v>
      </c>
      <c r="O325" s="32">
        <v>0</v>
      </c>
      <c r="P325" s="59">
        <f t="shared" si="83"/>
        <v>114342</v>
      </c>
      <c r="Q325" s="108">
        <f t="shared" ref="Q325:Q388" si="88">(100*P325)/R325</f>
        <v>33.014092965643883</v>
      </c>
      <c r="R325" s="36">
        <f t="shared" si="76"/>
        <v>346343</v>
      </c>
      <c r="S325">
        <v>3</v>
      </c>
      <c r="T325">
        <v>0</v>
      </c>
      <c r="U325">
        <v>5</v>
      </c>
      <c r="V325" s="36">
        <f t="shared" si="78"/>
        <v>8</v>
      </c>
      <c r="W325" s="124">
        <f t="shared" si="85"/>
        <v>1</v>
      </c>
      <c r="X325">
        <v>0</v>
      </c>
      <c r="Y325" s="36">
        <f t="shared" si="86"/>
        <v>8</v>
      </c>
      <c r="Z325" s="14">
        <v>0</v>
      </c>
      <c r="AA325" s="14">
        <v>0</v>
      </c>
      <c r="AB325" s="14">
        <v>0</v>
      </c>
      <c r="AC325" s="125">
        <f t="shared" si="79"/>
        <v>0</v>
      </c>
      <c r="AD325" s="128">
        <f t="shared" si="87"/>
        <v>0</v>
      </c>
      <c r="AE325" s="122">
        <f t="shared" si="82"/>
        <v>8</v>
      </c>
    </row>
    <row r="326" spans="1:31" ht="15.75" customHeight="1" x14ac:dyDescent="0.2">
      <c r="A326" s="1" t="s">
        <v>20</v>
      </c>
      <c r="B326" t="s">
        <v>143</v>
      </c>
      <c r="C326" s="32">
        <v>13645.96</v>
      </c>
      <c r="E326" s="24">
        <v>91465</v>
      </c>
      <c r="F326" s="24">
        <v>140536</v>
      </c>
      <c r="G326" s="24">
        <v>0</v>
      </c>
      <c r="H326" s="24">
        <v>0</v>
      </c>
      <c r="I326" s="59">
        <f t="shared" si="84"/>
        <v>232001</v>
      </c>
      <c r="J326" s="108">
        <f t="shared" si="77"/>
        <v>66.985907034356117</v>
      </c>
      <c r="K326" s="32">
        <v>0</v>
      </c>
      <c r="L326" s="32">
        <v>114342</v>
      </c>
      <c r="M326" s="32">
        <v>0</v>
      </c>
      <c r="N326" s="32">
        <v>0</v>
      </c>
      <c r="O326" s="32">
        <v>0</v>
      </c>
      <c r="P326" s="59">
        <f t="shared" si="83"/>
        <v>114342</v>
      </c>
      <c r="Q326" s="108">
        <f t="shared" si="88"/>
        <v>33.014092965643883</v>
      </c>
      <c r="R326" s="36">
        <f t="shared" si="76"/>
        <v>346343</v>
      </c>
      <c r="S326">
        <v>3</v>
      </c>
      <c r="T326">
        <v>0</v>
      </c>
      <c r="U326">
        <v>5</v>
      </c>
      <c r="V326" s="36">
        <f t="shared" si="78"/>
        <v>8</v>
      </c>
      <c r="W326" s="124">
        <f t="shared" si="85"/>
        <v>1</v>
      </c>
      <c r="X326">
        <v>0</v>
      </c>
      <c r="Y326" s="36">
        <f t="shared" si="86"/>
        <v>8</v>
      </c>
      <c r="Z326" s="14">
        <v>0</v>
      </c>
      <c r="AA326" s="14">
        <v>0</v>
      </c>
      <c r="AB326" s="14">
        <v>0</v>
      </c>
      <c r="AC326" s="125">
        <f t="shared" si="79"/>
        <v>0</v>
      </c>
      <c r="AD326" s="128">
        <f t="shared" si="87"/>
        <v>0</v>
      </c>
      <c r="AE326" s="122">
        <f t="shared" si="82"/>
        <v>8</v>
      </c>
    </row>
    <row r="327" spans="1:31" x14ac:dyDescent="0.2">
      <c r="A327" s="1" t="s">
        <v>20</v>
      </c>
      <c r="B327" t="s">
        <v>151</v>
      </c>
      <c r="C327" s="32">
        <v>13645.96</v>
      </c>
      <c r="E327" s="24">
        <v>91465</v>
      </c>
      <c r="F327" s="24">
        <v>140536</v>
      </c>
      <c r="G327" s="24">
        <v>0</v>
      </c>
      <c r="H327" s="24">
        <v>0</v>
      </c>
      <c r="I327" s="59">
        <f t="shared" si="84"/>
        <v>232001</v>
      </c>
      <c r="J327" s="108">
        <f t="shared" si="77"/>
        <v>66.985907034356117</v>
      </c>
      <c r="K327" s="32">
        <v>0</v>
      </c>
      <c r="L327" s="32">
        <v>114342</v>
      </c>
      <c r="M327" s="32">
        <v>0</v>
      </c>
      <c r="N327" s="32">
        <v>0</v>
      </c>
      <c r="O327" s="32">
        <v>0</v>
      </c>
      <c r="P327" s="59">
        <f t="shared" si="83"/>
        <v>114342</v>
      </c>
      <c r="Q327" s="108">
        <f t="shared" si="88"/>
        <v>33.014092965643883</v>
      </c>
      <c r="R327" s="36">
        <f t="shared" si="76"/>
        <v>346343</v>
      </c>
      <c r="S327">
        <v>3</v>
      </c>
      <c r="T327">
        <v>0</v>
      </c>
      <c r="U327">
        <v>5</v>
      </c>
      <c r="V327" s="36">
        <f t="shared" si="78"/>
        <v>8</v>
      </c>
      <c r="W327" s="124">
        <f t="shared" si="85"/>
        <v>1</v>
      </c>
      <c r="X327">
        <v>0</v>
      </c>
      <c r="Y327" s="36">
        <f t="shared" si="86"/>
        <v>8</v>
      </c>
      <c r="Z327" s="14">
        <v>0</v>
      </c>
      <c r="AA327" s="14">
        <v>0</v>
      </c>
      <c r="AB327" s="14">
        <v>0</v>
      </c>
      <c r="AC327" s="125">
        <f t="shared" si="79"/>
        <v>0</v>
      </c>
      <c r="AD327" s="128">
        <f t="shared" si="87"/>
        <v>0</v>
      </c>
      <c r="AE327" s="122">
        <f t="shared" si="82"/>
        <v>8</v>
      </c>
    </row>
    <row r="328" spans="1:31" x14ac:dyDescent="0.2">
      <c r="A328" s="1" t="s">
        <v>20</v>
      </c>
      <c r="B328" t="s">
        <v>129</v>
      </c>
      <c r="C328" s="32">
        <v>13645.96</v>
      </c>
      <c r="E328" s="24">
        <v>91465</v>
      </c>
      <c r="F328" s="24">
        <v>140536</v>
      </c>
      <c r="G328" s="24">
        <v>0</v>
      </c>
      <c r="H328" s="24">
        <v>0</v>
      </c>
      <c r="I328" s="59">
        <f t="shared" si="84"/>
        <v>232001</v>
      </c>
      <c r="J328" s="108">
        <f t="shared" si="77"/>
        <v>66.985907034356117</v>
      </c>
      <c r="K328" s="32">
        <v>0</v>
      </c>
      <c r="L328" s="32">
        <v>114342</v>
      </c>
      <c r="M328" s="32">
        <v>0</v>
      </c>
      <c r="N328" s="32">
        <v>0</v>
      </c>
      <c r="O328" s="32">
        <v>0</v>
      </c>
      <c r="P328" s="59">
        <f t="shared" si="83"/>
        <v>114342</v>
      </c>
      <c r="Q328" s="108">
        <f t="shared" si="88"/>
        <v>33.014092965643883</v>
      </c>
      <c r="R328" s="36">
        <f t="shared" si="76"/>
        <v>346343</v>
      </c>
      <c r="S328">
        <v>3</v>
      </c>
      <c r="T328">
        <v>0</v>
      </c>
      <c r="U328">
        <v>5</v>
      </c>
      <c r="V328" s="36">
        <f t="shared" si="78"/>
        <v>8</v>
      </c>
      <c r="W328" s="124">
        <f t="shared" si="85"/>
        <v>1</v>
      </c>
      <c r="X328">
        <v>0</v>
      </c>
      <c r="Y328" s="36">
        <f t="shared" si="86"/>
        <v>8</v>
      </c>
      <c r="Z328" s="14">
        <v>0</v>
      </c>
      <c r="AA328" s="14">
        <v>0</v>
      </c>
      <c r="AB328" s="14">
        <v>0</v>
      </c>
      <c r="AC328" s="125">
        <f t="shared" si="79"/>
        <v>0</v>
      </c>
      <c r="AD328" s="128">
        <f t="shared" si="87"/>
        <v>0</v>
      </c>
      <c r="AE328" s="122">
        <f t="shared" si="82"/>
        <v>8</v>
      </c>
    </row>
    <row r="329" spans="1:31" x14ac:dyDescent="0.2">
      <c r="A329" s="1" t="s">
        <v>20</v>
      </c>
      <c r="B329" t="s">
        <v>137</v>
      </c>
      <c r="C329" s="32">
        <v>13645.96</v>
      </c>
      <c r="E329" s="24">
        <v>91465</v>
      </c>
      <c r="F329" s="24">
        <v>140536</v>
      </c>
      <c r="G329" s="24">
        <v>0</v>
      </c>
      <c r="H329" s="24">
        <v>0</v>
      </c>
      <c r="I329" s="59">
        <f t="shared" si="84"/>
        <v>232001</v>
      </c>
      <c r="J329" s="108">
        <f t="shared" si="77"/>
        <v>66.985907034356117</v>
      </c>
      <c r="K329" s="32">
        <v>0</v>
      </c>
      <c r="L329" s="32">
        <v>114342</v>
      </c>
      <c r="M329" s="32">
        <v>0</v>
      </c>
      <c r="N329" s="32">
        <v>0</v>
      </c>
      <c r="O329" s="32">
        <v>0</v>
      </c>
      <c r="P329" s="59">
        <f t="shared" si="83"/>
        <v>114342</v>
      </c>
      <c r="Q329" s="108">
        <f t="shared" si="88"/>
        <v>33.014092965643883</v>
      </c>
      <c r="R329" s="36">
        <f t="shared" si="76"/>
        <v>346343</v>
      </c>
      <c r="S329">
        <v>3</v>
      </c>
      <c r="T329">
        <v>0</v>
      </c>
      <c r="U329">
        <v>5</v>
      </c>
      <c r="V329" s="36">
        <f t="shared" si="78"/>
        <v>8</v>
      </c>
      <c r="W329" s="124">
        <f t="shared" si="85"/>
        <v>1</v>
      </c>
      <c r="X329">
        <v>0</v>
      </c>
      <c r="Y329" s="36">
        <f t="shared" si="86"/>
        <v>8</v>
      </c>
      <c r="Z329" s="14">
        <v>0</v>
      </c>
      <c r="AA329" s="14">
        <v>0</v>
      </c>
      <c r="AB329" s="14">
        <v>0</v>
      </c>
      <c r="AC329" s="125">
        <f t="shared" si="79"/>
        <v>0</v>
      </c>
      <c r="AD329" s="128">
        <f t="shared" si="87"/>
        <v>0</v>
      </c>
      <c r="AE329" s="122">
        <f t="shared" si="82"/>
        <v>8</v>
      </c>
    </row>
    <row r="330" spans="1:31" x14ac:dyDescent="0.2">
      <c r="A330" s="1" t="s">
        <v>20</v>
      </c>
      <c r="B330" t="s">
        <v>118</v>
      </c>
      <c r="C330" s="32">
        <v>13645.96</v>
      </c>
      <c r="E330" s="24">
        <v>91465</v>
      </c>
      <c r="F330" s="24">
        <v>140536</v>
      </c>
      <c r="G330" s="24">
        <v>0</v>
      </c>
      <c r="H330" s="24">
        <v>0</v>
      </c>
      <c r="I330" s="59">
        <f t="shared" si="84"/>
        <v>232001</v>
      </c>
      <c r="J330" s="108">
        <f t="shared" si="77"/>
        <v>66.985907034356117</v>
      </c>
      <c r="K330" s="32">
        <v>0</v>
      </c>
      <c r="L330" s="32">
        <v>114342</v>
      </c>
      <c r="M330" s="32">
        <v>0</v>
      </c>
      <c r="N330" s="32">
        <v>0</v>
      </c>
      <c r="O330" s="32">
        <v>0</v>
      </c>
      <c r="P330" s="59">
        <f t="shared" si="83"/>
        <v>114342</v>
      </c>
      <c r="Q330" s="108">
        <f t="shared" si="88"/>
        <v>33.014092965643883</v>
      </c>
      <c r="R330" s="36">
        <f t="shared" si="76"/>
        <v>346343</v>
      </c>
      <c r="S330">
        <v>3</v>
      </c>
      <c r="T330">
        <v>0</v>
      </c>
      <c r="U330">
        <v>5</v>
      </c>
      <c r="V330" s="36">
        <f t="shared" si="78"/>
        <v>8</v>
      </c>
      <c r="W330" s="124">
        <f t="shared" si="85"/>
        <v>1</v>
      </c>
      <c r="X330">
        <v>0</v>
      </c>
      <c r="Y330" s="36">
        <f t="shared" si="86"/>
        <v>8</v>
      </c>
      <c r="Z330" s="14">
        <v>0</v>
      </c>
      <c r="AA330" s="14">
        <v>0</v>
      </c>
      <c r="AB330" s="14">
        <v>0</v>
      </c>
      <c r="AC330" s="125">
        <f t="shared" si="79"/>
        <v>0</v>
      </c>
      <c r="AD330" s="128">
        <f t="shared" si="87"/>
        <v>0</v>
      </c>
      <c r="AE330" s="122">
        <f t="shared" si="82"/>
        <v>8</v>
      </c>
    </row>
    <row r="331" spans="1:31" x14ac:dyDescent="0.2">
      <c r="A331" s="1" t="s">
        <v>20</v>
      </c>
      <c r="B331" t="s">
        <v>119</v>
      </c>
      <c r="C331" s="32">
        <v>13645.96</v>
      </c>
      <c r="E331" s="24">
        <v>91465</v>
      </c>
      <c r="F331" s="24">
        <v>140536</v>
      </c>
      <c r="G331" s="24">
        <v>0</v>
      </c>
      <c r="H331" s="24">
        <v>0</v>
      </c>
      <c r="I331" s="59">
        <f t="shared" si="84"/>
        <v>232001</v>
      </c>
      <c r="J331" s="108">
        <f t="shared" si="77"/>
        <v>66.985907034356117</v>
      </c>
      <c r="K331" s="32">
        <v>0</v>
      </c>
      <c r="L331" s="32">
        <v>114342</v>
      </c>
      <c r="M331" s="32">
        <v>0</v>
      </c>
      <c r="N331" s="32">
        <v>0</v>
      </c>
      <c r="O331" s="32">
        <v>0</v>
      </c>
      <c r="P331" s="59">
        <f t="shared" si="83"/>
        <v>114342</v>
      </c>
      <c r="Q331" s="108">
        <f t="shared" si="88"/>
        <v>33.014092965643883</v>
      </c>
      <c r="R331" s="36">
        <f t="shared" si="76"/>
        <v>346343</v>
      </c>
      <c r="S331">
        <v>3</v>
      </c>
      <c r="T331">
        <v>0</v>
      </c>
      <c r="U331">
        <v>5</v>
      </c>
      <c r="V331" s="36">
        <f t="shared" si="78"/>
        <v>8</v>
      </c>
      <c r="W331" s="124">
        <f t="shared" si="85"/>
        <v>1</v>
      </c>
      <c r="X331">
        <v>0</v>
      </c>
      <c r="Y331" s="36">
        <f t="shared" si="86"/>
        <v>8</v>
      </c>
      <c r="Z331" s="14">
        <v>0</v>
      </c>
      <c r="AA331" s="14">
        <v>0</v>
      </c>
      <c r="AB331" s="14">
        <v>0</v>
      </c>
      <c r="AC331" s="125">
        <f t="shared" si="79"/>
        <v>0</v>
      </c>
      <c r="AD331" s="128">
        <f t="shared" si="87"/>
        <v>0</v>
      </c>
      <c r="AE331" s="122">
        <f t="shared" si="82"/>
        <v>8</v>
      </c>
    </row>
    <row r="332" spans="1:31" x14ac:dyDescent="0.2">
      <c r="A332" s="1" t="s">
        <v>20</v>
      </c>
      <c r="B332" t="s">
        <v>100</v>
      </c>
      <c r="C332" s="32">
        <v>13645.96</v>
      </c>
      <c r="E332" s="24">
        <v>91465</v>
      </c>
      <c r="F332" s="24">
        <v>140536</v>
      </c>
      <c r="G332" s="24">
        <v>0</v>
      </c>
      <c r="H332" s="24">
        <v>0</v>
      </c>
      <c r="I332" s="59">
        <f t="shared" si="84"/>
        <v>232001</v>
      </c>
      <c r="J332" s="108">
        <f t="shared" si="77"/>
        <v>66.985907034356117</v>
      </c>
      <c r="K332" s="32">
        <v>0</v>
      </c>
      <c r="L332" s="32">
        <v>114342</v>
      </c>
      <c r="M332" s="32">
        <v>0</v>
      </c>
      <c r="N332" s="32">
        <v>0</v>
      </c>
      <c r="O332" s="32">
        <v>0</v>
      </c>
      <c r="P332" s="59">
        <f t="shared" si="83"/>
        <v>114342</v>
      </c>
      <c r="Q332" s="108">
        <f t="shared" si="88"/>
        <v>33.014092965643883</v>
      </c>
      <c r="R332" s="36">
        <f t="shared" si="76"/>
        <v>346343</v>
      </c>
      <c r="S332">
        <v>3</v>
      </c>
      <c r="T332">
        <v>0</v>
      </c>
      <c r="U332">
        <v>5</v>
      </c>
      <c r="V332" s="36">
        <f t="shared" si="78"/>
        <v>8</v>
      </c>
      <c r="W332" s="124">
        <f t="shared" si="85"/>
        <v>1</v>
      </c>
      <c r="X332">
        <v>0</v>
      </c>
      <c r="Y332" s="36">
        <f t="shared" si="86"/>
        <v>8</v>
      </c>
      <c r="Z332" s="14">
        <v>0</v>
      </c>
      <c r="AA332" s="14">
        <v>0</v>
      </c>
      <c r="AB332" s="14">
        <v>0</v>
      </c>
      <c r="AC332" s="125">
        <f t="shared" si="79"/>
        <v>0</v>
      </c>
      <c r="AD332" s="128">
        <f t="shared" si="87"/>
        <v>0</v>
      </c>
      <c r="AE332" s="122">
        <f t="shared" si="82"/>
        <v>8</v>
      </c>
    </row>
    <row r="333" spans="1:31" x14ac:dyDescent="0.2">
      <c r="A333" s="1" t="s">
        <v>20</v>
      </c>
      <c r="B333" t="s">
        <v>122</v>
      </c>
      <c r="C333" s="32">
        <v>13645.96</v>
      </c>
      <c r="D333" t="s">
        <v>98</v>
      </c>
      <c r="E333" s="24">
        <v>91465</v>
      </c>
      <c r="F333" s="24">
        <v>140536</v>
      </c>
      <c r="G333" s="24">
        <v>0</v>
      </c>
      <c r="H333" s="24">
        <v>0</v>
      </c>
      <c r="I333" s="59">
        <f t="shared" si="84"/>
        <v>232001</v>
      </c>
      <c r="J333" s="108">
        <f t="shared" si="77"/>
        <v>66.985907034356117</v>
      </c>
      <c r="K333" s="32">
        <v>0</v>
      </c>
      <c r="L333" s="32">
        <v>114342</v>
      </c>
      <c r="M333" s="32">
        <v>0</v>
      </c>
      <c r="N333" s="32">
        <v>0</v>
      </c>
      <c r="O333" s="32">
        <v>0</v>
      </c>
      <c r="P333" s="59">
        <f t="shared" si="83"/>
        <v>114342</v>
      </c>
      <c r="Q333" s="108">
        <f t="shared" si="88"/>
        <v>33.014092965643883</v>
      </c>
      <c r="R333" s="36">
        <f t="shared" ref="R333:R396" si="89">I333+P333</f>
        <v>346343</v>
      </c>
      <c r="S333">
        <v>3</v>
      </c>
      <c r="T333">
        <v>0</v>
      </c>
      <c r="U333">
        <v>5</v>
      </c>
      <c r="V333" s="36">
        <f t="shared" si="78"/>
        <v>8</v>
      </c>
      <c r="W333" s="124">
        <f t="shared" si="85"/>
        <v>1</v>
      </c>
      <c r="X333">
        <v>0</v>
      </c>
      <c r="Y333" s="36">
        <f t="shared" si="86"/>
        <v>8</v>
      </c>
      <c r="Z333" s="14">
        <v>0</v>
      </c>
      <c r="AA333" s="14">
        <v>0</v>
      </c>
      <c r="AB333" s="14">
        <v>0</v>
      </c>
      <c r="AC333" s="125">
        <f t="shared" si="79"/>
        <v>0</v>
      </c>
      <c r="AD333" s="128">
        <f t="shared" si="87"/>
        <v>0</v>
      </c>
      <c r="AE333" s="122">
        <f t="shared" si="82"/>
        <v>8</v>
      </c>
    </row>
    <row r="334" spans="1:31" x14ac:dyDescent="0.2">
      <c r="A334" s="1" t="s">
        <v>20</v>
      </c>
      <c r="B334" t="s">
        <v>130</v>
      </c>
      <c r="C334" s="32">
        <v>13645.96</v>
      </c>
      <c r="E334" s="24">
        <v>91465</v>
      </c>
      <c r="F334" s="24">
        <v>140536</v>
      </c>
      <c r="G334" s="24">
        <v>0</v>
      </c>
      <c r="H334" s="24">
        <v>0</v>
      </c>
      <c r="I334" s="59">
        <f t="shared" si="84"/>
        <v>232001</v>
      </c>
      <c r="J334" s="108">
        <f t="shared" si="77"/>
        <v>66.985907034356117</v>
      </c>
      <c r="K334" s="32">
        <v>0</v>
      </c>
      <c r="L334" s="32">
        <v>114342</v>
      </c>
      <c r="M334" s="32">
        <v>0</v>
      </c>
      <c r="N334" s="32">
        <v>0</v>
      </c>
      <c r="O334" s="32">
        <v>0</v>
      </c>
      <c r="P334" s="59">
        <f t="shared" si="83"/>
        <v>114342</v>
      </c>
      <c r="Q334" s="108">
        <f t="shared" si="88"/>
        <v>33.014092965643883</v>
      </c>
      <c r="R334" s="36">
        <f t="shared" si="89"/>
        <v>346343</v>
      </c>
      <c r="S334">
        <v>3</v>
      </c>
      <c r="T334">
        <v>0</v>
      </c>
      <c r="U334">
        <v>5</v>
      </c>
      <c r="V334" s="36">
        <f t="shared" si="78"/>
        <v>8</v>
      </c>
      <c r="W334" s="124">
        <f t="shared" si="85"/>
        <v>1</v>
      </c>
      <c r="X334">
        <v>0</v>
      </c>
      <c r="Y334" s="36">
        <f t="shared" si="86"/>
        <v>8</v>
      </c>
      <c r="Z334" s="14">
        <v>0</v>
      </c>
      <c r="AA334" s="14">
        <v>0</v>
      </c>
      <c r="AB334" s="14">
        <v>0</v>
      </c>
      <c r="AC334" s="125">
        <f t="shared" si="79"/>
        <v>0</v>
      </c>
      <c r="AD334" s="128">
        <f t="shared" si="87"/>
        <v>0</v>
      </c>
      <c r="AE334" s="122">
        <f t="shared" si="82"/>
        <v>8</v>
      </c>
    </row>
    <row r="335" spans="1:31" x14ac:dyDescent="0.2">
      <c r="A335" s="1" t="s">
        <v>20</v>
      </c>
      <c r="B335" t="s">
        <v>121</v>
      </c>
      <c r="C335" s="32">
        <v>13645.96</v>
      </c>
      <c r="E335" s="24">
        <v>91465</v>
      </c>
      <c r="F335" s="24">
        <v>140536</v>
      </c>
      <c r="G335" s="24">
        <v>0</v>
      </c>
      <c r="H335" s="24">
        <v>0</v>
      </c>
      <c r="I335" s="59">
        <f t="shared" si="84"/>
        <v>232001</v>
      </c>
      <c r="J335" s="108">
        <f t="shared" ref="J335:J398" si="90">(100*I335)/R335</f>
        <v>66.985907034356117</v>
      </c>
      <c r="K335" s="32">
        <v>0</v>
      </c>
      <c r="L335" s="32">
        <v>114342</v>
      </c>
      <c r="M335" s="32">
        <v>0</v>
      </c>
      <c r="N335" s="32">
        <v>0</v>
      </c>
      <c r="O335" s="32">
        <v>0</v>
      </c>
      <c r="P335" s="59">
        <f t="shared" si="83"/>
        <v>114342</v>
      </c>
      <c r="Q335" s="108">
        <f t="shared" si="88"/>
        <v>33.014092965643883</v>
      </c>
      <c r="R335" s="36">
        <f t="shared" si="89"/>
        <v>346343</v>
      </c>
      <c r="S335">
        <v>3</v>
      </c>
      <c r="T335">
        <v>0</v>
      </c>
      <c r="U335">
        <v>5</v>
      </c>
      <c r="V335" s="36">
        <f t="shared" si="78"/>
        <v>8</v>
      </c>
      <c r="W335" s="124">
        <f t="shared" si="85"/>
        <v>1</v>
      </c>
      <c r="X335">
        <v>0</v>
      </c>
      <c r="Y335" s="36">
        <f t="shared" si="86"/>
        <v>8</v>
      </c>
      <c r="Z335" s="14">
        <v>0</v>
      </c>
      <c r="AA335" s="14">
        <v>0</v>
      </c>
      <c r="AB335" s="14">
        <v>0</v>
      </c>
      <c r="AC335" s="125">
        <f t="shared" si="79"/>
        <v>0</v>
      </c>
      <c r="AD335" s="128">
        <f t="shared" si="87"/>
        <v>0</v>
      </c>
      <c r="AE335" s="122">
        <f t="shared" si="82"/>
        <v>8</v>
      </c>
    </row>
    <row r="336" spans="1:31" x14ac:dyDescent="0.2">
      <c r="A336" s="1" t="s">
        <v>20</v>
      </c>
      <c r="B336" t="s">
        <v>99</v>
      </c>
      <c r="C336" s="32">
        <v>13645.96</v>
      </c>
      <c r="E336" s="24">
        <v>91465</v>
      </c>
      <c r="F336" s="24">
        <v>140536</v>
      </c>
      <c r="G336" s="24">
        <v>0</v>
      </c>
      <c r="H336" s="24">
        <v>0</v>
      </c>
      <c r="I336" s="59">
        <f t="shared" si="84"/>
        <v>232001</v>
      </c>
      <c r="J336" s="108">
        <f t="shared" si="90"/>
        <v>66.985907034356117</v>
      </c>
      <c r="K336" s="32">
        <v>0</v>
      </c>
      <c r="L336" s="32">
        <v>114342</v>
      </c>
      <c r="M336" s="32">
        <v>0</v>
      </c>
      <c r="N336" s="32">
        <v>0</v>
      </c>
      <c r="O336" s="32">
        <v>0</v>
      </c>
      <c r="P336" s="59">
        <f t="shared" si="83"/>
        <v>114342</v>
      </c>
      <c r="Q336" s="108">
        <f t="shared" si="88"/>
        <v>33.014092965643883</v>
      </c>
      <c r="R336" s="36">
        <f t="shared" si="89"/>
        <v>346343</v>
      </c>
      <c r="S336">
        <v>3</v>
      </c>
      <c r="T336">
        <v>0</v>
      </c>
      <c r="U336">
        <v>5</v>
      </c>
      <c r="V336" s="36">
        <f t="shared" si="78"/>
        <v>8</v>
      </c>
      <c r="W336" s="124">
        <f t="shared" si="85"/>
        <v>1</v>
      </c>
      <c r="X336">
        <v>0</v>
      </c>
      <c r="Y336" s="36">
        <f t="shared" si="86"/>
        <v>8</v>
      </c>
      <c r="Z336" s="14">
        <v>0</v>
      </c>
      <c r="AA336" s="14">
        <v>0</v>
      </c>
      <c r="AB336" s="14">
        <v>0</v>
      </c>
      <c r="AC336" s="125">
        <f t="shared" si="79"/>
        <v>0</v>
      </c>
      <c r="AD336" s="128">
        <f t="shared" si="87"/>
        <v>0</v>
      </c>
      <c r="AE336" s="122">
        <f t="shared" si="82"/>
        <v>8</v>
      </c>
    </row>
    <row r="337" spans="1:31" x14ac:dyDescent="0.2">
      <c r="A337" s="1" t="s">
        <v>20</v>
      </c>
      <c r="B337" t="s">
        <v>102</v>
      </c>
      <c r="C337" s="32">
        <v>13645.96</v>
      </c>
      <c r="E337" s="24">
        <v>91465</v>
      </c>
      <c r="F337" s="24">
        <v>140536</v>
      </c>
      <c r="G337" s="24">
        <v>0</v>
      </c>
      <c r="H337" s="24">
        <v>0</v>
      </c>
      <c r="I337" s="59">
        <f t="shared" si="84"/>
        <v>232001</v>
      </c>
      <c r="J337" s="108">
        <f t="shared" si="90"/>
        <v>66.985907034356117</v>
      </c>
      <c r="K337" s="32">
        <v>0</v>
      </c>
      <c r="L337" s="32">
        <v>114342</v>
      </c>
      <c r="M337" s="32">
        <v>0</v>
      </c>
      <c r="N337" s="32">
        <v>0</v>
      </c>
      <c r="O337" s="32">
        <v>0</v>
      </c>
      <c r="P337" s="59">
        <f t="shared" si="83"/>
        <v>114342</v>
      </c>
      <c r="Q337" s="108">
        <f t="shared" si="88"/>
        <v>33.014092965643883</v>
      </c>
      <c r="R337" s="36">
        <f t="shared" si="89"/>
        <v>346343</v>
      </c>
      <c r="S337">
        <v>3</v>
      </c>
      <c r="T337">
        <v>0</v>
      </c>
      <c r="U337">
        <v>5</v>
      </c>
      <c r="V337" s="36">
        <f t="shared" si="78"/>
        <v>8</v>
      </c>
      <c r="W337" s="124">
        <f t="shared" si="85"/>
        <v>1</v>
      </c>
      <c r="X337">
        <v>0</v>
      </c>
      <c r="Y337" s="36">
        <f t="shared" si="86"/>
        <v>8</v>
      </c>
      <c r="Z337" s="14">
        <v>0</v>
      </c>
      <c r="AA337" s="14">
        <v>0</v>
      </c>
      <c r="AB337" s="14">
        <v>0</v>
      </c>
      <c r="AC337" s="125">
        <f t="shared" si="79"/>
        <v>0</v>
      </c>
      <c r="AD337" s="128">
        <f t="shared" si="87"/>
        <v>0</v>
      </c>
      <c r="AE337" s="122">
        <f t="shared" si="82"/>
        <v>8</v>
      </c>
    </row>
    <row r="338" spans="1:31" x14ac:dyDescent="0.2">
      <c r="A338" s="1" t="s">
        <v>20</v>
      </c>
      <c r="B338" t="s">
        <v>104</v>
      </c>
      <c r="C338" s="32">
        <v>13645.96</v>
      </c>
      <c r="E338" s="24">
        <v>91465</v>
      </c>
      <c r="F338" s="24">
        <v>140536</v>
      </c>
      <c r="G338" s="24">
        <v>0</v>
      </c>
      <c r="H338" s="24">
        <v>0</v>
      </c>
      <c r="I338" s="59">
        <f t="shared" si="84"/>
        <v>232001</v>
      </c>
      <c r="J338" s="108">
        <f t="shared" si="90"/>
        <v>66.985907034356117</v>
      </c>
      <c r="K338" s="32">
        <v>0</v>
      </c>
      <c r="L338" s="32">
        <v>114342</v>
      </c>
      <c r="M338" s="32">
        <v>0</v>
      </c>
      <c r="N338" s="32">
        <v>0</v>
      </c>
      <c r="O338" s="32">
        <v>0</v>
      </c>
      <c r="P338" s="59">
        <f t="shared" si="83"/>
        <v>114342</v>
      </c>
      <c r="Q338" s="108">
        <f t="shared" si="88"/>
        <v>33.014092965643883</v>
      </c>
      <c r="R338" s="36">
        <f t="shared" si="89"/>
        <v>346343</v>
      </c>
      <c r="S338">
        <v>3</v>
      </c>
      <c r="T338">
        <v>0</v>
      </c>
      <c r="U338">
        <v>5</v>
      </c>
      <c r="V338" s="36">
        <f t="shared" si="78"/>
        <v>8</v>
      </c>
      <c r="W338" s="124">
        <f t="shared" si="85"/>
        <v>1</v>
      </c>
      <c r="X338">
        <v>0</v>
      </c>
      <c r="Y338" s="36">
        <f t="shared" si="86"/>
        <v>8</v>
      </c>
      <c r="Z338" s="14">
        <v>0</v>
      </c>
      <c r="AA338" s="14">
        <v>0</v>
      </c>
      <c r="AB338" s="14">
        <v>0</v>
      </c>
      <c r="AC338" s="125">
        <f t="shared" si="79"/>
        <v>0</v>
      </c>
      <c r="AD338" s="128">
        <f t="shared" si="87"/>
        <v>0</v>
      </c>
      <c r="AE338" s="122">
        <f t="shared" si="82"/>
        <v>8</v>
      </c>
    </row>
    <row r="339" spans="1:31" x14ac:dyDescent="0.2">
      <c r="A339" s="1" t="s">
        <v>20</v>
      </c>
      <c r="B339" t="s">
        <v>105</v>
      </c>
      <c r="C339" s="32">
        <v>13645.96</v>
      </c>
      <c r="E339" s="24">
        <v>91465</v>
      </c>
      <c r="F339" s="24">
        <v>140536</v>
      </c>
      <c r="G339" s="24">
        <v>0</v>
      </c>
      <c r="H339" s="24">
        <v>0</v>
      </c>
      <c r="I339" s="59">
        <f t="shared" si="84"/>
        <v>232001</v>
      </c>
      <c r="J339" s="108">
        <f t="shared" si="90"/>
        <v>66.985907034356117</v>
      </c>
      <c r="K339" s="32">
        <v>0</v>
      </c>
      <c r="L339" s="32">
        <v>114342</v>
      </c>
      <c r="M339" s="32">
        <v>0</v>
      </c>
      <c r="N339" s="32">
        <v>0</v>
      </c>
      <c r="O339" s="32">
        <v>0</v>
      </c>
      <c r="P339" s="59">
        <f t="shared" si="83"/>
        <v>114342</v>
      </c>
      <c r="Q339" s="108">
        <f t="shared" si="88"/>
        <v>33.014092965643883</v>
      </c>
      <c r="R339" s="36">
        <f t="shared" si="89"/>
        <v>346343</v>
      </c>
      <c r="S339">
        <v>3</v>
      </c>
      <c r="T339">
        <v>0</v>
      </c>
      <c r="U339">
        <v>5</v>
      </c>
      <c r="V339" s="36">
        <f t="shared" si="78"/>
        <v>8</v>
      </c>
      <c r="W339" s="124">
        <f t="shared" si="85"/>
        <v>1</v>
      </c>
      <c r="X339">
        <v>0</v>
      </c>
      <c r="Y339" s="36">
        <f t="shared" si="86"/>
        <v>8</v>
      </c>
      <c r="Z339" s="14">
        <v>0</v>
      </c>
      <c r="AA339" s="14">
        <v>0</v>
      </c>
      <c r="AB339" s="14">
        <v>0</v>
      </c>
      <c r="AC339" s="125">
        <f t="shared" si="79"/>
        <v>0</v>
      </c>
      <c r="AD339" s="128">
        <f t="shared" si="87"/>
        <v>0</v>
      </c>
      <c r="AE339" s="122">
        <f t="shared" si="82"/>
        <v>8</v>
      </c>
    </row>
    <row r="340" spans="1:31" x14ac:dyDescent="0.2">
      <c r="A340" s="1" t="s">
        <v>20</v>
      </c>
      <c r="B340" t="s">
        <v>106</v>
      </c>
      <c r="C340" s="32">
        <v>13645.96</v>
      </c>
      <c r="E340" s="24">
        <v>91465</v>
      </c>
      <c r="F340" s="24">
        <v>140536</v>
      </c>
      <c r="G340" s="24">
        <v>0</v>
      </c>
      <c r="H340" s="24">
        <v>0</v>
      </c>
      <c r="I340" s="59">
        <f t="shared" si="84"/>
        <v>232001</v>
      </c>
      <c r="J340" s="108">
        <f t="shared" si="90"/>
        <v>66.985907034356117</v>
      </c>
      <c r="K340" s="32">
        <v>0</v>
      </c>
      <c r="L340" s="32">
        <v>114342</v>
      </c>
      <c r="M340" s="32">
        <v>0</v>
      </c>
      <c r="N340" s="32">
        <v>0</v>
      </c>
      <c r="O340" s="32">
        <v>0</v>
      </c>
      <c r="P340" s="59">
        <f t="shared" si="83"/>
        <v>114342</v>
      </c>
      <c r="Q340" s="108">
        <f t="shared" si="88"/>
        <v>33.014092965643883</v>
      </c>
      <c r="R340" s="36">
        <f t="shared" si="89"/>
        <v>346343</v>
      </c>
      <c r="S340">
        <v>3</v>
      </c>
      <c r="T340">
        <v>0</v>
      </c>
      <c r="U340">
        <v>5</v>
      </c>
      <c r="V340" s="36">
        <f t="shared" si="78"/>
        <v>8</v>
      </c>
      <c r="W340" s="124">
        <f t="shared" si="85"/>
        <v>1</v>
      </c>
      <c r="X340">
        <v>0</v>
      </c>
      <c r="Y340" s="36">
        <f t="shared" si="86"/>
        <v>8</v>
      </c>
      <c r="Z340" s="14">
        <v>0</v>
      </c>
      <c r="AA340" s="14">
        <v>0</v>
      </c>
      <c r="AB340" s="14">
        <v>0</v>
      </c>
      <c r="AC340" s="125">
        <f t="shared" si="79"/>
        <v>0</v>
      </c>
      <c r="AD340" s="128">
        <f t="shared" si="87"/>
        <v>0</v>
      </c>
      <c r="AE340" s="122">
        <f t="shared" si="82"/>
        <v>8</v>
      </c>
    </row>
    <row r="341" spans="1:31" x14ac:dyDescent="0.2">
      <c r="A341" s="1" t="s">
        <v>20</v>
      </c>
      <c r="B341" t="s">
        <v>205</v>
      </c>
      <c r="C341" s="32">
        <v>13645.96</v>
      </c>
      <c r="E341" s="24">
        <v>91465</v>
      </c>
      <c r="F341" s="24">
        <v>140536</v>
      </c>
      <c r="G341" s="24">
        <v>0</v>
      </c>
      <c r="H341" s="24">
        <v>0</v>
      </c>
      <c r="I341" s="59">
        <f t="shared" si="84"/>
        <v>232001</v>
      </c>
      <c r="J341" s="108">
        <f t="shared" si="90"/>
        <v>66.985907034356117</v>
      </c>
      <c r="K341" s="32">
        <v>0</v>
      </c>
      <c r="L341" s="32">
        <v>114342</v>
      </c>
      <c r="M341" s="32">
        <v>0</v>
      </c>
      <c r="N341" s="32">
        <v>0</v>
      </c>
      <c r="O341" s="32">
        <v>0</v>
      </c>
      <c r="P341" s="59">
        <f t="shared" si="83"/>
        <v>114342</v>
      </c>
      <c r="Q341" s="108">
        <f t="shared" si="88"/>
        <v>33.014092965643883</v>
      </c>
      <c r="R341" s="36">
        <f t="shared" si="89"/>
        <v>346343</v>
      </c>
      <c r="S341">
        <v>3</v>
      </c>
      <c r="T341">
        <v>0</v>
      </c>
      <c r="U341">
        <v>5</v>
      </c>
      <c r="V341" s="36">
        <f t="shared" si="78"/>
        <v>8</v>
      </c>
      <c r="W341" s="124">
        <f t="shared" si="85"/>
        <v>1</v>
      </c>
      <c r="X341">
        <v>0</v>
      </c>
      <c r="Y341" s="36">
        <f t="shared" si="86"/>
        <v>8</v>
      </c>
      <c r="Z341" s="14">
        <v>0</v>
      </c>
      <c r="AA341" s="14">
        <v>0</v>
      </c>
      <c r="AB341" s="14">
        <v>0</v>
      </c>
      <c r="AC341" s="125">
        <f t="shared" si="79"/>
        <v>0</v>
      </c>
      <c r="AD341" s="128">
        <f t="shared" si="87"/>
        <v>0</v>
      </c>
      <c r="AE341" s="122">
        <f t="shared" si="82"/>
        <v>8</v>
      </c>
    </row>
    <row r="342" spans="1:31" x14ac:dyDescent="0.2">
      <c r="A342" s="1" t="s">
        <v>20</v>
      </c>
      <c r="B342" t="s">
        <v>111</v>
      </c>
      <c r="C342" s="32">
        <v>13645.96</v>
      </c>
      <c r="E342" s="24">
        <v>91465</v>
      </c>
      <c r="F342" s="24">
        <v>140536</v>
      </c>
      <c r="G342" s="24">
        <v>0</v>
      </c>
      <c r="H342" s="24">
        <v>0</v>
      </c>
      <c r="I342" s="59">
        <f t="shared" si="84"/>
        <v>232001</v>
      </c>
      <c r="J342" s="108">
        <f t="shared" si="90"/>
        <v>66.985907034356117</v>
      </c>
      <c r="K342" s="32">
        <v>0</v>
      </c>
      <c r="L342" s="32">
        <v>114342</v>
      </c>
      <c r="M342" s="32">
        <v>0</v>
      </c>
      <c r="N342" s="32">
        <v>0</v>
      </c>
      <c r="O342" s="32">
        <v>0</v>
      </c>
      <c r="P342" s="59">
        <f t="shared" si="83"/>
        <v>114342</v>
      </c>
      <c r="Q342" s="108">
        <f t="shared" si="88"/>
        <v>33.014092965643883</v>
      </c>
      <c r="R342" s="36">
        <f t="shared" si="89"/>
        <v>346343</v>
      </c>
      <c r="S342">
        <v>3</v>
      </c>
      <c r="T342">
        <v>0</v>
      </c>
      <c r="U342">
        <v>5</v>
      </c>
      <c r="V342" s="36">
        <f t="shared" si="78"/>
        <v>8</v>
      </c>
      <c r="W342" s="124">
        <f t="shared" si="85"/>
        <v>1</v>
      </c>
      <c r="X342">
        <v>0</v>
      </c>
      <c r="Y342" s="36">
        <f t="shared" si="86"/>
        <v>8</v>
      </c>
      <c r="Z342" s="14">
        <v>0</v>
      </c>
      <c r="AA342" s="14">
        <v>0</v>
      </c>
      <c r="AB342" s="14">
        <v>0</v>
      </c>
      <c r="AC342" s="125">
        <f t="shared" si="79"/>
        <v>0</v>
      </c>
      <c r="AD342" s="128">
        <f t="shared" si="87"/>
        <v>0</v>
      </c>
      <c r="AE342" s="122">
        <f t="shared" si="82"/>
        <v>8</v>
      </c>
    </row>
    <row r="343" spans="1:31" x14ac:dyDescent="0.2">
      <c r="A343" s="1" t="s">
        <v>20</v>
      </c>
      <c r="B343" t="s">
        <v>113</v>
      </c>
      <c r="C343" s="32">
        <v>13645.96</v>
      </c>
      <c r="E343" s="24"/>
      <c r="F343" s="24"/>
      <c r="G343" s="24"/>
      <c r="H343" s="24"/>
      <c r="I343" s="59">
        <f t="shared" si="84"/>
        <v>0</v>
      </c>
      <c r="J343" s="108" t="e">
        <f t="shared" si="90"/>
        <v>#DIV/0!</v>
      </c>
      <c r="P343" s="59">
        <f t="shared" si="83"/>
        <v>0</v>
      </c>
      <c r="Q343" s="108" t="e">
        <f t="shared" si="88"/>
        <v>#DIV/0!</v>
      </c>
      <c r="R343" s="36">
        <f t="shared" si="89"/>
        <v>0</v>
      </c>
      <c r="V343" s="36">
        <f t="shared" si="78"/>
        <v>0</v>
      </c>
      <c r="W343" s="124" t="e">
        <f t="shared" si="85"/>
        <v>#DIV/0!</v>
      </c>
      <c r="Y343" s="36">
        <f t="shared" si="86"/>
        <v>0</v>
      </c>
      <c r="AC343" s="125">
        <f t="shared" si="79"/>
        <v>0</v>
      </c>
      <c r="AD343" s="128" t="e">
        <f t="shared" si="87"/>
        <v>#DIV/0!</v>
      </c>
      <c r="AE343" s="122">
        <f t="shared" si="82"/>
        <v>0</v>
      </c>
    </row>
    <row r="344" spans="1:31" x14ac:dyDescent="0.2">
      <c r="A344" s="1" t="s">
        <v>21</v>
      </c>
      <c r="B344" t="s">
        <v>119</v>
      </c>
      <c r="C344" s="32">
        <v>641079</v>
      </c>
      <c r="D344" t="s">
        <v>98</v>
      </c>
      <c r="E344" s="24">
        <v>428084</v>
      </c>
      <c r="F344" s="24">
        <v>3075157</v>
      </c>
      <c r="G344" s="24">
        <v>0</v>
      </c>
      <c r="H344" s="24">
        <v>0</v>
      </c>
      <c r="I344" s="59">
        <f>SUM(E344:H344)</f>
        <v>3503241</v>
      </c>
      <c r="J344" s="108">
        <f t="shared" si="90"/>
        <v>52.771805435317859</v>
      </c>
      <c r="K344" s="32">
        <v>359241</v>
      </c>
      <c r="L344" s="32">
        <v>173504</v>
      </c>
      <c r="M344" s="32">
        <v>88601</v>
      </c>
      <c r="N344" s="32">
        <v>1680678</v>
      </c>
      <c r="O344" s="32">
        <v>833206</v>
      </c>
      <c r="P344" s="59">
        <f>SUM(K344:O344)</f>
        <v>3135230</v>
      </c>
      <c r="Q344" s="108">
        <f t="shared" si="88"/>
        <v>47.228194564682141</v>
      </c>
      <c r="R344" s="36">
        <f t="shared" si="89"/>
        <v>6638471</v>
      </c>
      <c r="S344">
        <v>24</v>
      </c>
      <c r="T344">
        <v>13</v>
      </c>
      <c r="U344">
        <v>3</v>
      </c>
      <c r="V344" s="36">
        <f>SUM(S344:U344)</f>
        <v>40</v>
      </c>
      <c r="W344" s="124">
        <f t="shared" si="85"/>
        <v>1</v>
      </c>
      <c r="X344">
        <v>11</v>
      </c>
      <c r="Y344" s="36">
        <f t="shared" si="86"/>
        <v>51</v>
      </c>
      <c r="Z344" s="14" t="s">
        <v>317</v>
      </c>
      <c r="AA344" s="14" t="s">
        <v>318</v>
      </c>
      <c r="AB344" s="14" t="s">
        <v>281</v>
      </c>
      <c r="AC344" s="125">
        <f>SUM(Z344:AB344)</f>
        <v>0</v>
      </c>
      <c r="AD344" s="128">
        <f t="shared" si="87"/>
        <v>0</v>
      </c>
      <c r="AE344" s="122">
        <f t="shared" si="82"/>
        <v>40</v>
      </c>
    </row>
    <row r="345" spans="1:31" x14ac:dyDescent="0.2">
      <c r="A345" s="1" t="s">
        <v>21</v>
      </c>
      <c r="B345" t="s">
        <v>99</v>
      </c>
      <c r="C345" s="32">
        <v>956808</v>
      </c>
      <c r="D345" t="s">
        <v>98</v>
      </c>
      <c r="E345" s="24">
        <v>428084</v>
      </c>
      <c r="F345" s="24">
        <v>3075157</v>
      </c>
      <c r="G345" s="24">
        <v>0</v>
      </c>
      <c r="H345" s="24">
        <v>0</v>
      </c>
      <c r="I345" s="59">
        <f t="shared" si="84"/>
        <v>3503241</v>
      </c>
      <c r="J345" s="108">
        <f t="shared" si="90"/>
        <v>52.771805435317859</v>
      </c>
      <c r="K345" s="32">
        <v>359241</v>
      </c>
      <c r="L345" s="32">
        <v>173504</v>
      </c>
      <c r="M345" s="32">
        <v>88601</v>
      </c>
      <c r="N345" s="32">
        <v>1680678</v>
      </c>
      <c r="O345" s="32">
        <v>833206</v>
      </c>
      <c r="P345" s="59">
        <f>SUM(K345:O345)</f>
        <v>3135230</v>
      </c>
      <c r="Q345" s="108">
        <f t="shared" si="88"/>
        <v>47.228194564682141</v>
      </c>
      <c r="R345" s="36">
        <f t="shared" si="89"/>
        <v>6638471</v>
      </c>
      <c r="S345">
        <v>24</v>
      </c>
      <c r="T345">
        <v>13</v>
      </c>
      <c r="U345">
        <v>3</v>
      </c>
      <c r="V345" s="36">
        <f t="shared" ref="V345:V348" si="91">SUM(S345:U345)</f>
        <v>40</v>
      </c>
      <c r="W345" s="124">
        <f t="shared" si="85"/>
        <v>1</v>
      </c>
      <c r="X345">
        <v>11</v>
      </c>
      <c r="Y345" s="36">
        <f t="shared" si="86"/>
        <v>51</v>
      </c>
      <c r="Z345" s="14" t="s">
        <v>317</v>
      </c>
      <c r="AA345" s="14" t="s">
        <v>318</v>
      </c>
      <c r="AB345" s="14" t="s">
        <v>281</v>
      </c>
      <c r="AC345" s="125">
        <f t="shared" si="79"/>
        <v>0</v>
      </c>
      <c r="AD345" s="128">
        <f t="shared" si="87"/>
        <v>0</v>
      </c>
      <c r="AE345" s="122">
        <f t="shared" si="82"/>
        <v>40</v>
      </c>
    </row>
    <row r="346" spans="1:31" x14ac:dyDescent="0.2">
      <c r="A346" s="1" t="s">
        <v>21</v>
      </c>
      <c r="B346" t="s">
        <v>100</v>
      </c>
      <c r="C346" s="32">
        <v>923739</v>
      </c>
      <c r="D346" t="s">
        <v>98</v>
      </c>
      <c r="E346" s="24">
        <v>428084</v>
      </c>
      <c r="F346" s="24">
        <v>3075157</v>
      </c>
      <c r="G346" s="24">
        <v>0</v>
      </c>
      <c r="H346" s="24">
        <v>0</v>
      </c>
      <c r="I346" s="59">
        <f t="shared" si="84"/>
        <v>3503241</v>
      </c>
      <c r="J346" s="108">
        <f t="shared" si="90"/>
        <v>52.771805435317859</v>
      </c>
      <c r="K346" s="32">
        <v>359241</v>
      </c>
      <c r="L346" s="32">
        <v>173504</v>
      </c>
      <c r="M346" s="32">
        <v>88601</v>
      </c>
      <c r="N346" s="32">
        <v>1680678</v>
      </c>
      <c r="O346" s="32">
        <v>833206</v>
      </c>
      <c r="P346" s="59">
        <f t="shared" si="83"/>
        <v>3135230</v>
      </c>
      <c r="Q346" s="108">
        <f t="shared" si="88"/>
        <v>47.228194564682141</v>
      </c>
      <c r="R346" s="36">
        <f t="shared" si="89"/>
        <v>6638471</v>
      </c>
      <c r="S346">
        <v>24</v>
      </c>
      <c r="T346">
        <v>13</v>
      </c>
      <c r="U346">
        <v>3</v>
      </c>
      <c r="V346" s="36">
        <f t="shared" si="91"/>
        <v>40</v>
      </c>
      <c r="W346" s="124">
        <f t="shared" si="85"/>
        <v>1</v>
      </c>
      <c r="X346">
        <v>11</v>
      </c>
      <c r="Y346" s="36">
        <f t="shared" si="86"/>
        <v>51</v>
      </c>
      <c r="Z346" s="14" t="s">
        <v>317</v>
      </c>
      <c r="AA346" s="14" t="s">
        <v>318</v>
      </c>
      <c r="AB346" s="14" t="s">
        <v>281</v>
      </c>
      <c r="AC346" s="125">
        <f t="shared" si="79"/>
        <v>0</v>
      </c>
      <c r="AD346" s="128">
        <f t="shared" si="87"/>
        <v>0</v>
      </c>
      <c r="AE346" s="122">
        <f t="shared" si="82"/>
        <v>40</v>
      </c>
    </row>
    <row r="347" spans="1:31" x14ac:dyDescent="0.2">
      <c r="A347" s="1" t="s">
        <v>21</v>
      </c>
      <c r="B347" t="s">
        <v>122</v>
      </c>
      <c r="C347" s="32">
        <v>0</v>
      </c>
      <c r="D347" t="s">
        <v>98</v>
      </c>
      <c r="E347" s="24">
        <v>428084</v>
      </c>
      <c r="F347" s="24">
        <v>3075157</v>
      </c>
      <c r="G347" s="24">
        <v>0</v>
      </c>
      <c r="H347" s="24">
        <v>0</v>
      </c>
      <c r="I347" s="59">
        <f t="shared" si="84"/>
        <v>3503241</v>
      </c>
      <c r="J347" s="108">
        <f t="shared" si="90"/>
        <v>52.771805435317859</v>
      </c>
      <c r="K347" s="32">
        <v>359241</v>
      </c>
      <c r="L347" s="32">
        <v>173504</v>
      </c>
      <c r="M347" s="32">
        <v>88601</v>
      </c>
      <c r="N347" s="32">
        <v>1680678</v>
      </c>
      <c r="O347" s="32">
        <v>833206</v>
      </c>
      <c r="P347" s="59">
        <f t="shared" si="83"/>
        <v>3135230</v>
      </c>
      <c r="Q347" s="108">
        <f t="shared" si="88"/>
        <v>47.228194564682141</v>
      </c>
      <c r="R347" s="36">
        <f t="shared" si="89"/>
        <v>6638471</v>
      </c>
      <c r="S347">
        <v>24</v>
      </c>
      <c r="T347">
        <v>13</v>
      </c>
      <c r="U347">
        <v>3</v>
      </c>
      <c r="V347" s="36">
        <f t="shared" si="91"/>
        <v>40</v>
      </c>
      <c r="W347" s="124">
        <f t="shared" si="85"/>
        <v>1</v>
      </c>
      <c r="X347">
        <v>11</v>
      </c>
      <c r="Y347" s="36">
        <f t="shared" si="86"/>
        <v>51</v>
      </c>
      <c r="Z347" s="14" t="s">
        <v>317</v>
      </c>
      <c r="AA347" s="14" t="s">
        <v>318</v>
      </c>
      <c r="AB347" s="14" t="s">
        <v>281</v>
      </c>
      <c r="AC347" s="125">
        <f t="shared" ref="AC347:AC392" si="92">SUM(Z347:AB347)</f>
        <v>0</v>
      </c>
      <c r="AD347" s="128">
        <f t="shared" si="87"/>
        <v>0</v>
      </c>
      <c r="AE347" s="122">
        <f t="shared" si="82"/>
        <v>40</v>
      </c>
    </row>
    <row r="348" spans="1:31" x14ac:dyDescent="0.2">
      <c r="A348" s="1" t="s">
        <v>21</v>
      </c>
      <c r="B348" t="s">
        <v>106</v>
      </c>
      <c r="C348" s="32">
        <v>225009</v>
      </c>
      <c r="D348" t="s">
        <v>171</v>
      </c>
      <c r="E348" s="24">
        <v>428084</v>
      </c>
      <c r="F348" s="24">
        <v>3075157</v>
      </c>
      <c r="G348" s="24">
        <v>0</v>
      </c>
      <c r="H348" s="24">
        <v>0</v>
      </c>
      <c r="I348" s="59">
        <f t="shared" si="84"/>
        <v>3503241</v>
      </c>
      <c r="J348" s="108">
        <f t="shared" si="90"/>
        <v>52.771805435317859</v>
      </c>
      <c r="K348" s="32">
        <v>359241</v>
      </c>
      <c r="L348" s="32">
        <v>173504</v>
      </c>
      <c r="M348" s="32">
        <v>88601</v>
      </c>
      <c r="N348" s="32">
        <v>1680678</v>
      </c>
      <c r="O348" s="32">
        <v>833206</v>
      </c>
      <c r="P348" s="59">
        <f t="shared" si="83"/>
        <v>3135230</v>
      </c>
      <c r="Q348" s="108">
        <f t="shared" si="88"/>
        <v>47.228194564682141</v>
      </c>
      <c r="R348" s="36">
        <f t="shared" si="89"/>
        <v>6638471</v>
      </c>
      <c r="S348">
        <v>24</v>
      </c>
      <c r="T348">
        <v>13</v>
      </c>
      <c r="U348">
        <v>3</v>
      </c>
      <c r="V348" s="36">
        <f t="shared" si="91"/>
        <v>40</v>
      </c>
      <c r="W348" s="124">
        <f t="shared" si="85"/>
        <v>1</v>
      </c>
      <c r="X348">
        <v>11</v>
      </c>
      <c r="Y348" s="36">
        <f t="shared" si="86"/>
        <v>51</v>
      </c>
      <c r="Z348" s="14" t="s">
        <v>317</v>
      </c>
      <c r="AA348" s="14" t="s">
        <v>318</v>
      </c>
      <c r="AB348" s="14" t="s">
        <v>281</v>
      </c>
      <c r="AC348" s="125">
        <f t="shared" si="92"/>
        <v>0</v>
      </c>
      <c r="AD348" s="128">
        <f t="shared" si="87"/>
        <v>0</v>
      </c>
      <c r="AE348" s="122">
        <f t="shared" si="82"/>
        <v>40</v>
      </c>
    </row>
    <row r="349" spans="1:31" x14ac:dyDescent="0.2">
      <c r="A349" s="1" t="s">
        <v>22</v>
      </c>
      <c r="B349" t="s">
        <v>148</v>
      </c>
      <c r="C349" s="32">
        <v>180000</v>
      </c>
      <c r="D349" t="s">
        <v>175</v>
      </c>
      <c r="E349" s="32">
        <v>4062000</v>
      </c>
      <c r="F349" s="32">
        <v>844147</v>
      </c>
      <c r="G349" s="32">
        <v>0</v>
      </c>
      <c r="H349" s="32">
        <v>0</v>
      </c>
      <c r="I349" s="59">
        <f>SUM(E349:H349)</f>
        <v>4906147</v>
      </c>
      <c r="J349" s="108">
        <f t="shared" si="90"/>
        <v>95.213722785769917</v>
      </c>
      <c r="K349" s="32">
        <v>31576</v>
      </c>
      <c r="L349" s="32">
        <v>215050</v>
      </c>
      <c r="M349" s="32">
        <v>0</v>
      </c>
      <c r="N349" s="32">
        <v>0</v>
      </c>
      <c r="O349" s="32">
        <v>0</v>
      </c>
      <c r="P349" s="59">
        <f t="shared" si="83"/>
        <v>246626</v>
      </c>
      <c r="Q349" s="108">
        <f t="shared" si="88"/>
        <v>4.7862772142300853</v>
      </c>
      <c r="R349" s="36">
        <f t="shared" si="89"/>
        <v>5152773</v>
      </c>
      <c r="S349" s="16" t="s">
        <v>131</v>
      </c>
      <c r="T349" s="16" t="s">
        <v>131</v>
      </c>
      <c r="U349" s="16" t="s">
        <v>131</v>
      </c>
      <c r="V349" s="123" t="s">
        <v>131</v>
      </c>
      <c r="W349" s="124" t="e">
        <f t="shared" si="85"/>
        <v>#VALUE!</v>
      </c>
      <c r="X349" s="16" t="s">
        <v>131</v>
      </c>
      <c r="Y349" s="123" t="s">
        <v>131</v>
      </c>
      <c r="Z349" s="14">
        <v>0</v>
      </c>
      <c r="AA349" s="14">
        <v>0</v>
      </c>
      <c r="AB349" s="14">
        <v>0</v>
      </c>
      <c r="AC349" s="125">
        <f t="shared" si="92"/>
        <v>0</v>
      </c>
      <c r="AD349" s="128" t="e">
        <f t="shared" si="87"/>
        <v>#VALUE!</v>
      </c>
      <c r="AE349" s="123" t="s">
        <v>131</v>
      </c>
    </row>
    <row r="350" spans="1:31" ht="15.75" customHeight="1" x14ac:dyDescent="0.2">
      <c r="A350" s="1" t="s">
        <v>22</v>
      </c>
      <c r="B350" t="s">
        <v>99</v>
      </c>
      <c r="C350" s="32">
        <v>90000</v>
      </c>
      <c r="D350" t="s">
        <v>98</v>
      </c>
      <c r="E350" s="32">
        <v>4062000</v>
      </c>
      <c r="F350" s="32">
        <v>844147</v>
      </c>
      <c r="G350" s="32">
        <v>0</v>
      </c>
      <c r="H350" s="32">
        <v>0</v>
      </c>
      <c r="I350" s="59">
        <f t="shared" si="84"/>
        <v>4906147</v>
      </c>
      <c r="J350" s="108">
        <f t="shared" si="90"/>
        <v>95.213722785769917</v>
      </c>
      <c r="K350" s="32">
        <v>31576</v>
      </c>
      <c r="L350" s="32">
        <v>215050</v>
      </c>
      <c r="M350" s="32">
        <v>0</v>
      </c>
      <c r="N350" s="32">
        <v>0</v>
      </c>
      <c r="O350" s="32">
        <v>0</v>
      </c>
      <c r="P350" s="59">
        <f t="shared" si="83"/>
        <v>246626</v>
      </c>
      <c r="Q350" s="108">
        <f t="shared" si="88"/>
        <v>4.7862772142300853</v>
      </c>
      <c r="R350" s="36">
        <f t="shared" si="89"/>
        <v>5152773</v>
      </c>
      <c r="S350" s="16" t="s">
        <v>131</v>
      </c>
      <c r="T350" s="16" t="s">
        <v>131</v>
      </c>
      <c r="U350" s="16" t="s">
        <v>131</v>
      </c>
      <c r="V350" s="123" t="s">
        <v>131</v>
      </c>
      <c r="W350" s="124" t="e">
        <f t="shared" si="85"/>
        <v>#VALUE!</v>
      </c>
      <c r="X350" s="16" t="s">
        <v>131</v>
      </c>
      <c r="Y350" s="123" t="s">
        <v>131</v>
      </c>
      <c r="Z350" s="14">
        <v>0</v>
      </c>
      <c r="AA350" s="14">
        <v>0</v>
      </c>
      <c r="AB350" s="14">
        <v>0</v>
      </c>
      <c r="AC350" s="125">
        <f t="shared" si="92"/>
        <v>0</v>
      </c>
      <c r="AD350" s="128" t="e">
        <f t="shared" si="87"/>
        <v>#VALUE!</v>
      </c>
      <c r="AE350" s="123" t="s">
        <v>131</v>
      </c>
    </row>
    <row r="351" spans="1:31" x14ac:dyDescent="0.2">
      <c r="A351" s="1" t="s">
        <v>22</v>
      </c>
      <c r="B351" t="s">
        <v>100</v>
      </c>
      <c r="C351" s="32">
        <f>18355+145350</f>
        <v>163705</v>
      </c>
      <c r="D351" t="s">
        <v>98</v>
      </c>
      <c r="E351" s="32">
        <v>4062000</v>
      </c>
      <c r="F351" s="32">
        <v>844147</v>
      </c>
      <c r="G351" s="32">
        <v>0</v>
      </c>
      <c r="H351" s="32">
        <v>0</v>
      </c>
      <c r="I351" s="59">
        <f t="shared" si="84"/>
        <v>4906147</v>
      </c>
      <c r="J351" s="108">
        <f t="shared" si="90"/>
        <v>95.213722785769917</v>
      </c>
      <c r="K351" s="32">
        <v>31576</v>
      </c>
      <c r="L351" s="32">
        <v>215050</v>
      </c>
      <c r="M351" s="32">
        <v>0</v>
      </c>
      <c r="N351" s="32">
        <v>0</v>
      </c>
      <c r="O351" s="32">
        <v>0</v>
      </c>
      <c r="P351" s="59">
        <f t="shared" si="83"/>
        <v>246626</v>
      </c>
      <c r="Q351" s="108">
        <f t="shared" si="88"/>
        <v>4.7862772142300853</v>
      </c>
      <c r="R351" s="36">
        <f t="shared" si="89"/>
        <v>5152773</v>
      </c>
      <c r="S351" s="16" t="s">
        <v>131</v>
      </c>
      <c r="T351" s="16" t="s">
        <v>131</v>
      </c>
      <c r="U351" s="16" t="s">
        <v>131</v>
      </c>
      <c r="V351" s="123" t="s">
        <v>131</v>
      </c>
      <c r="W351" s="124" t="e">
        <f t="shared" si="85"/>
        <v>#VALUE!</v>
      </c>
      <c r="X351" s="16" t="s">
        <v>131</v>
      </c>
      <c r="Y351" s="123" t="s">
        <v>131</v>
      </c>
      <c r="Z351" s="14">
        <v>0</v>
      </c>
      <c r="AA351" s="14">
        <v>0</v>
      </c>
      <c r="AB351" s="14">
        <v>0</v>
      </c>
      <c r="AC351" s="125">
        <f t="shared" si="92"/>
        <v>0</v>
      </c>
      <c r="AD351" s="128" t="e">
        <f t="shared" si="87"/>
        <v>#VALUE!</v>
      </c>
      <c r="AE351" s="123" t="s">
        <v>131</v>
      </c>
    </row>
    <row r="352" spans="1:31" x14ac:dyDescent="0.2">
      <c r="A352" s="1" t="s">
        <v>22</v>
      </c>
      <c r="B352" t="s">
        <v>123</v>
      </c>
      <c r="C352" s="32">
        <v>3141</v>
      </c>
      <c r="D352" t="s">
        <v>171</v>
      </c>
      <c r="E352" s="32">
        <v>4062000</v>
      </c>
      <c r="F352" s="32">
        <v>844147</v>
      </c>
      <c r="G352" s="32">
        <v>0</v>
      </c>
      <c r="H352" s="32">
        <v>0</v>
      </c>
      <c r="I352" s="59">
        <f t="shared" si="84"/>
        <v>4906147</v>
      </c>
      <c r="J352" s="108">
        <f t="shared" si="90"/>
        <v>95.213722785769917</v>
      </c>
      <c r="K352" s="32">
        <v>31576</v>
      </c>
      <c r="L352" s="32">
        <v>215050</v>
      </c>
      <c r="M352" s="32">
        <v>0</v>
      </c>
      <c r="N352" s="32">
        <v>0</v>
      </c>
      <c r="O352" s="32">
        <v>0</v>
      </c>
      <c r="P352" s="59">
        <f t="shared" si="83"/>
        <v>246626</v>
      </c>
      <c r="Q352" s="108">
        <f t="shared" si="88"/>
        <v>4.7862772142300853</v>
      </c>
      <c r="R352" s="36">
        <f t="shared" si="89"/>
        <v>5152773</v>
      </c>
      <c r="S352" s="16" t="s">
        <v>131</v>
      </c>
      <c r="T352" s="16" t="s">
        <v>131</v>
      </c>
      <c r="U352" s="16" t="s">
        <v>131</v>
      </c>
      <c r="V352" s="123" t="s">
        <v>131</v>
      </c>
      <c r="W352" s="124" t="e">
        <f t="shared" si="85"/>
        <v>#VALUE!</v>
      </c>
      <c r="X352" s="16" t="s">
        <v>131</v>
      </c>
      <c r="Y352" s="123" t="s">
        <v>131</v>
      </c>
      <c r="Z352" s="14">
        <v>0</v>
      </c>
      <c r="AA352" s="14">
        <v>0</v>
      </c>
      <c r="AB352" s="14">
        <v>0</v>
      </c>
      <c r="AC352" s="125">
        <f t="shared" si="92"/>
        <v>0</v>
      </c>
      <c r="AD352" s="128" t="e">
        <f t="shared" si="87"/>
        <v>#VALUE!</v>
      </c>
      <c r="AE352" s="123" t="s">
        <v>131</v>
      </c>
    </row>
    <row r="353" spans="1:31" x14ac:dyDescent="0.2">
      <c r="A353" s="1" t="s">
        <v>22</v>
      </c>
      <c r="B353" t="s">
        <v>104</v>
      </c>
      <c r="C353" s="32">
        <v>199800</v>
      </c>
      <c r="D353" t="s">
        <v>171</v>
      </c>
      <c r="E353" s="32">
        <v>4062000</v>
      </c>
      <c r="F353" s="32">
        <v>844147</v>
      </c>
      <c r="G353" s="32">
        <v>0</v>
      </c>
      <c r="H353" s="32">
        <v>0</v>
      </c>
      <c r="I353" s="59">
        <f t="shared" si="84"/>
        <v>4906147</v>
      </c>
      <c r="J353" s="108">
        <f t="shared" si="90"/>
        <v>95.213722785769917</v>
      </c>
      <c r="K353" s="32">
        <v>31576</v>
      </c>
      <c r="L353" s="32">
        <v>215050</v>
      </c>
      <c r="M353" s="32">
        <v>0</v>
      </c>
      <c r="N353" s="32">
        <v>0</v>
      </c>
      <c r="O353" s="32">
        <v>0</v>
      </c>
      <c r="P353" s="59">
        <f t="shared" si="83"/>
        <v>246626</v>
      </c>
      <c r="Q353" s="108">
        <f t="shared" si="88"/>
        <v>4.7862772142300853</v>
      </c>
      <c r="R353" s="36">
        <f t="shared" si="89"/>
        <v>5152773</v>
      </c>
      <c r="S353" s="16" t="s">
        <v>131</v>
      </c>
      <c r="T353" s="16" t="s">
        <v>131</v>
      </c>
      <c r="U353" s="16" t="s">
        <v>131</v>
      </c>
      <c r="V353" s="123" t="s">
        <v>131</v>
      </c>
      <c r="W353" s="124" t="e">
        <f t="shared" si="85"/>
        <v>#VALUE!</v>
      </c>
      <c r="X353" s="16" t="s">
        <v>131</v>
      </c>
      <c r="Y353" s="123" t="s">
        <v>131</v>
      </c>
      <c r="Z353" s="14">
        <v>0</v>
      </c>
      <c r="AA353" s="14">
        <v>0</v>
      </c>
      <c r="AB353" s="14">
        <v>0</v>
      </c>
      <c r="AC353" s="125">
        <f t="shared" si="92"/>
        <v>0</v>
      </c>
      <c r="AD353" s="128" t="e">
        <f t="shared" si="87"/>
        <v>#VALUE!</v>
      </c>
      <c r="AE353" s="123" t="s">
        <v>131</v>
      </c>
    </row>
    <row r="354" spans="1:31" ht="15.75" customHeight="1" x14ac:dyDescent="0.2">
      <c r="A354" s="1" t="s">
        <v>22</v>
      </c>
      <c r="B354" t="s">
        <v>104</v>
      </c>
      <c r="C354" s="32">
        <v>100000</v>
      </c>
      <c r="D354" t="s">
        <v>171</v>
      </c>
      <c r="E354" s="32">
        <v>4062000</v>
      </c>
      <c r="F354" s="32">
        <v>844147</v>
      </c>
      <c r="G354" s="32">
        <v>0</v>
      </c>
      <c r="H354" s="32">
        <v>0</v>
      </c>
      <c r="I354" s="59">
        <f t="shared" si="84"/>
        <v>4906147</v>
      </c>
      <c r="J354" s="108">
        <f t="shared" si="90"/>
        <v>95.213722785769917</v>
      </c>
      <c r="K354" s="32">
        <v>31576</v>
      </c>
      <c r="L354" s="32">
        <v>215050</v>
      </c>
      <c r="M354" s="32">
        <v>0</v>
      </c>
      <c r="N354" s="32">
        <v>0</v>
      </c>
      <c r="O354" s="32">
        <v>0</v>
      </c>
      <c r="P354" s="59">
        <f t="shared" si="83"/>
        <v>246626</v>
      </c>
      <c r="Q354" s="108">
        <f t="shared" si="88"/>
        <v>4.7862772142300853</v>
      </c>
      <c r="R354" s="36">
        <f t="shared" si="89"/>
        <v>5152773</v>
      </c>
      <c r="S354" s="16" t="s">
        <v>131</v>
      </c>
      <c r="T354" s="16" t="s">
        <v>131</v>
      </c>
      <c r="U354" s="16" t="s">
        <v>131</v>
      </c>
      <c r="V354" s="123" t="s">
        <v>131</v>
      </c>
      <c r="W354" s="124" t="e">
        <f t="shared" si="85"/>
        <v>#VALUE!</v>
      </c>
      <c r="X354" s="16" t="s">
        <v>131</v>
      </c>
      <c r="Y354" s="123" t="s">
        <v>131</v>
      </c>
      <c r="Z354" s="14">
        <v>0</v>
      </c>
      <c r="AA354" s="14">
        <v>0</v>
      </c>
      <c r="AB354" s="14">
        <v>0</v>
      </c>
      <c r="AC354" s="125">
        <f t="shared" si="92"/>
        <v>0</v>
      </c>
      <c r="AD354" s="128" t="e">
        <f t="shared" si="87"/>
        <v>#VALUE!</v>
      </c>
      <c r="AE354" s="123" t="s">
        <v>131</v>
      </c>
    </row>
    <row r="355" spans="1:31" ht="15.75" customHeight="1" x14ac:dyDescent="0.2">
      <c r="A355" s="1" t="s">
        <v>22</v>
      </c>
      <c r="B355" t="s">
        <v>109</v>
      </c>
      <c r="C355" s="32">
        <v>58100</v>
      </c>
      <c r="D355" t="s">
        <v>224</v>
      </c>
      <c r="E355" s="32">
        <v>4062000</v>
      </c>
      <c r="F355" s="32">
        <v>844147</v>
      </c>
      <c r="G355" s="32">
        <v>0</v>
      </c>
      <c r="H355" s="32">
        <v>0</v>
      </c>
      <c r="I355" s="59">
        <f t="shared" si="84"/>
        <v>4906147</v>
      </c>
      <c r="J355" s="108">
        <f t="shared" si="90"/>
        <v>95.213722785769917</v>
      </c>
      <c r="K355" s="32">
        <v>31576</v>
      </c>
      <c r="L355" s="32">
        <v>215050</v>
      </c>
      <c r="M355" s="32">
        <v>0</v>
      </c>
      <c r="N355" s="32">
        <v>0</v>
      </c>
      <c r="O355" s="32">
        <v>0</v>
      </c>
      <c r="P355" s="59">
        <f t="shared" ref="P355:P418" si="93">SUM(K355:O355)</f>
        <v>246626</v>
      </c>
      <c r="Q355" s="108">
        <f t="shared" si="88"/>
        <v>4.7862772142300853</v>
      </c>
      <c r="R355" s="36">
        <f t="shared" si="89"/>
        <v>5152773</v>
      </c>
      <c r="S355" s="16" t="s">
        <v>131</v>
      </c>
      <c r="T355" s="16" t="s">
        <v>131</v>
      </c>
      <c r="U355" s="16" t="s">
        <v>131</v>
      </c>
      <c r="V355" s="123" t="s">
        <v>131</v>
      </c>
      <c r="W355" s="124" t="e">
        <f t="shared" si="85"/>
        <v>#VALUE!</v>
      </c>
      <c r="X355" s="16" t="s">
        <v>131</v>
      </c>
      <c r="Y355" s="123" t="s">
        <v>131</v>
      </c>
      <c r="Z355" s="14">
        <v>0</v>
      </c>
      <c r="AA355" s="14">
        <v>0</v>
      </c>
      <c r="AB355" s="14">
        <v>0</v>
      </c>
      <c r="AC355" s="125">
        <f t="shared" si="92"/>
        <v>0</v>
      </c>
      <c r="AD355" s="128" t="e">
        <f t="shared" si="87"/>
        <v>#VALUE!</v>
      </c>
      <c r="AE355" s="123" t="s">
        <v>131</v>
      </c>
    </row>
    <row r="356" spans="1:31" x14ac:dyDescent="0.2">
      <c r="A356" s="1" t="s">
        <v>22</v>
      </c>
      <c r="B356" t="s">
        <v>151</v>
      </c>
      <c r="C356" s="32">
        <v>4062000</v>
      </c>
      <c r="D356" t="s">
        <v>224</v>
      </c>
      <c r="E356" s="32">
        <v>4062000</v>
      </c>
      <c r="F356" s="32">
        <v>844147</v>
      </c>
      <c r="G356" s="32">
        <v>0</v>
      </c>
      <c r="H356" s="32">
        <v>0</v>
      </c>
      <c r="I356" s="59">
        <f t="shared" si="84"/>
        <v>4906147</v>
      </c>
      <c r="J356" s="108">
        <f t="shared" si="90"/>
        <v>95.213722785769917</v>
      </c>
      <c r="K356" s="32">
        <v>31576</v>
      </c>
      <c r="L356" s="32">
        <v>215050</v>
      </c>
      <c r="M356" s="32">
        <v>0</v>
      </c>
      <c r="N356" s="32">
        <v>0</v>
      </c>
      <c r="O356" s="32">
        <v>0</v>
      </c>
      <c r="P356" s="59">
        <f t="shared" si="93"/>
        <v>246626</v>
      </c>
      <c r="Q356" s="108">
        <f t="shared" si="88"/>
        <v>4.7862772142300853</v>
      </c>
      <c r="R356" s="36">
        <f t="shared" si="89"/>
        <v>5152773</v>
      </c>
      <c r="S356" s="16" t="s">
        <v>131</v>
      </c>
      <c r="T356" s="16" t="s">
        <v>131</v>
      </c>
      <c r="U356" s="16" t="s">
        <v>131</v>
      </c>
      <c r="V356" s="123" t="s">
        <v>131</v>
      </c>
      <c r="W356" s="124" t="e">
        <f t="shared" si="85"/>
        <v>#VALUE!</v>
      </c>
      <c r="X356" s="16" t="s">
        <v>131</v>
      </c>
      <c r="Y356" s="123" t="s">
        <v>131</v>
      </c>
      <c r="Z356" s="14">
        <v>0</v>
      </c>
      <c r="AA356" s="14">
        <v>0</v>
      </c>
      <c r="AB356" s="14">
        <v>0</v>
      </c>
      <c r="AC356" s="125">
        <f t="shared" si="92"/>
        <v>0</v>
      </c>
      <c r="AD356" s="128" t="e">
        <f t="shared" si="87"/>
        <v>#VALUE!</v>
      </c>
      <c r="AE356" s="123" t="s">
        <v>131</v>
      </c>
    </row>
    <row r="357" spans="1:31" ht="15.75" customHeight="1" x14ac:dyDescent="0.2">
      <c r="A357" s="1" t="s">
        <v>259</v>
      </c>
      <c r="B357" t="s">
        <v>100</v>
      </c>
      <c r="C357" s="32">
        <v>80000</v>
      </c>
      <c r="D357" t="s">
        <v>98</v>
      </c>
      <c r="E357" s="32">
        <v>304975</v>
      </c>
      <c r="F357" s="32">
        <v>4926826</v>
      </c>
      <c r="G357" s="32">
        <v>0</v>
      </c>
      <c r="H357" s="32">
        <v>41000</v>
      </c>
      <c r="I357" s="59">
        <f>SUM(E357:H357)</f>
        <v>5272801</v>
      </c>
      <c r="J357" s="108">
        <f t="shared" si="90"/>
        <v>91.290698004583234</v>
      </c>
      <c r="K357" s="32">
        <v>161796</v>
      </c>
      <c r="L357" s="32">
        <v>268851</v>
      </c>
      <c r="M357" s="32">
        <v>0</v>
      </c>
      <c r="N357" s="32">
        <v>72388</v>
      </c>
      <c r="O357" s="32">
        <v>0</v>
      </c>
      <c r="P357" s="59">
        <f>SUM(K357:O357)</f>
        <v>503035</v>
      </c>
      <c r="Q357" s="108">
        <f t="shared" si="88"/>
        <v>8.7093019954167676</v>
      </c>
      <c r="R357" s="36">
        <f t="shared" si="89"/>
        <v>5775836</v>
      </c>
      <c r="S357">
        <v>7</v>
      </c>
      <c r="T357">
        <v>3</v>
      </c>
      <c r="U357">
        <v>3</v>
      </c>
      <c r="V357" s="36">
        <f t="shared" ref="V357:V410" si="94">SUM(S357:U357)</f>
        <v>13</v>
      </c>
      <c r="W357" s="124">
        <f t="shared" si="85"/>
        <v>1</v>
      </c>
      <c r="X357">
        <v>0</v>
      </c>
      <c r="Y357" s="36">
        <f t="shared" si="86"/>
        <v>13</v>
      </c>
      <c r="Z357" s="14" t="s">
        <v>319</v>
      </c>
      <c r="AA357" s="14" t="s">
        <v>320</v>
      </c>
      <c r="AB357" s="14">
        <v>0</v>
      </c>
      <c r="AC357" s="125">
        <f t="shared" si="92"/>
        <v>0</v>
      </c>
      <c r="AD357" s="128">
        <f t="shared" si="87"/>
        <v>0</v>
      </c>
      <c r="AE357" s="122">
        <f t="shared" ref="AE357:AE416" si="95">V357+AC357</f>
        <v>13</v>
      </c>
    </row>
    <row r="358" spans="1:31" ht="15.75" customHeight="1" x14ac:dyDescent="0.2">
      <c r="A358" s="1" t="s">
        <v>259</v>
      </c>
      <c r="B358" t="s">
        <v>130</v>
      </c>
      <c r="C358" s="32">
        <v>80000</v>
      </c>
      <c r="D358" t="s">
        <v>98</v>
      </c>
      <c r="E358" s="32">
        <v>304975</v>
      </c>
      <c r="F358" s="32">
        <v>4926826</v>
      </c>
      <c r="G358" s="32">
        <v>0</v>
      </c>
      <c r="H358" s="32">
        <v>41000</v>
      </c>
      <c r="I358" s="59">
        <f t="shared" si="84"/>
        <v>5272801</v>
      </c>
      <c r="J358" s="108">
        <f t="shared" si="90"/>
        <v>91.290698004583234</v>
      </c>
      <c r="K358" s="32">
        <v>161796</v>
      </c>
      <c r="L358" s="32">
        <v>268851</v>
      </c>
      <c r="M358" s="32">
        <v>0</v>
      </c>
      <c r="N358" s="32">
        <v>72388</v>
      </c>
      <c r="O358" s="32">
        <v>0</v>
      </c>
      <c r="P358" s="59">
        <f>SUM(K358:O358)</f>
        <v>503035</v>
      </c>
      <c r="Q358" s="108">
        <f t="shared" si="88"/>
        <v>8.7093019954167676</v>
      </c>
      <c r="R358" s="36">
        <f t="shared" si="89"/>
        <v>5775836</v>
      </c>
      <c r="S358">
        <v>7</v>
      </c>
      <c r="T358">
        <v>3</v>
      </c>
      <c r="U358">
        <v>3</v>
      </c>
      <c r="V358" s="36">
        <f t="shared" si="94"/>
        <v>13</v>
      </c>
      <c r="W358" s="124">
        <f t="shared" si="85"/>
        <v>1</v>
      </c>
      <c r="X358">
        <v>0</v>
      </c>
      <c r="Y358" s="36">
        <f t="shared" si="86"/>
        <v>13</v>
      </c>
      <c r="Z358" s="14" t="s">
        <v>319</v>
      </c>
      <c r="AA358" s="14" t="s">
        <v>320</v>
      </c>
      <c r="AB358" s="14">
        <v>0</v>
      </c>
      <c r="AC358" s="125">
        <f t="shared" si="92"/>
        <v>0</v>
      </c>
      <c r="AD358" s="128">
        <f t="shared" si="87"/>
        <v>0</v>
      </c>
      <c r="AE358" s="122">
        <f t="shared" si="95"/>
        <v>13</v>
      </c>
    </row>
    <row r="359" spans="1:31" x14ac:dyDescent="0.2">
      <c r="A359" s="1" t="s">
        <v>259</v>
      </c>
      <c r="B359" t="s">
        <v>99</v>
      </c>
      <c r="C359" s="32">
        <v>80000</v>
      </c>
      <c r="D359" t="s">
        <v>98</v>
      </c>
      <c r="E359" s="32">
        <v>304975</v>
      </c>
      <c r="F359" s="32">
        <v>4926826</v>
      </c>
      <c r="G359" s="32">
        <v>0</v>
      </c>
      <c r="H359" s="32">
        <v>41000</v>
      </c>
      <c r="I359" s="59">
        <f t="shared" si="84"/>
        <v>5272801</v>
      </c>
      <c r="J359" s="108">
        <f t="shared" si="90"/>
        <v>91.290698004583234</v>
      </c>
      <c r="K359" s="32">
        <v>161796</v>
      </c>
      <c r="L359" s="32">
        <v>268851</v>
      </c>
      <c r="M359" s="32">
        <v>0</v>
      </c>
      <c r="N359" s="32">
        <v>72388</v>
      </c>
      <c r="O359" s="32">
        <v>0</v>
      </c>
      <c r="P359" s="59">
        <f t="shared" si="93"/>
        <v>503035</v>
      </c>
      <c r="Q359" s="108">
        <f t="shared" si="88"/>
        <v>8.7093019954167676</v>
      </c>
      <c r="R359" s="36">
        <f t="shared" si="89"/>
        <v>5775836</v>
      </c>
      <c r="S359">
        <v>7</v>
      </c>
      <c r="T359">
        <v>3</v>
      </c>
      <c r="U359">
        <v>3</v>
      </c>
      <c r="V359" s="36">
        <f t="shared" si="94"/>
        <v>13</v>
      </c>
      <c r="W359" s="124">
        <f t="shared" si="85"/>
        <v>1</v>
      </c>
      <c r="X359">
        <v>0</v>
      </c>
      <c r="Y359" s="36">
        <f t="shared" si="86"/>
        <v>13</v>
      </c>
      <c r="Z359" s="14" t="s">
        <v>319</v>
      </c>
      <c r="AA359" s="14" t="s">
        <v>320</v>
      </c>
      <c r="AB359" s="14">
        <v>0</v>
      </c>
      <c r="AC359" s="125">
        <f t="shared" si="92"/>
        <v>0</v>
      </c>
      <c r="AD359" s="128">
        <f t="shared" si="87"/>
        <v>0</v>
      </c>
      <c r="AE359" s="122">
        <f t="shared" si="95"/>
        <v>13</v>
      </c>
    </row>
    <row r="360" spans="1:31" x14ac:dyDescent="0.2">
      <c r="A360" s="1" t="s">
        <v>259</v>
      </c>
      <c r="B360" t="s">
        <v>123</v>
      </c>
      <c r="C360" s="32">
        <f>2140265/6</f>
        <v>356710.83333333331</v>
      </c>
      <c r="D360" t="s">
        <v>171</v>
      </c>
      <c r="E360" s="32">
        <v>304975</v>
      </c>
      <c r="F360" s="32">
        <v>4926826</v>
      </c>
      <c r="G360" s="32">
        <v>0</v>
      </c>
      <c r="H360" s="32">
        <v>41000</v>
      </c>
      <c r="I360" s="59">
        <f t="shared" si="84"/>
        <v>5272801</v>
      </c>
      <c r="J360" s="108">
        <f t="shared" si="90"/>
        <v>91.290698004583234</v>
      </c>
      <c r="K360" s="32">
        <v>161796</v>
      </c>
      <c r="L360" s="32">
        <v>268851</v>
      </c>
      <c r="M360" s="32">
        <v>0</v>
      </c>
      <c r="N360" s="32">
        <v>72388</v>
      </c>
      <c r="O360" s="32">
        <v>0</v>
      </c>
      <c r="P360" s="59">
        <f t="shared" si="93"/>
        <v>503035</v>
      </c>
      <c r="Q360" s="108">
        <f t="shared" si="88"/>
        <v>8.7093019954167676</v>
      </c>
      <c r="R360" s="36">
        <f t="shared" si="89"/>
        <v>5775836</v>
      </c>
      <c r="S360">
        <v>7</v>
      </c>
      <c r="T360">
        <v>3</v>
      </c>
      <c r="U360">
        <v>3</v>
      </c>
      <c r="V360" s="36">
        <f t="shared" si="94"/>
        <v>13</v>
      </c>
      <c r="W360" s="124">
        <f t="shared" si="85"/>
        <v>1</v>
      </c>
      <c r="X360">
        <v>0</v>
      </c>
      <c r="Y360" s="36">
        <f t="shared" si="86"/>
        <v>13</v>
      </c>
      <c r="Z360" s="14" t="s">
        <v>319</v>
      </c>
      <c r="AA360" s="14" t="s">
        <v>320</v>
      </c>
      <c r="AB360" s="14">
        <v>0</v>
      </c>
      <c r="AC360" s="125">
        <f t="shared" si="92"/>
        <v>0</v>
      </c>
      <c r="AD360" s="128">
        <f t="shared" si="87"/>
        <v>0</v>
      </c>
      <c r="AE360" s="122">
        <f t="shared" si="95"/>
        <v>13</v>
      </c>
    </row>
    <row r="361" spans="1:31" x14ac:dyDescent="0.2">
      <c r="A361" s="1" t="s">
        <v>259</v>
      </c>
      <c r="B361" t="s">
        <v>102</v>
      </c>
      <c r="C361" s="112">
        <v>356710.83</v>
      </c>
      <c r="D361" t="s">
        <v>171</v>
      </c>
      <c r="E361" s="32">
        <v>304975</v>
      </c>
      <c r="F361" s="32">
        <v>4926826</v>
      </c>
      <c r="G361" s="32">
        <v>0</v>
      </c>
      <c r="H361" s="32">
        <v>41000</v>
      </c>
      <c r="I361" s="59">
        <f t="shared" si="84"/>
        <v>5272801</v>
      </c>
      <c r="J361" s="108">
        <f t="shared" si="90"/>
        <v>91.290698004583234</v>
      </c>
      <c r="K361" s="32">
        <v>161796</v>
      </c>
      <c r="L361" s="32">
        <v>268851</v>
      </c>
      <c r="M361" s="32">
        <v>0</v>
      </c>
      <c r="N361" s="32">
        <v>72388</v>
      </c>
      <c r="O361" s="32">
        <v>0</v>
      </c>
      <c r="P361" s="59">
        <f t="shared" si="93"/>
        <v>503035</v>
      </c>
      <c r="Q361" s="108">
        <f t="shared" si="88"/>
        <v>8.7093019954167676</v>
      </c>
      <c r="R361" s="36">
        <f t="shared" si="89"/>
        <v>5775836</v>
      </c>
      <c r="S361">
        <v>7</v>
      </c>
      <c r="T361">
        <v>3</v>
      </c>
      <c r="U361">
        <v>3</v>
      </c>
      <c r="V361" s="36">
        <f t="shared" si="94"/>
        <v>13</v>
      </c>
      <c r="W361" s="124">
        <f t="shared" si="85"/>
        <v>1</v>
      </c>
      <c r="X361">
        <v>0</v>
      </c>
      <c r="Y361" s="36">
        <f t="shared" si="86"/>
        <v>13</v>
      </c>
      <c r="Z361" s="14" t="s">
        <v>319</v>
      </c>
      <c r="AA361" s="14" t="s">
        <v>320</v>
      </c>
      <c r="AB361" s="14">
        <v>0</v>
      </c>
      <c r="AC361" s="125">
        <f t="shared" si="92"/>
        <v>0</v>
      </c>
      <c r="AD361" s="128">
        <f t="shared" si="87"/>
        <v>0</v>
      </c>
      <c r="AE361" s="122">
        <f t="shared" si="95"/>
        <v>13</v>
      </c>
    </row>
    <row r="362" spans="1:31" x14ac:dyDescent="0.2">
      <c r="A362" s="1" t="s">
        <v>259</v>
      </c>
      <c r="B362" t="s">
        <v>163</v>
      </c>
      <c r="C362" s="112">
        <v>356710.83</v>
      </c>
      <c r="D362" t="s">
        <v>171</v>
      </c>
      <c r="E362" s="32">
        <v>304975</v>
      </c>
      <c r="F362" s="32">
        <v>4926826</v>
      </c>
      <c r="G362" s="32">
        <v>0</v>
      </c>
      <c r="H362" s="32">
        <v>41000</v>
      </c>
      <c r="I362" s="59">
        <f t="shared" si="84"/>
        <v>5272801</v>
      </c>
      <c r="J362" s="108">
        <f t="shared" si="90"/>
        <v>91.290698004583234</v>
      </c>
      <c r="K362" s="32">
        <v>161796</v>
      </c>
      <c r="L362" s="32">
        <v>268851</v>
      </c>
      <c r="M362" s="32">
        <v>0</v>
      </c>
      <c r="N362" s="32">
        <v>72388</v>
      </c>
      <c r="O362" s="32">
        <v>0</v>
      </c>
      <c r="P362" s="59">
        <f t="shared" si="93"/>
        <v>503035</v>
      </c>
      <c r="Q362" s="108">
        <f t="shared" si="88"/>
        <v>8.7093019954167676</v>
      </c>
      <c r="R362" s="36">
        <f t="shared" si="89"/>
        <v>5775836</v>
      </c>
      <c r="S362">
        <v>7</v>
      </c>
      <c r="T362">
        <v>3</v>
      </c>
      <c r="U362">
        <v>3</v>
      </c>
      <c r="V362" s="36">
        <f t="shared" si="94"/>
        <v>13</v>
      </c>
      <c r="W362" s="124">
        <f t="shared" si="85"/>
        <v>1</v>
      </c>
      <c r="X362">
        <v>0</v>
      </c>
      <c r="Y362" s="36">
        <f t="shared" si="86"/>
        <v>13</v>
      </c>
      <c r="Z362" s="14" t="s">
        <v>319</v>
      </c>
      <c r="AA362" s="14" t="s">
        <v>320</v>
      </c>
      <c r="AB362" s="14">
        <v>0</v>
      </c>
      <c r="AC362" s="125">
        <f t="shared" si="92"/>
        <v>0</v>
      </c>
      <c r="AD362" s="128">
        <f t="shared" si="87"/>
        <v>0</v>
      </c>
      <c r="AE362" s="122">
        <f t="shared" si="95"/>
        <v>13</v>
      </c>
    </row>
    <row r="363" spans="1:31" x14ac:dyDescent="0.2">
      <c r="A363" s="1" t="s">
        <v>259</v>
      </c>
      <c r="B363" t="s">
        <v>103</v>
      </c>
      <c r="C363" s="112">
        <v>356710.83</v>
      </c>
      <c r="D363" t="s">
        <v>171</v>
      </c>
      <c r="E363" s="32">
        <v>304975</v>
      </c>
      <c r="F363" s="32">
        <v>4926826</v>
      </c>
      <c r="G363" s="32">
        <v>0</v>
      </c>
      <c r="H363" s="32">
        <v>41000</v>
      </c>
      <c r="I363" s="59">
        <f t="shared" si="84"/>
        <v>5272801</v>
      </c>
      <c r="J363" s="108">
        <f t="shared" si="90"/>
        <v>91.290698004583234</v>
      </c>
      <c r="K363" s="32">
        <v>161796</v>
      </c>
      <c r="L363" s="32">
        <v>268851</v>
      </c>
      <c r="M363" s="32">
        <v>0</v>
      </c>
      <c r="N363" s="32">
        <v>72388</v>
      </c>
      <c r="O363" s="32">
        <v>0</v>
      </c>
      <c r="P363" s="59">
        <f t="shared" si="93"/>
        <v>503035</v>
      </c>
      <c r="Q363" s="108">
        <f t="shared" si="88"/>
        <v>8.7093019954167676</v>
      </c>
      <c r="R363" s="36">
        <f t="shared" si="89"/>
        <v>5775836</v>
      </c>
      <c r="S363">
        <v>7</v>
      </c>
      <c r="T363">
        <v>3</v>
      </c>
      <c r="U363">
        <v>3</v>
      </c>
      <c r="V363" s="36">
        <f t="shared" si="94"/>
        <v>13</v>
      </c>
      <c r="W363" s="124">
        <f t="shared" si="85"/>
        <v>1</v>
      </c>
      <c r="X363">
        <v>0</v>
      </c>
      <c r="Y363" s="36">
        <f t="shared" si="86"/>
        <v>13</v>
      </c>
      <c r="Z363" s="14" t="s">
        <v>319</v>
      </c>
      <c r="AA363" s="14" t="s">
        <v>320</v>
      </c>
      <c r="AB363" s="14">
        <v>0</v>
      </c>
      <c r="AC363" s="125">
        <f t="shared" si="92"/>
        <v>0</v>
      </c>
      <c r="AD363" s="128">
        <f t="shared" si="87"/>
        <v>0</v>
      </c>
      <c r="AE363" s="122">
        <f t="shared" si="95"/>
        <v>13</v>
      </c>
    </row>
    <row r="364" spans="1:31" x14ac:dyDescent="0.2">
      <c r="A364" s="1" t="s">
        <v>259</v>
      </c>
      <c r="B364" t="s">
        <v>105</v>
      </c>
      <c r="C364" s="112">
        <v>356710.83</v>
      </c>
      <c r="D364" t="s">
        <v>171</v>
      </c>
      <c r="E364" s="32">
        <v>304975</v>
      </c>
      <c r="F364" s="32">
        <v>4926826</v>
      </c>
      <c r="G364" s="32">
        <v>0</v>
      </c>
      <c r="H364" s="32">
        <v>41000</v>
      </c>
      <c r="I364" s="59">
        <f t="shared" si="84"/>
        <v>5272801</v>
      </c>
      <c r="J364" s="108">
        <f t="shared" si="90"/>
        <v>91.290698004583234</v>
      </c>
      <c r="K364" s="32">
        <v>161796</v>
      </c>
      <c r="L364" s="32">
        <v>268851</v>
      </c>
      <c r="M364" s="32">
        <v>0</v>
      </c>
      <c r="N364" s="32">
        <v>72388</v>
      </c>
      <c r="O364" s="32">
        <v>0</v>
      </c>
      <c r="P364" s="59">
        <f t="shared" si="93"/>
        <v>503035</v>
      </c>
      <c r="Q364" s="108">
        <f t="shared" si="88"/>
        <v>8.7093019954167676</v>
      </c>
      <c r="R364" s="36">
        <f t="shared" si="89"/>
        <v>5775836</v>
      </c>
      <c r="S364">
        <v>7</v>
      </c>
      <c r="T364">
        <v>3</v>
      </c>
      <c r="U364">
        <v>3</v>
      </c>
      <c r="V364" s="36">
        <f t="shared" si="94"/>
        <v>13</v>
      </c>
      <c r="W364" s="124">
        <f t="shared" si="85"/>
        <v>1</v>
      </c>
      <c r="X364">
        <v>0</v>
      </c>
      <c r="Y364" s="36">
        <f t="shared" si="86"/>
        <v>13</v>
      </c>
      <c r="Z364" s="14" t="s">
        <v>319</v>
      </c>
      <c r="AA364" s="14" t="s">
        <v>320</v>
      </c>
      <c r="AB364" s="14">
        <v>0</v>
      </c>
      <c r="AC364" s="125">
        <f t="shared" si="92"/>
        <v>0</v>
      </c>
      <c r="AD364" s="128">
        <f t="shared" si="87"/>
        <v>0</v>
      </c>
      <c r="AE364" s="122">
        <f t="shared" si="95"/>
        <v>13</v>
      </c>
    </row>
    <row r="365" spans="1:31" ht="15.75" customHeight="1" x14ac:dyDescent="0.2">
      <c r="A365" s="1" t="s">
        <v>259</v>
      </c>
      <c r="B365" t="s">
        <v>106</v>
      </c>
      <c r="C365" s="112">
        <v>356710.83</v>
      </c>
      <c r="D365" t="s">
        <v>171</v>
      </c>
      <c r="E365" s="32">
        <v>304975</v>
      </c>
      <c r="F365" s="32">
        <v>4926826</v>
      </c>
      <c r="G365" s="32">
        <v>0</v>
      </c>
      <c r="H365" s="32">
        <v>41000</v>
      </c>
      <c r="I365" s="59">
        <f t="shared" ref="I365:I428" si="96">SUM(E365:H365)</f>
        <v>5272801</v>
      </c>
      <c r="J365" s="108">
        <f t="shared" si="90"/>
        <v>91.290698004583234</v>
      </c>
      <c r="K365" s="32">
        <v>161796</v>
      </c>
      <c r="L365" s="32">
        <v>268851</v>
      </c>
      <c r="M365" s="32">
        <v>0</v>
      </c>
      <c r="N365" s="32">
        <v>72388</v>
      </c>
      <c r="O365" s="32">
        <v>0</v>
      </c>
      <c r="P365" s="59">
        <f t="shared" si="93"/>
        <v>503035</v>
      </c>
      <c r="Q365" s="108">
        <f t="shared" si="88"/>
        <v>8.7093019954167676</v>
      </c>
      <c r="R365" s="36">
        <f t="shared" si="89"/>
        <v>5775836</v>
      </c>
      <c r="S365">
        <v>7</v>
      </c>
      <c r="T365">
        <v>3</v>
      </c>
      <c r="U365">
        <v>3</v>
      </c>
      <c r="V365" s="36">
        <f t="shared" si="94"/>
        <v>13</v>
      </c>
      <c r="W365" s="124">
        <f t="shared" si="85"/>
        <v>1</v>
      </c>
      <c r="X365">
        <v>0</v>
      </c>
      <c r="Y365" s="36">
        <f t="shared" si="86"/>
        <v>13</v>
      </c>
      <c r="Z365" s="14" t="s">
        <v>319</v>
      </c>
      <c r="AA365" s="14" t="s">
        <v>320</v>
      </c>
      <c r="AB365" s="14">
        <v>0</v>
      </c>
      <c r="AC365" s="125">
        <f t="shared" si="92"/>
        <v>0</v>
      </c>
      <c r="AD365" s="128">
        <f t="shared" si="87"/>
        <v>0</v>
      </c>
      <c r="AE365" s="122">
        <f t="shared" si="95"/>
        <v>13</v>
      </c>
    </row>
    <row r="366" spans="1:31" ht="15.75" customHeight="1" x14ac:dyDescent="0.2">
      <c r="A366" s="1" t="s">
        <v>259</v>
      </c>
      <c r="B366" t="s">
        <v>109</v>
      </c>
      <c r="C366" s="32">
        <v>15000</v>
      </c>
      <c r="D366" t="s">
        <v>224</v>
      </c>
      <c r="E366" s="32">
        <v>304975</v>
      </c>
      <c r="F366" s="32">
        <v>4926826</v>
      </c>
      <c r="G366" s="32">
        <v>0</v>
      </c>
      <c r="H366" s="32">
        <v>41000</v>
      </c>
      <c r="I366" s="59">
        <f t="shared" si="96"/>
        <v>5272801</v>
      </c>
      <c r="J366" s="108">
        <f t="shared" si="90"/>
        <v>91.290698004583234</v>
      </c>
      <c r="K366" s="32">
        <v>161796</v>
      </c>
      <c r="L366" s="32">
        <v>268851</v>
      </c>
      <c r="M366" s="32">
        <v>0</v>
      </c>
      <c r="N366" s="32">
        <v>72388</v>
      </c>
      <c r="O366" s="32">
        <v>0</v>
      </c>
      <c r="P366" s="59">
        <f t="shared" si="93"/>
        <v>503035</v>
      </c>
      <c r="Q366" s="108">
        <f t="shared" si="88"/>
        <v>8.7093019954167676</v>
      </c>
      <c r="R366" s="36">
        <f t="shared" si="89"/>
        <v>5775836</v>
      </c>
      <c r="S366">
        <v>7</v>
      </c>
      <c r="T366">
        <v>3</v>
      </c>
      <c r="U366">
        <v>3</v>
      </c>
      <c r="V366" s="36">
        <f t="shared" si="94"/>
        <v>13</v>
      </c>
      <c r="W366" s="124">
        <f t="shared" si="85"/>
        <v>1</v>
      </c>
      <c r="X366">
        <v>0</v>
      </c>
      <c r="Y366" s="36">
        <f t="shared" si="86"/>
        <v>13</v>
      </c>
      <c r="Z366" s="14" t="s">
        <v>319</v>
      </c>
      <c r="AA366" s="14" t="s">
        <v>320</v>
      </c>
      <c r="AB366" s="14">
        <v>0</v>
      </c>
      <c r="AC366" s="125">
        <f t="shared" si="92"/>
        <v>0</v>
      </c>
      <c r="AD366" s="128">
        <f t="shared" si="87"/>
        <v>0</v>
      </c>
      <c r="AE366" s="122">
        <f t="shared" si="95"/>
        <v>13</v>
      </c>
    </row>
    <row r="367" spans="1:31" x14ac:dyDescent="0.2">
      <c r="A367" s="1" t="s">
        <v>259</v>
      </c>
      <c r="B367" t="s">
        <v>172</v>
      </c>
      <c r="C367" s="32">
        <v>23421</v>
      </c>
      <c r="D367" t="s">
        <v>216</v>
      </c>
      <c r="E367" s="32">
        <v>304975</v>
      </c>
      <c r="F367" s="32">
        <v>4926826</v>
      </c>
      <c r="G367" s="32">
        <v>0</v>
      </c>
      <c r="H367" s="32">
        <v>41000</v>
      </c>
      <c r="I367" s="59">
        <f t="shared" si="96"/>
        <v>5272801</v>
      </c>
      <c r="J367" s="108">
        <f t="shared" si="90"/>
        <v>91.290698004583234</v>
      </c>
      <c r="K367" s="32">
        <v>161796</v>
      </c>
      <c r="L367" s="32">
        <v>268851</v>
      </c>
      <c r="M367" s="32">
        <v>0</v>
      </c>
      <c r="N367" s="32">
        <v>72388</v>
      </c>
      <c r="O367" s="32">
        <v>0</v>
      </c>
      <c r="P367" s="59">
        <f t="shared" si="93"/>
        <v>503035</v>
      </c>
      <c r="Q367" s="108">
        <f t="shared" si="88"/>
        <v>8.7093019954167676</v>
      </c>
      <c r="R367" s="36">
        <f t="shared" si="89"/>
        <v>5775836</v>
      </c>
      <c r="S367">
        <v>7</v>
      </c>
      <c r="T367">
        <v>3</v>
      </c>
      <c r="U367">
        <v>3</v>
      </c>
      <c r="V367" s="36">
        <f t="shared" si="94"/>
        <v>13</v>
      </c>
      <c r="W367" s="124">
        <f t="shared" si="85"/>
        <v>1</v>
      </c>
      <c r="X367">
        <v>0</v>
      </c>
      <c r="Y367" s="36">
        <f t="shared" si="86"/>
        <v>13</v>
      </c>
      <c r="Z367" s="14" t="s">
        <v>319</v>
      </c>
      <c r="AA367" s="14" t="s">
        <v>320</v>
      </c>
      <c r="AB367" s="14">
        <v>0</v>
      </c>
      <c r="AC367" s="125">
        <f t="shared" si="92"/>
        <v>0</v>
      </c>
      <c r="AD367" s="128">
        <f t="shared" si="87"/>
        <v>0</v>
      </c>
      <c r="AE367" s="122">
        <f t="shared" si="95"/>
        <v>13</v>
      </c>
    </row>
    <row r="368" spans="1:31" x14ac:dyDescent="0.2">
      <c r="A368" s="1" t="s">
        <v>23</v>
      </c>
      <c r="B368" t="s">
        <v>123</v>
      </c>
      <c r="C368" s="32">
        <v>144230</v>
      </c>
      <c r="D368" t="s">
        <v>171</v>
      </c>
      <c r="E368" s="32">
        <v>0</v>
      </c>
      <c r="F368" s="32">
        <v>546800</v>
      </c>
      <c r="G368" s="32">
        <v>0</v>
      </c>
      <c r="H368" s="32">
        <v>0</v>
      </c>
      <c r="I368" s="59">
        <f>SUM(E368:H368)</f>
        <v>546800</v>
      </c>
      <c r="J368" s="108">
        <f t="shared" si="90"/>
        <v>54.46448403666691</v>
      </c>
      <c r="K368" s="32">
        <v>40948</v>
      </c>
      <c r="L368" s="32">
        <v>75802</v>
      </c>
      <c r="M368" s="32">
        <v>0</v>
      </c>
      <c r="N368" s="32">
        <v>323143</v>
      </c>
      <c r="O368" s="32">
        <v>17264</v>
      </c>
      <c r="P368" s="59">
        <f>SUM(K368:O368)</f>
        <v>457157</v>
      </c>
      <c r="Q368" s="108">
        <f t="shared" si="88"/>
        <v>45.53551596333309</v>
      </c>
      <c r="R368" s="36">
        <f t="shared" si="89"/>
        <v>1003957</v>
      </c>
      <c r="S368">
        <v>4</v>
      </c>
      <c r="T368">
        <v>1</v>
      </c>
      <c r="U368">
        <v>0</v>
      </c>
      <c r="V368" s="36">
        <f t="shared" si="94"/>
        <v>5</v>
      </c>
      <c r="W368" s="124">
        <f t="shared" si="85"/>
        <v>0.83333333333333337</v>
      </c>
      <c r="X368">
        <v>240</v>
      </c>
      <c r="Y368" s="36">
        <f t="shared" si="86"/>
        <v>245</v>
      </c>
      <c r="Z368" s="14">
        <v>1</v>
      </c>
      <c r="AA368" s="14">
        <v>0</v>
      </c>
      <c r="AB368" s="14">
        <v>0</v>
      </c>
      <c r="AC368" s="125">
        <f t="shared" si="92"/>
        <v>1</v>
      </c>
      <c r="AD368" s="128">
        <f>AC368/AE368</f>
        <v>0.16666666666666666</v>
      </c>
      <c r="AE368" s="122">
        <f t="shared" si="95"/>
        <v>6</v>
      </c>
    </row>
    <row r="369" spans="1:31" ht="15.75" customHeight="1" x14ac:dyDescent="0.2">
      <c r="A369" s="1" t="s">
        <v>23</v>
      </c>
      <c r="B369" t="s">
        <v>102</v>
      </c>
      <c r="C369" s="32">
        <v>98002</v>
      </c>
      <c r="D369" t="s">
        <v>171</v>
      </c>
      <c r="E369" s="32">
        <v>0</v>
      </c>
      <c r="F369" s="32">
        <v>546800</v>
      </c>
      <c r="G369" s="32">
        <v>0</v>
      </c>
      <c r="H369" s="32">
        <v>0</v>
      </c>
      <c r="I369" s="59">
        <f t="shared" si="96"/>
        <v>546800</v>
      </c>
      <c r="J369" s="108">
        <f t="shared" si="90"/>
        <v>54.46448403666691</v>
      </c>
      <c r="K369" s="32">
        <v>40948</v>
      </c>
      <c r="L369" s="32">
        <v>75802</v>
      </c>
      <c r="M369" s="32">
        <v>0</v>
      </c>
      <c r="N369" s="32">
        <v>323143</v>
      </c>
      <c r="O369" s="32">
        <v>17264</v>
      </c>
      <c r="P369" s="59">
        <f>SUM(K369:O369)</f>
        <v>457157</v>
      </c>
      <c r="Q369" s="108">
        <f t="shared" si="88"/>
        <v>45.53551596333309</v>
      </c>
      <c r="R369" s="36">
        <f t="shared" si="89"/>
        <v>1003957</v>
      </c>
      <c r="S369">
        <v>4</v>
      </c>
      <c r="T369">
        <v>1</v>
      </c>
      <c r="U369">
        <v>0</v>
      </c>
      <c r="V369" s="36">
        <f t="shared" si="94"/>
        <v>5</v>
      </c>
      <c r="W369" s="124">
        <f t="shared" si="85"/>
        <v>0.83333333333333337</v>
      </c>
      <c r="X369">
        <v>240</v>
      </c>
      <c r="Y369" s="36">
        <f t="shared" si="86"/>
        <v>245</v>
      </c>
      <c r="Z369" s="14">
        <v>1</v>
      </c>
      <c r="AA369" s="14">
        <v>0</v>
      </c>
      <c r="AB369" s="14">
        <v>0</v>
      </c>
      <c r="AC369" s="125">
        <f t="shared" si="92"/>
        <v>1</v>
      </c>
      <c r="AD369" s="128">
        <f t="shared" ref="AD369:AD432" si="97">AC369/AE369</f>
        <v>0.16666666666666666</v>
      </c>
      <c r="AE369" s="122">
        <f t="shared" si="95"/>
        <v>6</v>
      </c>
    </row>
    <row r="370" spans="1:31" x14ac:dyDescent="0.2">
      <c r="A370" s="1" t="s">
        <v>23</v>
      </c>
      <c r="B370" t="s">
        <v>104</v>
      </c>
      <c r="C370" s="32">
        <v>489666</v>
      </c>
      <c r="D370" t="s">
        <v>171</v>
      </c>
      <c r="E370" s="32">
        <v>0</v>
      </c>
      <c r="F370" s="32">
        <v>546800</v>
      </c>
      <c r="G370" s="32">
        <v>0</v>
      </c>
      <c r="H370" s="32">
        <v>0</v>
      </c>
      <c r="I370" s="59">
        <f t="shared" si="96"/>
        <v>546800</v>
      </c>
      <c r="J370" s="108">
        <f t="shared" si="90"/>
        <v>54.46448403666691</v>
      </c>
      <c r="K370" s="32">
        <v>40948</v>
      </c>
      <c r="L370" s="32">
        <v>75802</v>
      </c>
      <c r="M370" s="32">
        <v>0</v>
      </c>
      <c r="N370" s="32">
        <v>323143</v>
      </c>
      <c r="O370" s="32">
        <v>17264</v>
      </c>
      <c r="P370" s="59">
        <f t="shared" si="93"/>
        <v>457157</v>
      </c>
      <c r="Q370" s="108">
        <f t="shared" si="88"/>
        <v>45.53551596333309</v>
      </c>
      <c r="R370" s="36">
        <f t="shared" si="89"/>
        <v>1003957</v>
      </c>
      <c r="S370">
        <v>4</v>
      </c>
      <c r="T370">
        <v>1</v>
      </c>
      <c r="U370">
        <v>0</v>
      </c>
      <c r="V370" s="36">
        <f t="shared" si="94"/>
        <v>5</v>
      </c>
      <c r="W370" s="124">
        <f t="shared" si="85"/>
        <v>0.83333333333333337</v>
      </c>
      <c r="X370">
        <v>240</v>
      </c>
      <c r="Y370" s="36">
        <f t="shared" si="86"/>
        <v>245</v>
      </c>
      <c r="Z370" s="14">
        <v>1</v>
      </c>
      <c r="AA370" s="14">
        <v>0</v>
      </c>
      <c r="AB370" s="14">
        <v>0</v>
      </c>
      <c r="AC370" s="125">
        <f t="shared" si="92"/>
        <v>1</v>
      </c>
      <c r="AD370" s="128">
        <f t="shared" si="97"/>
        <v>0.16666666666666666</v>
      </c>
      <c r="AE370" s="122">
        <f t="shared" si="95"/>
        <v>6</v>
      </c>
    </row>
    <row r="371" spans="1:31" x14ac:dyDescent="0.2">
      <c r="A371" s="1" t="s">
        <v>23</v>
      </c>
      <c r="B371" t="s">
        <v>106</v>
      </c>
      <c r="C371" s="32">
        <v>14688</v>
      </c>
      <c r="D371" t="s">
        <v>171</v>
      </c>
      <c r="E371" s="32">
        <v>0</v>
      </c>
      <c r="F371" s="32">
        <v>546800</v>
      </c>
      <c r="G371" s="32">
        <v>0</v>
      </c>
      <c r="H371" s="32">
        <v>0</v>
      </c>
      <c r="I371" s="59">
        <f t="shared" si="96"/>
        <v>546800</v>
      </c>
      <c r="J371" s="108">
        <f t="shared" si="90"/>
        <v>54.46448403666691</v>
      </c>
      <c r="K371" s="32">
        <v>40948</v>
      </c>
      <c r="L371" s="32">
        <v>75802</v>
      </c>
      <c r="M371" s="32">
        <v>0</v>
      </c>
      <c r="N371" s="32">
        <v>323143</v>
      </c>
      <c r="O371" s="32">
        <v>17264</v>
      </c>
      <c r="P371" s="59">
        <f t="shared" si="93"/>
        <v>457157</v>
      </c>
      <c r="Q371" s="108">
        <f t="shared" si="88"/>
        <v>45.53551596333309</v>
      </c>
      <c r="R371" s="36">
        <f t="shared" si="89"/>
        <v>1003957</v>
      </c>
      <c r="S371">
        <v>4</v>
      </c>
      <c r="T371">
        <v>1</v>
      </c>
      <c r="U371">
        <v>0</v>
      </c>
      <c r="V371" s="36">
        <f t="shared" si="94"/>
        <v>5</v>
      </c>
      <c r="W371" s="124">
        <f t="shared" si="85"/>
        <v>0.83333333333333337</v>
      </c>
      <c r="X371">
        <v>240</v>
      </c>
      <c r="Y371" s="36">
        <f t="shared" si="86"/>
        <v>245</v>
      </c>
      <c r="Z371" s="14">
        <v>1</v>
      </c>
      <c r="AA371" s="14">
        <v>0</v>
      </c>
      <c r="AB371" s="14">
        <v>0</v>
      </c>
      <c r="AC371" s="125">
        <f t="shared" si="92"/>
        <v>1</v>
      </c>
      <c r="AD371" s="128">
        <f t="shared" si="97"/>
        <v>0.16666666666666666</v>
      </c>
      <c r="AE371" s="122">
        <f t="shared" si="95"/>
        <v>6</v>
      </c>
    </row>
    <row r="372" spans="1:31" x14ac:dyDescent="0.2">
      <c r="A372" s="1" t="s">
        <v>24</v>
      </c>
      <c r="B372" t="s">
        <v>178</v>
      </c>
      <c r="C372" s="32">
        <v>175500</v>
      </c>
      <c r="D372" t="s">
        <v>175</v>
      </c>
      <c r="E372" s="32">
        <v>3142152</v>
      </c>
      <c r="F372" s="32">
        <v>876368</v>
      </c>
      <c r="G372" s="32">
        <v>0</v>
      </c>
      <c r="H372" s="32">
        <v>0</v>
      </c>
      <c r="I372" s="59">
        <f>SUM(E372:H372)</f>
        <v>4018520</v>
      </c>
      <c r="J372" s="108">
        <f t="shared" si="90"/>
        <v>87.387303341490309</v>
      </c>
      <c r="K372" s="32">
        <v>17199</v>
      </c>
      <c r="L372" s="32">
        <v>0</v>
      </c>
      <c r="M372" s="32">
        <v>243296</v>
      </c>
      <c r="N372" s="32">
        <v>0</v>
      </c>
      <c r="O372" s="32">
        <v>319502</v>
      </c>
      <c r="P372" s="59">
        <f>SUM(K372:O372)</f>
        <v>579997</v>
      </c>
      <c r="Q372" s="108">
        <f t="shared" si="88"/>
        <v>12.612696658509689</v>
      </c>
      <c r="R372" s="36">
        <f t="shared" si="89"/>
        <v>4598517</v>
      </c>
      <c r="S372">
        <v>13</v>
      </c>
      <c r="T372">
        <v>4</v>
      </c>
      <c r="U372">
        <v>14</v>
      </c>
      <c r="V372" s="36">
        <f t="shared" si="94"/>
        <v>31</v>
      </c>
      <c r="W372" s="124">
        <f t="shared" si="85"/>
        <v>1</v>
      </c>
      <c r="X372">
        <v>8</v>
      </c>
      <c r="Y372" s="36">
        <f t="shared" si="86"/>
        <v>39</v>
      </c>
      <c r="Z372" s="14">
        <v>0</v>
      </c>
      <c r="AA372" s="14">
        <v>0</v>
      </c>
      <c r="AB372" s="14">
        <v>0</v>
      </c>
      <c r="AC372" s="125">
        <f t="shared" si="92"/>
        <v>0</v>
      </c>
      <c r="AD372" s="128">
        <f t="shared" si="97"/>
        <v>0</v>
      </c>
      <c r="AE372" s="122">
        <f t="shared" si="95"/>
        <v>31</v>
      </c>
    </row>
    <row r="373" spans="1:31" ht="15.75" customHeight="1" x14ac:dyDescent="0.2">
      <c r="A373" s="1" t="s">
        <v>24</v>
      </c>
      <c r="B373" t="s">
        <v>158</v>
      </c>
      <c r="C373" s="32">
        <v>465000</v>
      </c>
      <c r="D373" t="s">
        <v>175</v>
      </c>
      <c r="E373" s="32">
        <v>3142152</v>
      </c>
      <c r="F373" s="32">
        <v>876368</v>
      </c>
      <c r="G373" s="32">
        <v>0</v>
      </c>
      <c r="H373" s="32">
        <v>0</v>
      </c>
      <c r="I373" s="59">
        <f t="shared" si="96"/>
        <v>4018520</v>
      </c>
      <c r="J373" s="108">
        <f t="shared" si="90"/>
        <v>87.387303341490309</v>
      </c>
      <c r="K373" s="32">
        <v>17199</v>
      </c>
      <c r="L373" s="32">
        <v>0</v>
      </c>
      <c r="M373" s="32">
        <v>243296</v>
      </c>
      <c r="N373" s="32">
        <v>0</v>
      </c>
      <c r="O373" s="32">
        <v>319502</v>
      </c>
      <c r="P373" s="59">
        <f t="shared" si="93"/>
        <v>579997</v>
      </c>
      <c r="Q373" s="108">
        <f t="shared" si="88"/>
        <v>12.612696658509689</v>
      </c>
      <c r="R373" s="36">
        <f t="shared" si="89"/>
        <v>4598517</v>
      </c>
      <c r="S373">
        <v>13</v>
      </c>
      <c r="T373">
        <v>4</v>
      </c>
      <c r="U373">
        <v>14</v>
      </c>
      <c r="V373" s="36">
        <f t="shared" si="94"/>
        <v>31</v>
      </c>
      <c r="W373" s="124">
        <f t="shared" si="85"/>
        <v>1</v>
      </c>
      <c r="X373">
        <v>8</v>
      </c>
      <c r="Y373" s="36">
        <f t="shared" si="86"/>
        <v>39</v>
      </c>
      <c r="Z373" s="14">
        <v>0</v>
      </c>
      <c r="AA373" s="14">
        <v>0</v>
      </c>
      <c r="AB373" s="14">
        <v>0</v>
      </c>
      <c r="AC373" s="125">
        <f t="shared" si="92"/>
        <v>0</v>
      </c>
      <c r="AD373" s="128">
        <f t="shared" si="97"/>
        <v>0</v>
      </c>
      <c r="AE373" s="122">
        <f t="shared" si="95"/>
        <v>31</v>
      </c>
    </row>
    <row r="374" spans="1:31" ht="15.75" customHeight="1" x14ac:dyDescent="0.2">
      <c r="A374" s="1" t="s">
        <v>24</v>
      </c>
      <c r="B374" t="s">
        <v>148</v>
      </c>
      <c r="C374" s="32">
        <v>680000</v>
      </c>
      <c r="D374" t="s">
        <v>175</v>
      </c>
      <c r="E374" s="32">
        <v>3142152</v>
      </c>
      <c r="F374" s="32">
        <v>876368</v>
      </c>
      <c r="G374" s="32">
        <v>0</v>
      </c>
      <c r="H374" s="32">
        <v>0</v>
      </c>
      <c r="I374" s="59">
        <f t="shared" si="96"/>
        <v>4018520</v>
      </c>
      <c r="J374" s="108">
        <f t="shared" si="90"/>
        <v>87.387303341490309</v>
      </c>
      <c r="K374" s="32">
        <v>17199</v>
      </c>
      <c r="L374" s="32">
        <v>0</v>
      </c>
      <c r="M374" s="32">
        <v>243296</v>
      </c>
      <c r="N374" s="32">
        <v>0</v>
      </c>
      <c r="O374" s="32">
        <v>319502</v>
      </c>
      <c r="P374" s="59">
        <f t="shared" si="93"/>
        <v>579997</v>
      </c>
      <c r="Q374" s="108">
        <f t="shared" si="88"/>
        <v>12.612696658509689</v>
      </c>
      <c r="R374" s="36">
        <f t="shared" si="89"/>
        <v>4598517</v>
      </c>
      <c r="S374">
        <v>13</v>
      </c>
      <c r="T374">
        <v>4</v>
      </c>
      <c r="U374">
        <v>14</v>
      </c>
      <c r="V374" s="36">
        <f t="shared" si="94"/>
        <v>31</v>
      </c>
      <c r="W374" s="124">
        <f t="shared" si="85"/>
        <v>1</v>
      </c>
      <c r="X374">
        <v>8</v>
      </c>
      <c r="Y374" s="36">
        <f t="shared" si="86"/>
        <v>39</v>
      </c>
      <c r="Z374" s="14">
        <v>0</v>
      </c>
      <c r="AA374" s="14">
        <v>0</v>
      </c>
      <c r="AB374" s="14">
        <v>0</v>
      </c>
      <c r="AC374" s="125">
        <f t="shared" si="92"/>
        <v>0</v>
      </c>
      <c r="AD374" s="128">
        <f t="shared" si="97"/>
        <v>0</v>
      </c>
      <c r="AE374" s="122">
        <f t="shared" si="95"/>
        <v>31</v>
      </c>
    </row>
    <row r="375" spans="1:31" x14ac:dyDescent="0.2">
      <c r="A375" s="1" t="s">
        <v>24</v>
      </c>
      <c r="B375" t="s">
        <v>127</v>
      </c>
      <c r="C375" s="32">
        <v>190500</v>
      </c>
      <c r="D375" t="s">
        <v>175</v>
      </c>
      <c r="E375" s="32">
        <v>3142152</v>
      </c>
      <c r="F375" s="32">
        <v>876368</v>
      </c>
      <c r="G375" s="32">
        <v>0</v>
      </c>
      <c r="H375" s="32">
        <v>0</v>
      </c>
      <c r="I375" s="59">
        <f t="shared" si="96"/>
        <v>4018520</v>
      </c>
      <c r="J375" s="108">
        <f t="shared" si="90"/>
        <v>87.387303341490309</v>
      </c>
      <c r="K375" s="32">
        <v>17199</v>
      </c>
      <c r="L375" s="32">
        <v>0</v>
      </c>
      <c r="M375" s="32">
        <v>243296</v>
      </c>
      <c r="N375" s="32">
        <v>0</v>
      </c>
      <c r="O375" s="32">
        <v>319502</v>
      </c>
      <c r="P375" s="59">
        <f t="shared" si="93"/>
        <v>579997</v>
      </c>
      <c r="Q375" s="108">
        <f t="shared" si="88"/>
        <v>12.612696658509689</v>
      </c>
      <c r="R375" s="36">
        <f t="shared" si="89"/>
        <v>4598517</v>
      </c>
      <c r="S375">
        <v>13</v>
      </c>
      <c r="T375">
        <v>4</v>
      </c>
      <c r="U375">
        <v>14</v>
      </c>
      <c r="V375" s="36">
        <f t="shared" si="94"/>
        <v>31</v>
      </c>
      <c r="W375" s="124">
        <f t="shared" si="85"/>
        <v>1</v>
      </c>
      <c r="X375">
        <v>8</v>
      </c>
      <c r="Y375" s="36">
        <f t="shared" si="86"/>
        <v>39</v>
      </c>
      <c r="Z375" s="14">
        <v>0</v>
      </c>
      <c r="AA375" s="14">
        <v>0</v>
      </c>
      <c r="AB375" s="14">
        <v>0</v>
      </c>
      <c r="AC375" s="125">
        <f t="shared" si="92"/>
        <v>0</v>
      </c>
      <c r="AD375" s="128">
        <f t="shared" si="97"/>
        <v>0</v>
      </c>
      <c r="AE375" s="122">
        <f t="shared" si="95"/>
        <v>31</v>
      </c>
    </row>
    <row r="376" spans="1:31" x14ac:dyDescent="0.2">
      <c r="A376" s="1" t="s">
        <v>24</v>
      </c>
      <c r="B376" t="s">
        <v>119</v>
      </c>
      <c r="C376" s="32">
        <v>51000</v>
      </c>
      <c r="D376" t="s">
        <v>98</v>
      </c>
      <c r="E376" s="32">
        <v>3142152</v>
      </c>
      <c r="F376" s="32">
        <v>876368</v>
      </c>
      <c r="G376" s="32">
        <v>0</v>
      </c>
      <c r="H376" s="32">
        <v>0</v>
      </c>
      <c r="I376" s="59">
        <f t="shared" si="96"/>
        <v>4018520</v>
      </c>
      <c r="J376" s="108">
        <f t="shared" si="90"/>
        <v>87.387303341490309</v>
      </c>
      <c r="K376" s="32">
        <v>17199</v>
      </c>
      <c r="L376" s="32">
        <v>0</v>
      </c>
      <c r="M376" s="32">
        <v>243296</v>
      </c>
      <c r="N376" s="32">
        <v>0</v>
      </c>
      <c r="O376" s="32">
        <v>319502</v>
      </c>
      <c r="P376" s="59">
        <f t="shared" si="93"/>
        <v>579997</v>
      </c>
      <c r="Q376" s="108">
        <f t="shared" si="88"/>
        <v>12.612696658509689</v>
      </c>
      <c r="R376" s="36">
        <f t="shared" si="89"/>
        <v>4598517</v>
      </c>
      <c r="S376">
        <v>13</v>
      </c>
      <c r="T376">
        <v>4</v>
      </c>
      <c r="U376">
        <v>14</v>
      </c>
      <c r="V376" s="36">
        <f t="shared" si="94"/>
        <v>31</v>
      </c>
      <c r="W376" s="124">
        <f t="shared" si="85"/>
        <v>1</v>
      </c>
      <c r="X376">
        <v>8</v>
      </c>
      <c r="Y376" s="36">
        <f t="shared" si="86"/>
        <v>39</v>
      </c>
      <c r="Z376" s="14">
        <v>0</v>
      </c>
      <c r="AA376" s="14">
        <v>0</v>
      </c>
      <c r="AB376" s="14">
        <v>0</v>
      </c>
      <c r="AC376" s="125">
        <f t="shared" si="92"/>
        <v>0</v>
      </c>
      <c r="AD376" s="128">
        <f t="shared" si="97"/>
        <v>0</v>
      </c>
      <c r="AE376" s="122">
        <f t="shared" si="95"/>
        <v>31</v>
      </c>
    </row>
    <row r="377" spans="1:31" ht="15.75" customHeight="1" x14ac:dyDescent="0.2">
      <c r="A377" s="1" t="s">
        <v>24</v>
      </c>
      <c r="B377" t="s">
        <v>99</v>
      </c>
      <c r="C377" s="32">
        <v>205200</v>
      </c>
      <c r="D377" t="s">
        <v>98</v>
      </c>
      <c r="E377" s="32">
        <v>3142152</v>
      </c>
      <c r="F377" s="32">
        <v>876368</v>
      </c>
      <c r="G377" s="32">
        <v>0</v>
      </c>
      <c r="H377" s="32">
        <v>0</v>
      </c>
      <c r="I377" s="59">
        <f t="shared" si="96"/>
        <v>4018520</v>
      </c>
      <c r="J377" s="108">
        <f t="shared" si="90"/>
        <v>87.387303341490309</v>
      </c>
      <c r="K377" s="32">
        <v>17199</v>
      </c>
      <c r="L377" s="32">
        <v>0</v>
      </c>
      <c r="M377" s="32">
        <v>243296</v>
      </c>
      <c r="N377" s="32">
        <v>0</v>
      </c>
      <c r="O377" s="32">
        <v>319502</v>
      </c>
      <c r="P377" s="59">
        <f t="shared" si="93"/>
        <v>579997</v>
      </c>
      <c r="Q377" s="108">
        <f t="shared" si="88"/>
        <v>12.612696658509689</v>
      </c>
      <c r="R377" s="36">
        <f t="shared" si="89"/>
        <v>4598517</v>
      </c>
      <c r="S377">
        <v>13</v>
      </c>
      <c r="T377">
        <v>4</v>
      </c>
      <c r="U377">
        <v>14</v>
      </c>
      <c r="V377" s="36">
        <f t="shared" si="94"/>
        <v>31</v>
      </c>
      <c r="W377" s="124">
        <f t="shared" si="85"/>
        <v>1</v>
      </c>
      <c r="X377">
        <v>8</v>
      </c>
      <c r="Y377" s="36">
        <f t="shared" si="86"/>
        <v>39</v>
      </c>
      <c r="Z377" s="14">
        <v>0</v>
      </c>
      <c r="AA377" s="14">
        <v>0</v>
      </c>
      <c r="AB377" s="14">
        <v>0</v>
      </c>
      <c r="AC377" s="125">
        <f t="shared" si="92"/>
        <v>0</v>
      </c>
      <c r="AD377" s="128">
        <f t="shared" si="97"/>
        <v>0</v>
      </c>
      <c r="AE377" s="122">
        <f t="shared" si="95"/>
        <v>31</v>
      </c>
    </row>
    <row r="378" spans="1:31" x14ac:dyDescent="0.2">
      <c r="A378" s="1" t="s">
        <v>24</v>
      </c>
      <c r="B378" t="s">
        <v>153</v>
      </c>
      <c r="C378" s="32">
        <v>312600</v>
      </c>
      <c r="D378" t="s">
        <v>98</v>
      </c>
      <c r="E378" s="32">
        <v>3142152</v>
      </c>
      <c r="F378" s="32">
        <v>876368</v>
      </c>
      <c r="G378" s="32">
        <v>0</v>
      </c>
      <c r="H378" s="32">
        <v>0</v>
      </c>
      <c r="I378" s="59">
        <f t="shared" si="96"/>
        <v>4018520</v>
      </c>
      <c r="J378" s="108">
        <f t="shared" si="90"/>
        <v>87.387303341490309</v>
      </c>
      <c r="K378" s="32">
        <v>17199</v>
      </c>
      <c r="L378" s="32">
        <v>0</v>
      </c>
      <c r="M378" s="32">
        <v>243296</v>
      </c>
      <c r="N378" s="32">
        <v>0</v>
      </c>
      <c r="O378" s="32">
        <v>319502</v>
      </c>
      <c r="P378" s="59">
        <f t="shared" si="93"/>
        <v>579997</v>
      </c>
      <c r="Q378" s="108">
        <f t="shared" si="88"/>
        <v>12.612696658509689</v>
      </c>
      <c r="R378" s="36">
        <f t="shared" si="89"/>
        <v>4598517</v>
      </c>
      <c r="S378">
        <v>13</v>
      </c>
      <c r="T378">
        <v>4</v>
      </c>
      <c r="U378">
        <v>14</v>
      </c>
      <c r="V378" s="36">
        <f t="shared" si="94"/>
        <v>31</v>
      </c>
      <c r="W378" s="124">
        <f t="shared" si="85"/>
        <v>1</v>
      </c>
      <c r="X378">
        <v>8</v>
      </c>
      <c r="Y378" s="36">
        <f t="shared" si="86"/>
        <v>39</v>
      </c>
      <c r="Z378" s="14">
        <v>0</v>
      </c>
      <c r="AA378" s="14">
        <v>0</v>
      </c>
      <c r="AB378" s="14">
        <v>0</v>
      </c>
      <c r="AC378" s="125">
        <f t="shared" si="92"/>
        <v>0</v>
      </c>
      <c r="AD378" s="128">
        <f t="shared" si="97"/>
        <v>0</v>
      </c>
      <c r="AE378" s="122">
        <f t="shared" si="95"/>
        <v>31</v>
      </c>
    </row>
    <row r="379" spans="1:31" ht="15.75" customHeight="1" x14ac:dyDescent="0.2">
      <c r="A379" s="1" t="s">
        <v>24</v>
      </c>
      <c r="B379" t="s">
        <v>122</v>
      </c>
      <c r="C379" s="32">
        <v>380600</v>
      </c>
      <c r="D379" t="s">
        <v>98</v>
      </c>
      <c r="E379" s="32">
        <v>3142152</v>
      </c>
      <c r="F379" s="32">
        <v>876368</v>
      </c>
      <c r="G379" s="32">
        <v>0</v>
      </c>
      <c r="H379" s="32">
        <v>0</v>
      </c>
      <c r="I379" s="59">
        <f t="shared" si="96"/>
        <v>4018520</v>
      </c>
      <c r="J379" s="108">
        <f t="shared" si="90"/>
        <v>87.387303341490309</v>
      </c>
      <c r="K379" s="32">
        <v>17199</v>
      </c>
      <c r="L379" s="32">
        <v>0</v>
      </c>
      <c r="M379" s="32">
        <v>243296</v>
      </c>
      <c r="N379" s="32">
        <v>0</v>
      </c>
      <c r="O379" s="32">
        <v>319502</v>
      </c>
      <c r="P379" s="59">
        <f t="shared" si="93"/>
        <v>579997</v>
      </c>
      <c r="Q379" s="108">
        <f t="shared" si="88"/>
        <v>12.612696658509689</v>
      </c>
      <c r="R379" s="36">
        <f t="shared" si="89"/>
        <v>4598517</v>
      </c>
      <c r="S379">
        <v>13</v>
      </c>
      <c r="T379">
        <v>4</v>
      </c>
      <c r="U379">
        <v>14</v>
      </c>
      <c r="V379" s="36">
        <f t="shared" si="94"/>
        <v>31</v>
      </c>
      <c r="W379" s="124">
        <f t="shared" si="85"/>
        <v>1</v>
      </c>
      <c r="X379">
        <v>8</v>
      </c>
      <c r="Y379" s="36">
        <f t="shared" si="86"/>
        <v>39</v>
      </c>
      <c r="Z379" s="14">
        <v>0</v>
      </c>
      <c r="AA379" s="14">
        <v>0</v>
      </c>
      <c r="AB379" s="14">
        <v>0</v>
      </c>
      <c r="AC379" s="125">
        <f t="shared" si="92"/>
        <v>0</v>
      </c>
      <c r="AD379" s="128">
        <f t="shared" si="97"/>
        <v>0</v>
      </c>
      <c r="AE379" s="122">
        <f t="shared" si="95"/>
        <v>31</v>
      </c>
    </row>
    <row r="380" spans="1:31" ht="15.75" customHeight="1" x14ac:dyDescent="0.2">
      <c r="A380" s="1" t="s">
        <v>24</v>
      </c>
      <c r="B380" t="s">
        <v>123</v>
      </c>
      <c r="C380" s="32">
        <v>14760</v>
      </c>
      <c r="D380" t="s">
        <v>171</v>
      </c>
      <c r="E380" s="32">
        <v>3142152</v>
      </c>
      <c r="F380" s="32">
        <v>876368</v>
      </c>
      <c r="G380" s="32">
        <v>0</v>
      </c>
      <c r="H380" s="32">
        <v>0</v>
      </c>
      <c r="I380" s="59">
        <f t="shared" si="96"/>
        <v>4018520</v>
      </c>
      <c r="J380" s="108">
        <f t="shared" si="90"/>
        <v>87.387303341490309</v>
      </c>
      <c r="K380" s="32">
        <v>17199</v>
      </c>
      <c r="L380" s="32">
        <v>0</v>
      </c>
      <c r="M380" s="32">
        <v>243296</v>
      </c>
      <c r="N380" s="32">
        <v>0</v>
      </c>
      <c r="O380" s="32">
        <v>319502</v>
      </c>
      <c r="P380" s="59">
        <f t="shared" si="93"/>
        <v>579997</v>
      </c>
      <c r="Q380" s="108">
        <f t="shared" si="88"/>
        <v>12.612696658509689</v>
      </c>
      <c r="R380" s="36">
        <f t="shared" si="89"/>
        <v>4598517</v>
      </c>
      <c r="S380">
        <v>13</v>
      </c>
      <c r="T380">
        <v>4</v>
      </c>
      <c r="U380">
        <v>14</v>
      </c>
      <c r="V380" s="36">
        <f t="shared" si="94"/>
        <v>31</v>
      </c>
      <c r="W380" s="124">
        <f t="shared" si="85"/>
        <v>1</v>
      </c>
      <c r="X380">
        <v>8</v>
      </c>
      <c r="Y380" s="36">
        <f t="shared" si="86"/>
        <v>39</v>
      </c>
      <c r="Z380" s="14">
        <v>0</v>
      </c>
      <c r="AA380" s="14">
        <v>0</v>
      </c>
      <c r="AB380" s="14">
        <v>0</v>
      </c>
      <c r="AC380" s="125">
        <f t="shared" si="92"/>
        <v>0</v>
      </c>
      <c r="AD380" s="128">
        <f t="shared" si="97"/>
        <v>0</v>
      </c>
      <c r="AE380" s="122">
        <f t="shared" si="95"/>
        <v>31</v>
      </c>
    </row>
    <row r="381" spans="1:31" x14ac:dyDescent="0.2">
      <c r="A381" s="1" t="s">
        <v>24</v>
      </c>
      <c r="B381" t="s">
        <v>103</v>
      </c>
      <c r="C381" s="32">
        <v>472600</v>
      </c>
      <c r="D381" t="s">
        <v>171</v>
      </c>
      <c r="E381" s="32">
        <v>3142152</v>
      </c>
      <c r="F381" s="32">
        <v>876368</v>
      </c>
      <c r="G381" s="32">
        <v>0</v>
      </c>
      <c r="H381" s="32">
        <v>0</v>
      </c>
      <c r="I381" s="59">
        <f t="shared" si="96"/>
        <v>4018520</v>
      </c>
      <c r="J381" s="108">
        <f t="shared" si="90"/>
        <v>87.387303341490309</v>
      </c>
      <c r="K381" s="32">
        <v>17199</v>
      </c>
      <c r="L381" s="32">
        <v>0</v>
      </c>
      <c r="M381" s="32">
        <v>243296</v>
      </c>
      <c r="N381" s="32">
        <v>0</v>
      </c>
      <c r="O381" s="32">
        <v>319502</v>
      </c>
      <c r="P381" s="59">
        <f t="shared" si="93"/>
        <v>579997</v>
      </c>
      <c r="Q381" s="108">
        <f t="shared" si="88"/>
        <v>12.612696658509689</v>
      </c>
      <c r="R381" s="36">
        <f t="shared" si="89"/>
        <v>4598517</v>
      </c>
      <c r="S381">
        <v>13</v>
      </c>
      <c r="T381">
        <v>4</v>
      </c>
      <c r="U381">
        <v>14</v>
      </c>
      <c r="V381" s="36">
        <f t="shared" si="94"/>
        <v>31</v>
      </c>
      <c r="W381" s="124">
        <f t="shared" ref="W381:W444" si="98">V381/AE381</f>
        <v>1</v>
      </c>
      <c r="X381">
        <v>8</v>
      </c>
      <c r="Y381" s="36">
        <f t="shared" si="86"/>
        <v>39</v>
      </c>
      <c r="Z381" s="14">
        <v>0</v>
      </c>
      <c r="AA381" s="14">
        <v>0</v>
      </c>
      <c r="AB381" s="14">
        <v>0</v>
      </c>
      <c r="AC381" s="125">
        <f t="shared" si="92"/>
        <v>0</v>
      </c>
      <c r="AD381" s="128">
        <f t="shared" si="97"/>
        <v>0</v>
      </c>
      <c r="AE381" s="122">
        <f t="shared" si="95"/>
        <v>31</v>
      </c>
    </row>
    <row r="382" spans="1:31" ht="15.75" customHeight="1" x14ac:dyDescent="0.2">
      <c r="A382" s="1" t="s">
        <v>24</v>
      </c>
      <c r="B382" t="s">
        <v>104</v>
      </c>
      <c r="C382" s="32">
        <v>769300</v>
      </c>
      <c r="D382" t="s">
        <v>171</v>
      </c>
      <c r="E382" s="32">
        <v>3142152</v>
      </c>
      <c r="F382" s="32">
        <v>876368</v>
      </c>
      <c r="G382" s="32">
        <v>0</v>
      </c>
      <c r="H382" s="32">
        <v>0</v>
      </c>
      <c r="I382" s="59">
        <f t="shared" si="96"/>
        <v>4018520</v>
      </c>
      <c r="J382" s="108">
        <f t="shared" si="90"/>
        <v>87.387303341490309</v>
      </c>
      <c r="K382" s="32">
        <v>17199</v>
      </c>
      <c r="L382" s="32">
        <v>0</v>
      </c>
      <c r="M382" s="32">
        <v>243296</v>
      </c>
      <c r="N382" s="32">
        <v>0</v>
      </c>
      <c r="O382" s="32">
        <v>319502</v>
      </c>
      <c r="P382" s="59">
        <f t="shared" si="93"/>
        <v>579997</v>
      </c>
      <c r="Q382" s="108">
        <f t="shared" si="88"/>
        <v>12.612696658509689</v>
      </c>
      <c r="R382" s="36">
        <f t="shared" si="89"/>
        <v>4598517</v>
      </c>
      <c r="S382">
        <v>13</v>
      </c>
      <c r="T382">
        <v>4</v>
      </c>
      <c r="U382">
        <v>14</v>
      </c>
      <c r="V382" s="36">
        <f t="shared" si="94"/>
        <v>31</v>
      </c>
      <c r="W382" s="124">
        <f t="shared" si="98"/>
        <v>1</v>
      </c>
      <c r="X382">
        <v>8</v>
      </c>
      <c r="Y382" s="36">
        <f t="shared" si="86"/>
        <v>39</v>
      </c>
      <c r="Z382" s="14">
        <v>0</v>
      </c>
      <c r="AA382" s="14">
        <v>0</v>
      </c>
      <c r="AB382" s="14">
        <v>0</v>
      </c>
      <c r="AC382" s="125">
        <f t="shared" si="92"/>
        <v>0</v>
      </c>
      <c r="AD382" s="128">
        <f t="shared" si="97"/>
        <v>0</v>
      </c>
      <c r="AE382" s="122">
        <f t="shared" si="95"/>
        <v>31</v>
      </c>
    </row>
    <row r="383" spans="1:31" x14ac:dyDescent="0.2">
      <c r="A383" s="1" t="s">
        <v>24</v>
      </c>
      <c r="B383" t="s">
        <v>105</v>
      </c>
      <c r="C383" s="32">
        <v>565600</v>
      </c>
      <c r="D383" t="s">
        <v>171</v>
      </c>
      <c r="E383" s="32">
        <v>3142152</v>
      </c>
      <c r="F383" s="32">
        <v>876368</v>
      </c>
      <c r="G383" s="32">
        <v>0</v>
      </c>
      <c r="H383" s="32">
        <v>0</v>
      </c>
      <c r="I383" s="59">
        <f t="shared" si="96"/>
        <v>4018520</v>
      </c>
      <c r="J383" s="108">
        <f t="shared" si="90"/>
        <v>87.387303341490309</v>
      </c>
      <c r="K383" s="32">
        <v>17199</v>
      </c>
      <c r="L383" s="32">
        <v>0</v>
      </c>
      <c r="M383" s="32">
        <v>243296</v>
      </c>
      <c r="N383" s="32">
        <v>0</v>
      </c>
      <c r="O383" s="32">
        <v>319502</v>
      </c>
      <c r="P383" s="59">
        <f t="shared" si="93"/>
        <v>579997</v>
      </c>
      <c r="Q383" s="108">
        <f t="shared" si="88"/>
        <v>12.612696658509689</v>
      </c>
      <c r="R383" s="36">
        <f t="shared" si="89"/>
        <v>4598517</v>
      </c>
      <c r="S383">
        <v>13</v>
      </c>
      <c r="T383">
        <v>4</v>
      </c>
      <c r="U383">
        <v>14</v>
      </c>
      <c r="V383" s="36">
        <f t="shared" si="94"/>
        <v>31</v>
      </c>
      <c r="W383" s="124">
        <f t="shared" si="98"/>
        <v>1</v>
      </c>
      <c r="X383">
        <v>8</v>
      </c>
      <c r="Y383" s="36">
        <f t="shared" ref="Y383:Y446" si="99">V383+X383</f>
        <v>39</v>
      </c>
      <c r="Z383" s="14">
        <v>0</v>
      </c>
      <c r="AA383" s="14">
        <v>0</v>
      </c>
      <c r="AB383" s="14">
        <v>0</v>
      </c>
      <c r="AC383" s="125">
        <f t="shared" si="92"/>
        <v>0</v>
      </c>
      <c r="AD383" s="128">
        <f t="shared" si="97"/>
        <v>0</v>
      </c>
      <c r="AE383" s="122">
        <f t="shared" si="95"/>
        <v>31</v>
      </c>
    </row>
    <row r="384" spans="1:31" x14ac:dyDescent="0.2">
      <c r="A384" s="1" t="s">
        <v>24</v>
      </c>
      <c r="B384" t="s">
        <v>106</v>
      </c>
      <c r="C384" s="32">
        <v>65000</v>
      </c>
      <c r="D384" t="s">
        <v>171</v>
      </c>
      <c r="E384" s="32">
        <v>3142152</v>
      </c>
      <c r="F384" s="32">
        <v>876368</v>
      </c>
      <c r="G384" s="32">
        <v>0</v>
      </c>
      <c r="H384" s="32">
        <v>0</v>
      </c>
      <c r="I384" s="59">
        <f t="shared" si="96"/>
        <v>4018520</v>
      </c>
      <c r="J384" s="108">
        <f t="shared" si="90"/>
        <v>87.387303341490309</v>
      </c>
      <c r="K384" s="32">
        <v>17199</v>
      </c>
      <c r="L384" s="32">
        <v>0</v>
      </c>
      <c r="M384" s="32">
        <v>243296</v>
      </c>
      <c r="N384" s="32">
        <v>0</v>
      </c>
      <c r="O384" s="32">
        <v>319502</v>
      </c>
      <c r="P384" s="59">
        <f t="shared" si="93"/>
        <v>579997</v>
      </c>
      <c r="Q384" s="108">
        <f t="shared" si="88"/>
        <v>12.612696658509689</v>
      </c>
      <c r="R384" s="36">
        <f t="shared" si="89"/>
        <v>4598517</v>
      </c>
      <c r="S384">
        <v>13</v>
      </c>
      <c r="T384">
        <v>4</v>
      </c>
      <c r="U384">
        <v>14</v>
      </c>
      <c r="V384" s="36">
        <f t="shared" si="94"/>
        <v>31</v>
      </c>
      <c r="W384" s="124">
        <f t="shared" si="98"/>
        <v>1</v>
      </c>
      <c r="X384">
        <v>8</v>
      </c>
      <c r="Y384" s="36">
        <f t="shared" si="99"/>
        <v>39</v>
      </c>
      <c r="Z384" s="14">
        <v>0</v>
      </c>
      <c r="AA384" s="14">
        <v>0</v>
      </c>
      <c r="AB384" s="14">
        <v>0</v>
      </c>
      <c r="AC384" s="125">
        <f t="shared" si="92"/>
        <v>0</v>
      </c>
      <c r="AD384" s="128">
        <f t="shared" si="97"/>
        <v>0</v>
      </c>
      <c r="AE384" s="122">
        <f t="shared" si="95"/>
        <v>31</v>
      </c>
    </row>
    <row r="385" spans="1:31" x14ac:dyDescent="0.2">
      <c r="A385" s="1" t="s">
        <v>24</v>
      </c>
      <c r="B385" t="s">
        <v>113</v>
      </c>
      <c r="C385" s="32">
        <v>72300</v>
      </c>
      <c r="D385" t="s">
        <v>222</v>
      </c>
      <c r="E385" s="32">
        <v>3142152</v>
      </c>
      <c r="F385" s="32">
        <v>876368</v>
      </c>
      <c r="G385" s="32">
        <v>0</v>
      </c>
      <c r="H385" s="32">
        <v>0</v>
      </c>
      <c r="I385" s="59">
        <f t="shared" si="96"/>
        <v>4018520</v>
      </c>
      <c r="J385" s="108">
        <f t="shared" si="90"/>
        <v>87.387303341490309</v>
      </c>
      <c r="K385" s="32">
        <v>17199</v>
      </c>
      <c r="L385" s="32">
        <v>0</v>
      </c>
      <c r="M385" s="32">
        <v>243296</v>
      </c>
      <c r="N385" s="32">
        <v>0</v>
      </c>
      <c r="O385" s="32">
        <v>319502</v>
      </c>
      <c r="P385" s="59">
        <f t="shared" si="93"/>
        <v>579997</v>
      </c>
      <c r="Q385" s="108">
        <f t="shared" si="88"/>
        <v>12.612696658509689</v>
      </c>
      <c r="R385" s="36">
        <f t="shared" si="89"/>
        <v>4598517</v>
      </c>
      <c r="S385">
        <v>13</v>
      </c>
      <c r="T385">
        <v>4</v>
      </c>
      <c r="U385">
        <v>14</v>
      </c>
      <c r="V385" s="36">
        <f t="shared" si="94"/>
        <v>31</v>
      </c>
      <c r="W385" s="124">
        <f t="shared" si="98"/>
        <v>1</v>
      </c>
      <c r="X385">
        <v>8</v>
      </c>
      <c r="Y385" s="36">
        <f t="shared" si="99"/>
        <v>39</v>
      </c>
      <c r="Z385" s="14">
        <v>0</v>
      </c>
      <c r="AA385" s="14">
        <v>0</v>
      </c>
      <c r="AB385" s="14">
        <v>0</v>
      </c>
      <c r="AC385" s="125">
        <f t="shared" si="92"/>
        <v>0</v>
      </c>
      <c r="AD385" s="128">
        <f t="shared" si="97"/>
        <v>0</v>
      </c>
      <c r="AE385" s="122">
        <f t="shared" si="95"/>
        <v>31</v>
      </c>
    </row>
    <row r="386" spans="1:31" x14ac:dyDescent="0.2">
      <c r="A386" s="1" t="s">
        <v>244</v>
      </c>
      <c r="B386" t="s">
        <v>104</v>
      </c>
      <c r="C386" s="32">
        <v>981413</v>
      </c>
      <c r="D386" t="s">
        <v>171</v>
      </c>
      <c r="E386" s="32">
        <v>3505419</v>
      </c>
      <c r="F386" s="32">
        <v>1330248</v>
      </c>
      <c r="G386" s="32">
        <v>0</v>
      </c>
      <c r="H386" s="32">
        <v>0</v>
      </c>
      <c r="I386" s="59">
        <f>SUM(E386:H386)</f>
        <v>4835667</v>
      </c>
      <c r="J386" s="108">
        <f t="shared" si="90"/>
        <v>100</v>
      </c>
      <c r="K386" s="32">
        <v>0</v>
      </c>
      <c r="L386" s="32">
        <v>0</v>
      </c>
      <c r="M386" s="32">
        <v>0</v>
      </c>
      <c r="N386" s="32">
        <v>0</v>
      </c>
      <c r="O386" s="32">
        <v>0</v>
      </c>
      <c r="P386" s="59">
        <f t="shared" si="93"/>
        <v>0</v>
      </c>
      <c r="Q386" s="108">
        <f t="shared" si="88"/>
        <v>0</v>
      </c>
      <c r="R386" s="36">
        <f t="shared" si="89"/>
        <v>4835667</v>
      </c>
      <c r="S386">
        <v>3</v>
      </c>
      <c r="T386">
        <v>0</v>
      </c>
      <c r="U386">
        <v>22</v>
      </c>
      <c r="V386" s="36">
        <f t="shared" si="94"/>
        <v>25</v>
      </c>
      <c r="W386" s="124">
        <f t="shared" si="98"/>
        <v>0.7142857142857143</v>
      </c>
      <c r="X386">
        <v>45</v>
      </c>
      <c r="Y386" s="36">
        <f t="shared" si="99"/>
        <v>70</v>
      </c>
      <c r="Z386" s="14">
        <v>0</v>
      </c>
      <c r="AA386" s="14">
        <v>0</v>
      </c>
      <c r="AB386" s="14">
        <v>10</v>
      </c>
      <c r="AC386" s="125">
        <f t="shared" si="92"/>
        <v>10</v>
      </c>
      <c r="AD386" s="128">
        <f t="shared" si="97"/>
        <v>0.2857142857142857</v>
      </c>
      <c r="AE386" s="122">
        <f t="shared" si="95"/>
        <v>35</v>
      </c>
    </row>
    <row r="387" spans="1:31" ht="15.75" customHeight="1" x14ac:dyDescent="0.2">
      <c r="A387" s="1" t="s">
        <v>244</v>
      </c>
      <c r="B387" t="s">
        <v>105</v>
      </c>
      <c r="C387" s="32">
        <v>119900</v>
      </c>
      <c r="D387" t="s">
        <v>171</v>
      </c>
      <c r="E387" s="32">
        <v>3505419</v>
      </c>
      <c r="F387" s="32">
        <v>1330248</v>
      </c>
      <c r="G387" s="32">
        <v>0</v>
      </c>
      <c r="H387" s="32">
        <v>0</v>
      </c>
      <c r="I387" s="59">
        <f t="shared" si="96"/>
        <v>4835667</v>
      </c>
      <c r="J387" s="108">
        <f t="shared" si="90"/>
        <v>100</v>
      </c>
      <c r="K387" s="32">
        <v>0</v>
      </c>
      <c r="L387" s="32">
        <v>0</v>
      </c>
      <c r="M387" s="32">
        <v>0</v>
      </c>
      <c r="N387" s="32">
        <v>0</v>
      </c>
      <c r="O387" s="32">
        <v>0</v>
      </c>
      <c r="P387" s="59">
        <f t="shared" si="93"/>
        <v>0</v>
      </c>
      <c r="Q387" s="108">
        <f t="shared" si="88"/>
        <v>0</v>
      </c>
      <c r="R387" s="36">
        <f t="shared" si="89"/>
        <v>4835667</v>
      </c>
      <c r="S387">
        <v>3</v>
      </c>
      <c r="T387">
        <v>0</v>
      </c>
      <c r="U387">
        <v>22</v>
      </c>
      <c r="V387" s="36">
        <f t="shared" si="94"/>
        <v>25</v>
      </c>
      <c r="W387" s="124">
        <f t="shared" si="98"/>
        <v>0.7142857142857143</v>
      </c>
      <c r="X387">
        <v>45</v>
      </c>
      <c r="Y387" s="36">
        <f t="shared" si="99"/>
        <v>70</v>
      </c>
      <c r="Z387" s="14">
        <v>0</v>
      </c>
      <c r="AA387" s="14">
        <v>0</v>
      </c>
      <c r="AB387" s="14">
        <v>10</v>
      </c>
      <c r="AC387" s="125">
        <f t="shared" si="92"/>
        <v>10</v>
      </c>
      <c r="AD387" s="128">
        <f t="shared" si="97"/>
        <v>0.2857142857142857</v>
      </c>
      <c r="AE387" s="122">
        <f t="shared" si="95"/>
        <v>35</v>
      </c>
    </row>
    <row r="388" spans="1:31" ht="15.75" customHeight="1" x14ac:dyDescent="0.2">
      <c r="A388" s="1" t="s">
        <v>25</v>
      </c>
      <c r="B388" t="s">
        <v>119</v>
      </c>
      <c r="C388" s="32">
        <v>557811</v>
      </c>
      <c r="D388" t="s">
        <v>98</v>
      </c>
      <c r="E388" s="32">
        <v>515566</v>
      </c>
      <c r="F388" s="32">
        <v>1479100</v>
      </c>
      <c r="G388" s="32">
        <v>0</v>
      </c>
      <c r="H388" s="32">
        <v>0</v>
      </c>
      <c r="I388" s="59">
        <f>SUM(E388:H388)</f>
        <v>1994666</v>
      </c>
      <c r="J388" s="108">
        <f t="shared" si="90"/>
        <v>82.346224154643622</v>
      </c>
      <c r="K388" s="32">
        <f>12019+12019</f>
        <v>24038</v>
      </c>
      <c r="L388" s="32">
        <v>5652</v>
      </c>
      <c r="M388" s="32">
        <v>397936</v>
      </c>
      <c r="N388" s="32">
        <v>0</v>
      </c>
      <c r="O388" s="32">
        <v>0</v>
      </c>
      <c r="P388" s="59">
        <f>SUM(K388:O388)</f>
        <v>427626</v>
      </c>
      <c r="Q388" s="108">
        <f t="shared" si="88"/>
        <v>17.653775845356382</v>
      </c>
      <c r="R388" s="36">
        <f t="shared" si="89"/>
        <v>2422292</v>
      </c>
      <c r="S388">
        <v>5</v>
      </c>
      <c r="T388">
        <v>1</v>
      </c>
      <c r="U388">
        <v>5</v>
      </c>
      <c r="V388" s="36">
        <f t="shared" si="94"/>
        <v>11</v>
      </c>
      <c r="W388" s="124">
        <f t="shared" si="98"/>
        <v>0.39285714285714285</v>
      </c>
      <c r="X388">
        <v>0</v>
      </c>
      <c r="Y388" s="36">
        <f t="shared" si="99"/>
        <v>11</v>
      </c>
      <c r="Z388" s="14">
        <v>15</v>
      </c>
      <c r="AA388" s="14">
        <v>0</v>
      </c>
      <c r="AB388" s="14">
        <v>2</v>
      </c>
      <c r="AC388" s="125">
        <f t="shared" si="92"/>
        <v>17</v>
      </c>
      <c r="AD388" s="128">
        <f t="shared" si="97"/>
        <v>0.6071428571428571</v>
      </c>
      <c r="AE388" s="122">
        <f t="shared" si="95"/>
        <v>28</v>
      </c>
    </row>
    <row r="389" spans="1:31" ht="15.75" customHeight="1" x14ac:dyDescent="0.2">
      <c r="A389" s="1" t="s">
        <v>25</v>
      </c>
      <c r="B389" t="s">
        <v>99</v>
      </c>
      <c r="C389" s="32">
        <v>109681</v>
      </c>
      <c r="D389" t="s">
        <v>98</v>
      </c>
      <c r="E389" s="32">
        <v>515566</v>
      </c>
      <c r="F389" s="32">
        <v>1479100</v>
      </c>
      <c r="G389" s="32">
        <v>0</v>
      </c>
      <c r="H389" s="32">
        <v>0</v>
      </c>
      <c r="I389" s="59">
        <f t="shared" si="96"/>
        <v>1994666</v>
      </c>
      <c r="J389" s="108">
        <f t="shared" si="90"/>
        <v>82.346224154643622</v>
      </c>
      <c r="K389" s="32">
        <f t="shared" ref="K389:K392" si="100">12019+12019</f>
        <v>24038</v>
      </c>
      <c r="L389" s="32">
        <v>5652</v>
      </c>
      <c r="M389" s="32">
        <v>397936</v>
      </c>
      <c r="N389" s="32">
        <v>0</v>
      </c>
      <c r="O389" s="32">
        <v>0</v>
      </c>
      <c r="P389" s="59">
        <f t="shared" si="93"/>
        <v>427626</v>
      </c>
      <c r="Q389" s="108">
        <f t="shared" ref="Q389:Q451" si="101">(100*P389)/R389</f>
        <v>17.653775845356382</v>
      </c>
      <c r="R389" s="36">
        <f t="shared" si="89"/>
        <v>2422292</v>
      </c>
      <c r="S389">
        <v>5</v>
      </c>
      <c r="T389">
        <v>1</v>
      </c>
      <c r="U389">
        <v>5</v>
      </c>
      <c r="V389" s="36">
        <f t="shared" si="94"/>
        <v>11</v>
      </c>
      <c r="W389" s="124">
        <f t="shared" si="98"/>
        <v>0.39285714285714285</v>
      </c>
      <c r="X389">
        <v>0</v>
      </c>
      <c r="Y389" s="36">
        <f t="shared" si="99"/>
        <v>11</v>
      </c>
      <c r="Z389" s="14">
        <v>15</v>
      </c>
      <c r="AA389" s="14">
        <v>0</v>
      </c>
      <c r="AB389" s="14">
        <v>2</v>
      </c>
      <c r="AC389" s="125">
        <f t="shared" si="92"/>
        <v>17</v>
      </c>
      <c r="AD389" s="128">
        <f t="shared" si="97"/>
        <v>0.6071428571428571</v>
      </c>
      <c r="AE389" s="122">
        <f t="shared" si="95"/>
        <v>28</v>
      </c>
    </row>
    <row r="390" spans="1:31" x14ac:dyDescent="0.2">
      <c r="A390" s="1" t="s">
        <v>25</v>
      </c>
      <c r="B390" t="s">
        <v>121</v>
      </c>
      <c r="C390" s="32">
        <v>885882</v>
      </c>
      <c r="D390" t="s">
        <v>98</v>
      </c>
      <c r="E390" s="32">
        <v>515566</v>
      </c>
      <c r="F390" s="32">
        <v>1479100</v>
      </c>
      <c r="G390" s="32">
        <v>0</v>
      </c>
      <c r="H390" s="32">
        <v>0</v>
      </c>
      <c r="I390" s="59">
        <f t="shared" si="96"/>
        <v>1994666</v>
      </c>
      <c r="J390" s="108">
        <f t="shared" si="90"/>
        <v>82.346224154643622</v>
      </c>
      <c r="K390" s="32">
        <f t="shared" si="100"/>
        <v>24038</v>
      </c>
      <c r="L390" s="32">
        <v>5652</v>
      </c>
      <c r="M390" s="32">
        <v>397936</v>
      </c>
      <c r="N390" s="32">
        <v>0</v>
      </c>
      <c r="O390" s="32">
        <v>0</v>
      </c>
      <c r="P390" s="59">
        <f t="shared" si="93"/>
        <v>427626</v>
      </c>
      <c r="Q390" s="108">
        <f t="shared" si="101"/>
        <v>17.653775845356382</v>
      </c>
      <c r="R390" s="36">
        <f t="shared" si="89"/>
        <v>2422292</v>
      </c>
      <c r="S390">
        <v>5</v>
      </c>
      <c r="T390">
        <v>1</v>
      </c>
      <c r="U390">
        <v>5</v>
      </c>
      <c r="V390" s="36">
        <f t="shared" si="94"/>
        <v>11</v>
      </c>
      <c r="W390" s="124">
        <f t="shared" si="98"/>
        <v>0.39285714285714285</v>
      </c>
      <c r="X390">
        <v>0</v>
      </c>
      <c r="Y390" s="36">
        <f t="shared" si="99"/>
        <v>11</v>
      </c>
      <c r="Z390" s="14">
        <v>15</v>
      </c>
      <c r="AA390" s="14">
        <v>0</v>
      </c>
      <c r="AB390" s="14">
        <v>2</v>
      </c>
      <c r="AC390" s="125">
        <f t="shared" si="92"/>
        <v>17</v>
      </c>
      <c r="AD390" s="128">
        <f t="shared" si="97"/>
        <v>0.6071428571428571</v>
      </c>
      <c r="AE390" s="122">
        <f t="shared" si="95"/>
        <v>28</v>
      </c>
    </row>
    <row r="391" spans="1:31" x14ac:dyDescent="0.2">
      <c r="A391" s="1" t="s">
        <v>25</v>
      </c>
      <c r="B391" t="s">
        <v>106</v>
      </c>
      <c r="C391" s="32">
        <v>537513</v>
      </c>
      <c r="D391" t="s">
        <v>171</v>
      </c>
      <c r="E391" s="32">
        <v>515566</v>
      </c>
      <c r="F391" s="32">
        <v>1479100</v>
      </c>
      <c r="G391" s="32">
        <v>0</v>
      </c>
      <c r="H391" s="32">
        <v>0</v>
      </c>
      <c r="I391" s="59">
        <f t="shared" si="96"/>
        <v>1994666</v>
      </c>
      <c r="J391" s="108">
        <f t="shared" si="90"/>
        <v>82.346224154643622</v>
      </c>
      <c r="K391" s="32">
        <f t="shared" si="100"/>
        <v>24038</v>
      </c>
      <c r="L391" s="32">
        <v>5652</v>
      </c>
      <c r="M391" s="32">
        <v>397936</v>
      </c>
      <c r="N391" s="32">
        <v>0</v>
      </c>
      <c r="O391" s="32">
        <v>0</v>
      </c>
      <c r="P391" s="59">
        <f t="shared" si="93"/>
        <v>427626</v>
      </c>
      <c r="Q391" s="108">
        <f t="shared" si="101"/>
        <v>17.653775845356382</v>
      </c>
      <c r="R391" s="36">
        <f t="shared" si="89"/>
        <v>2422292</v>
      </c>
      <c r="S391">
        <v>5</v>
      </c>
      <c r="T391">
        <v>1</v>
      </c>
      <c r="U391">
        <v>5</v>
      </c>
      <c r="V391" s="36">
        <f t="shared" si="94"/>
        <v>11</v>
      </c>
      <c r="W391" s="124">
        <f t="shared" si="98"/>
        <v>0.39285714285714285</v>
      </c>
      <c r="X391">
        <v>0</v>
      </c>
      <c r="Y391" s="36">
        <f t="shared" si="99"/>
        <v>11</v>
      </c>
      <c r="Z391" s="14">
        <v>15</v>
      </c>
      <c r="AA391" s="14">
        <v>0</v>
      </c>
      <c r="AB391" s="14">
        <v>2</v>
      </c>
      <c r="AC391" s="125">
        <f t="shared" si="92"/>
        <v>17</v>
      </c>
      <c r="AD391" s="128">
        <f t="shared" si="97"/>
        <v>0.6071428571428571</v>
      </c>
      <c r="AE391" s="122">
        <f t="shared" si="95"/>
        <v>28</v>
      </c>
    </row>
    <row r="392" spans="1:31" x14ac:dyDescent="0.2">
      <c r="A392" s="1" t="s">
        <v>25</v>
      </c>
      <c r="B392" t="s">
        <v>199</v>
      </c>
      <c r="C392" s="32">
        <v>350000</v>
      </c>
      <c r="D392" t="s">
        <v>224</v>
      </c>
      <c r="E392" s="32">
        <v>515566</v>
      </c>
      <c r="F392" s="32">
        <v>1479100</v>
      </c>
      <c r="G392" s="32">
        <v>0</v>
      </c>
      <c r="H392" s="32">
        <v>0</v>
      </c>
      <c r="I392" s="59">
        <f t="shared" si="96"/>
        <v>1994666</v>
      </c>
      <c r="J392" s="108">
        <f t="shared" si="90"/>
        <v>82.346224154643622</v>
      </c>
      <c r="K392" s="32">
        <f t="shared" si="100"/>
        <v>24038</v>
      </c>
      <c r="L392" s="32">
        <v>5652</v>
      </c>
      <c r="M392" s="32">
        <v>397936</v>
      </c>
      <c r="N392" s="32">
        <v>0</v>
      </c>
      <c r="O392" s="32">
        <v>0</v>
      </c>
      <c r="P392" s="59">
        <f t="shared" si="93"/>
        <v>427626</v>
      </c>
      <c r="Q392" s="108">
        <f t="shared" si="101"/>
        <v>17.653775845356382</v>
      </c>
      <c r="R392" s="36">
        <f t="shared" si="89"/>
        <v>2422292</v>
      </c>
      <c r="S392">
        <v>5</v>
      </c>
      <c r="T392">
        <v>1</v>
      </c>
      <c r="U392">
        <v>5</v>
      </c>
      <c r="V392" s="36">
        <f t="shared" si="94"/>
        <v>11</v>
      </c>
      <c r="W392" s="124">
        <f t="shared" si="98"/>
        <v>0.39285714285714285</v>
      </c>
      <c r="X392">
        <v>0</v>
      </c>
      <c r="Y392" s="36">
        <f t="shared" si="99"/>
        <v>11</v>
      </c>
      <c r="Z392" s="14">
        <v>15</v>
      </c>
      <c r="AA392" s="14">
        <v>0</v>
      </c>
      <c r="AB392" s="14">
        <v>2</v>
      </c>
      <c r="AC392" s="125">
        <f t="shared" si="92"/>
        <v>17</v>
      </c>
      <c r="AD392" s="128">
        <f t="shared" si="97"/>
        <v>0.6071428571428571</v>
      </c>
      <c r="AE392" s="122">
        <f t="shared" si="95"/>
        <v>28</v>
      </c>
    </row>
    <row r="393" spans="1:31" ht="15.75" customHeight="1" x14ac:dyDescent="0.2">
      <c r="A393" s="1" t="s">
        <v>26</v>
      </c>
      <c r="B393" t="s">
        <v>161</v>
      </c>
      <c r="C393" s="32">
        <v>55962</v>
      </c>
      <c r="D393" t="s">
        <v>98</v>
      </c>
      <c r="E393" s="32">
        <v>5209488</v>
      </c>
      <c r="F393" s="32">
        <v>6310052</v>
      </c>
      <c r="G393" s="32">
        <v>16865</v>
      </c>
      <c r="H393" s="32">
        <v>0</v>
      </c>
      <c r="I393" s="59">
        <f>SUM(E393:H393)</f>
        <v>11536405</v>
      </c>
      <c r="J393" s="108">
        <f t="shared" si="90"/>
        <v>53.807525354436933</v>
      </c>
      <c r="K393" s="32">
        <v>997165</v>
      </c>
      <c r="L393" s="32">
        <v>1714297</v>
      </c>
      <c r="M393" s="32">
        <v>7181372</v>
      </c>
      <c r="N393" s="32">
        <v>0</v>
      </c>
      <c r="O393" s="32">
        <v>10894</v>
      </c>
      <c r="P393" s="59">
        <f>SUM(K393:O393)</f>
        <v>9903728</v>
      </c>
      <c r="Q393" s="108">
        <f t="shared" si="101"/>
        <v>46.192474645563067</v>
      </c>
      <c r="R393" s="36">
        <f t="shared" si="89"/>
        <v>21440133</v>
      </c>
      <c r="S393">
        <v>65</v>
      </c>
      <c r="T393">
        <v>15</v>
      </c>
      <c r="U393">
        <v>4</v>
      </c>
      <c r="V393" s="36">
        <f t="shared" si="94"/>
        <v>84</v>
      </c>
      <c r="W393" s="124">
        <f t="shared" si="98"/>
        <v>0.81553398058252424</v>
      </c>
      <c r="X393">
        <v>0</v>
      </c>
      <c r="Y393" s="36">
        <f t="shared" si="99"/>
        <v>84</v>
      </c>
      <c r="Z393" s="14" t="s">
        <v>321</v>
      </c>
      <c r="AA393" s="14" t="s">
        <v>271</v>
      </c>
      <c r="AB393" s="14">
        <v>19</v>
      </c>
      <c r="AC393" s="125">
        <f>SUM(Z393:AB393)</f>
        <v>19</v>
      </c>
      <c r="AD393" s="128">
        <f t="shared" si="97"/>
        <v>0.18446601941747573</v>
      </c>
      <c r="AE393" s="122">
        <f>V393+AC393</f>
        <v>103</v>
      </c>
    </row>
    <row r="394" spans="1:31" ht="15.75" customHeight="1" x14ac:dyDescent="0.2">
      <c r="A394" s="1" t="s">
        <v>26</v>
      </c>
      <c r="B394" t="s">
        <v>223</v>
      </c>
      <c r="C394" s="32">
        <v>1597230</v>
      </c>
      <c r="D394" t="s">
        <v>98</v>
      </c>
      <c r="E394" s="32">
        <v>5209488</v>
      </c>
      <c r="F394" s="32">
        <v>6310052</v>
      </c>
      <c r="G394" s="32">
        <v>16865</v>
      </c>
      <c r="H394" s="32">
        <v>0</v>
      </c>
      <c r="I394" s="59">
        <f t="shared" si="96"/>
        <v>11536405</v>
      </c>
      <c r="J394" s="108">
        <f t="shared" si="90"/>
        <v>53.807525354436933</v>
      </c>
      <c r="K394" s="32">
        <v>997165</v>
      </c>
      <c r="L394" s="32">
        <v>1714297</v>
      </c>
      <c r="M394" s="32">
        <v>7181372</v>
      </c>
      <c r="N394" s="32">
        <v>0</v>
      </c>
      <c r="O394" s="32">
        <v>10894</v>
      </c>
      <c r="P394" s="59">
        <f>SUM(K394:O394)</f>
        <v>9903728</v>
      </c>
      <c r="Q394" s="108">
        <f t="shared" si="101"/>
        <v>46.192474645563067</v>
      </c>
      <c r="R394" s="36">
        <f t="shared" si="89"/>
        <v>21440133</v>
      </c>
      <c r="S394">
        <v>65</v>
      </c>
      <c r="T394">
        <v>15</v>
      </c>
      <c r="U394">
        <v>4</v>
      </c>
      <c r="V394" s="36">
        <f t="shared" si="94"/>
        <v>84</v>
      </c>
      <c r="W394" s="124">
        <f t="shared" si="98"/>
        <v>0.81553398058252424</v>
      </c>
      <c r="X394">
        <v>0</v>
      </c>
      <c r="Y394" s="36">
        <f t="shared" si="99"/>
        <v>84</v>
      </c>
      <c r="Z394" s="14" t="s">
        <v>321</v>
      </c>
      <c r="AA394" s="14" t="s">
        <v>271</v>
      </c>
      <c r="AB394" s="14">
        <v>19</v>
      </c>
      <c r="AC394" s="125">
        <f>SUM(Z394:AB394)</f>
        <v>19</v>
      </c>
      <c r="AD394" s="128">
        <f t="shared" si="97"/>
        <v>0.18446601941747573</v>
      </c>
      <c r="AE394" s="122">
        <f>AC394+V394</f>
        <v>103</v>
      </c>
    </row>
    <row r="395" spans="1:31" x14ac:dyDescent="0.2">
      <c r="A395" s="1" t="s">
        <v>26</v>
      </c>
      <c r="B395" t="s">
        <v>119</v>
      </c>
      <c r="C395" s="32">
        <v>425634</v>
      </c>
      <c r="D395" t="s">
        <v>98</v>
      </c>
      <c r="E395" s="32">
        <v>5209488</v>
      </c>
      <c r="F395" s="32">
        <v>6310052</v>
      </c>
      <c r="G395" s="32">
        <v>16865</v>
      </c>
      <c r="H395" s="32">
        <v>0</v>
      </c>
      <c r="I395" s="59">
        <f t="shared" si="96"/>
        <v>11536405</v>
      </c>
      <c r="J395" s="108">
        <f t="shared" si="90"/>
        <v>53.807525354436933</v>
      </c>
      <c r="K395" s="32">
        <v>997165</v>
      </c>
      <c r="L395" s="32">
        <v>1714297</v>
      </c>
      <c r="M395" s="32">
        <v>7181372</v>
      </c>
      <c r="N395" s="32">
        <v>0</v>
      </c>
      <c r="O395" s="32">
        <v>10894</v>
      </c>
      <c r="P395" s="59">
        <f t="shared" si="93"/>
        <v>9903728</v>
      </c>
      <c r="Q395" s="108">
        <f t="shared" si="101"/>
        <v>46.192474645563067</v>
      </c>
      <c r="R395" s="36">
        <f t="shared" si="89"/>
        <v>21440133</v>
      </c>
      <c r="S395">
        <v>65</v>
      </c>
      <c r="T395">
        <v>15</v>
      </c>
      <c r="U395">
        <v>4</v>
      </c>
      <c r="V395" s="36">
        <f t="shared" si="94"/>
        <v>84</v>
      </c>
      <c r="W395" s="124">
        <f t="shared" si="98"/>
        <v>0.81553398058252424</v>
      </c>
      <c r="X395">
        <v>0</v>
      </c>
      <c r="Y395" s="36">
        <f t="shared" si="99"/>
        <v>84</v>
      </c>
      <c r="Z395" s="14" t="s">
        <v>321</v>
      </c>
      <c r="AA395" s="14" t="s">
        <v>271</v>
      </c>
      <c r="AB395" s="14">
        <v>19</v>
      </c>
      <c r="AC395" s="125">
        <f>SUM(AB395)</f>
        <v>19</v>
      </c>
      <c r="AD395" s="128">
        <f t="shared" si="97"/>
        <v>0.18446601941747573</v>
      </c>
      <c r="AE395" s="122">
        <f t="shared" si="95"/>
        <v>103</v>
      </c>
    </row>
    <row r="396" spans="1:31" x14ac:dyDescent="0.2">
      <c r="A396" s="1" t="s">
        <v>26</v>
      </c>
      <c r="B396" t="s">
        <v>99</v>
      </c>
      <c r="C396" s="32">
        <v>883475</v>
      </c>
      <c r="D396" t="s">
        <v>98</v>
      </c>
      <c r="E396" s="32">
        <v>5209488</v>
      </c>
      <c r="F396" s="32">
        <v>6310052</v>
      </c>
      <c r="G396" s="32">
        <v>16865</v>
      </c>
      <c r="H396" s="32">
        <v>0</v>
      </c>
      <c r="I396" s="59">
        <f t="shared" si="96"/>
        <v>11536405</v>
      </c>
      <c r="J396" s="108">
        <f t="shared" si="90"/>
        <v>53.807525354436933</v>
      </c>
      <c r="K396" s="32">
        <v>997165</v>
      </c>
      <c r="L396" s="32">
        <v>1714297</v>
      </c>
      <c r="M396" s="32">
        <v>7181372</v>
      </c>
      <c r="N396" s="32">
        <v>0</v>
      </c>
      <c r="O396" s="32">
        <v>10894</v>
      </c>
      <c r="P396" s="59">
        <f t="shared" si="93"/>
        <v>9903728</v>
      </c>
      <c r="Q396" s="108">
        <f t="shared" si="101"/>
        <v>46.192474645563067</v>
      </c>
      <c r="R396" s="36">
        <f t="shared" si="89"/>
        <v>21440133</v>
      </c>
      <c r="S396">
        <v>65</v>
      </c>
      <c r="T396">
        <v>15</v>
      </c>
      <c r="U396">
        <v>4</v>
      </c>
      <c r="V396" s="36">
        <f t="shared" si="94"/>
        <v>84</v>
      </c>
      <c r="W396" s="124">
        <f t="shared" si="98"/>
        <v>0.81553398058252424</v>
      </c>
      <c r="X396">
        <v>0</v>
      </c>
      <c r="Y396" s="36">
        <f t="shared" si="99"/>
        <v>84</v>
      </c>
      <c r="Z396" s="14" t="s">
        <v>321</v>
      </c>
      <c r="AA396" s="14" t="s">
        <v>271</v>
      </c>
      <c r="AB396" s="14">
        <v>19</v>
      </c>
      <c r="AC396" s="125">
        <f t="shared" ref="AC396:AC415" si="102">SUM(Z396:AB396)</f>
        <v>19</v>
      </c>
      <c r="AD396" s="128">
        <f t="shared" si="97"/>
        <v>0.18446601941747573</v>
      </c>
      <c r="AE396" s="122">
        <f t="shared" si="95"/>
        <v>103</v>
      </c>
    </row>
    <row r="397" spans="1:31" x14ac:dyDescent="0.2">
      <c r="A397" s="1" t="s">
        <v>26</v>
      </c>
      <c r="B397" t="s">
        <v>120</v>
      </c>
      <c r="C397" s="32">
        <v>48330</v>
      </c>
      <c r="D397" t="s">
        <v>98</v>
      </c>
      <c r="E397" s="32">
        <v>5209488</v>
      </c>
      <c r="F397" s="32">
        <v>6310052</v>
      </c>
      <c r="G397" s="32">
        <v>16865</v>
      </c>
      <c r="H397" s="32">
        <v>0</v>
      </c>
      <c r="I397" s="59">
        <f t="shared" si="96"/>
        <v>11536405</v>
      </c>
      <c r="J397" s="108">
        <f t="shared" si="90"/>
        <v>53.807525354436933</v>
      </c>
      <c r="K397" s="32">
        <v>997165</v>
      </c>
      <c r="L397" s="32">
        <v>1714297</v>
      </c>
      <c r="M397" s="32">
        <v>7181372</v>
      </c>
      <c r="N397" s="32">
        <v>0</v>
      </c>
      <c r="O397" s="32">
        <v>10894</v>
      </c>
      <c r="P397" s="59">
        <f t="shared" si="93"/>
        <v>9903728</v>
      </c>
      <c r="Q397" s="108">
        <f t="shared" si="101"/>
        <v>46.192474645563067</v>
      </c>
      <c r="R397" s="36">
        <f t="shared" ref="R397:R459" si="103">I397+P397</f>
        <v>21440133</v>
      </c>
      <c r="S397">
        <v>65</v>
      </c>
      <c r="T397">
        <v>15</v>
      </c>
      <c r="U397">
        <v>4</v>
      </c>
      <c r="V397" s="36">
        <f t="shared" si="94"/>
        <v>84</v>
      </c>
      <c r="W397" s="124">
        <f t="shared" si="98"/>
        <v>0.81553398058252424</v>
      </c>
      <c r="X397">
        <v>0</v>
      </c>
      <c r="Y397" s="36">
        <f t="shared" si="99"/>
        <v>84</v>
      </c>
      <c r="Z397" s="14" t="s">
        <v>321</v>
      </c>
      <c r="AA397" s="14" t="s">
        <v>271</v>
      </c>
      <c r="AB397" s="14">
        <v>19</v>
      </c>
      <c r="AC397" s="125">
        <f t="shared" si="102"/>
        <v>19</v>
      </c>
      <c r="AD397" s="128">
        <f t="shared" si="97"/>
        <v>0.18446601941747573</v>
      </c>
      <c r="AE397" s="122">
        <f t="shared" si="95"/>
        <v>103</v>
      </c>
    </row>
    <row r="398" spans="1:31" x14ac:dyDescent="0.2">
      <c r="A398" s="1" t="s">
        <v>26</v>
      </c>
      <c r="B398" t="s">
        <v>121</v>
      </c>
      <c r="C398" s="32">
        <v>274487</v>
      </c>
      <c r="D398" t="s">
        <v>98</v>
      </c>
      <c r="E398" s="32">
        <v>5209488</v>
      </c>
      <c r="F398" s="32">
        <v>6310052</v>
      </c>
      <c r="G398" s="32">
        <v>16865</v>
      </c>
      <c r="H398" s="32">
        <v>0</v>
      </c>
      <c r="I398" s="59">
        <f t="shared" si="96"/>
        <v>11536405</v>
      </c>
      <c r="J398" s="108">
        <f t="shared" si="90"/>
        <v>53.807525354436933</v>
      </c>
      <c r="K398" s="32">
        <v>997165</v>
      </c>
      <c r="L398" s="32">
        <v>1714297</v>
      </c>
      <c r="M398" s="32">
        <v>7181372</v>
      </c>
      <c r="N398" s="32">
        <v>0</v>
      </c>
      <c r="O398" s="32">
        <v>10894</v>
      </c>
      <c r="P398" s="59">
        <f t="shared" si="93"/>
        <v>9903728</v>
      </c>
      <c r="Q398" s="108">
        <f t="shared" si="101"/>
        <v>46.192474645563067</v>
      </c>
      <c r="R398" s="36">
        <f t="shared" si="103"/>
        <v>21440133</v>
      </c>
      <c r="S398">
        <v>65</v>
      </c>
      <c r="T398">
        <v>15</v>
      </c>
      <c r="U398">
        <v>4</v>
      </c>
      <c r="V398" s="36">
        <f t="shared" si="94"/>
        <v>84</v>
      </c>
      <c r="W398" s="124">
        <f t="shared" si="98"/>
        <v>0.81553398058252424</v>
      </c>
      <c r="X398">
        <v>0</v>
      </c>
      <c r="Y398" s="36">
        <f t="shared" si="99"/>
        <v>84</v>
      </c>
      <c r="Z398" s="14" t="s">
        <v>321</v>
      </c>
      <c r="AA398" s="14" t="s">
        <v>271</v>
      </c>
      <c r="AB398" s="14">
        <v>19</v>
      </c>
      <c r="AC398" s="125">
        <f t="shared" si="102"/>
        <v>19</v>
      </c>
      <c r="AD398" s="128">
        <f t="shared" si="97"/>
        <v>0.18446601941747573</v>
      </c>
      <c r="AE398" s="122">
        <f t="shared" si="95"/>
        <v>103</v>
      </c>
    </row>
    <row r="399" spans="1:31" x14ac:dyDescent="0.2">
      <c r="A399" s="1" t="s">
        <v>26</v>
      </c>
      <c r="B399" t="s">
        <v>153</v>
      </c>
      <c r="C399" s="32">
        <v>4521</v>
      </c>
      <c r="D399" t="s">
        <v>98</v>
      </c>
      <c r="E399" s="32">
        <v>5209488</v>
      </c>
      <c r="F399" s="32">
        <v>6310052</v>
      </c>
      <c r="G399" s="32">
        <v>16865</v>
      </c>
      <c r="H399" s="32">
        <v>0</v>
      </c>
      <c r="I399" s="59">
        <f t="shared" si="96"/>
        <v>11536405</v>
      </c>
      <c r="J399" s="108">
        <f t="shared" ref="J399:J461" si="104">(100*I399)/R399</f>
        <v>53.807525354436933</v>
      </c>
      <c r="K399" s="32">
        <v>997165</v>
      </c>
      <c r="L399" s="32">
        <v>1714297</v>
      </c>
      <c r="M399" s="32">
        <v>7181372</v>
      </c>
      <c r="N399" s="32">
        <v>0</v>
      </c>
      <c r="O399" s="32">
        <v>10894</v>
      </c>
      <c r="P399" s="59">
        <f t="shared" si="93"/>
        <v>9903728</v>
      </c>
      <c r="Q399" s="108">
        <f t="shared" si="101"/>
        <v>46.192474645563067</v>
      </c>
      <c r="R399" s="36">
        <f t="shared" si="103"/>
        <v>21440133</v>
      </c>
      <c r="S399">
        <v>65</v>
      </c>
      <c r="T399">
        <v>15</v>
      </c>
      <c r="U399">
        <v>4</v>
      </c>
      <c r="V399" s="36">
        <f t="shared" si="94"/>
        <v>84</v>
      </c>
      <c r="W399" s="124">
        <f t="shared" si="98"/>
        <v>0.81553398058252424</v>
      </c>
      <c r="X399">
        <v>0</v>
      </c>
      <c r="Y399" s="36">
        <f t="shared" si="99"/>
        <v>84</v>
      </c>
      <c r="Z399" s="14" t="s">
        <v>321</v>
      </c>
      <c r="AA399" s="14" t="s">
        <v>271</v>
      </c>
      <c r="AB399" s="14">
        <v>19</v>
      </c>
      <c r="AC399" s="125">
        <f t="shared" si="102"/>
        <v>19</v>
      </c>
      <c r="AD399" s="128">
        <f t="shared" si="97"/>
        <v>0.18446601941747573</v>
      </c>
      <c r="AE399" s="122">
        <f t="shared" si="95"/>
        <v>103</v>
      </c>
    </row>
    <row r="400" spans="1:31" x14ac:dyDescent="0.2">
      <c r="A400" s="1" t="s">
        <v>26</v>
      </c>
      <c r="B400" t="s">
        <v>100</v>
      </c>
      <c r="C400" s="32">
        <v>1010519</v>
      </c>
      <c r="D400" t="s">
        <v>98</v>
      </c>
      <c r="E400" s="32">
        <v>5209488</v>
      </c>
      <c r="F400" s="32">
        <v>6310052</v>
      </c>
      <c r="G400" s="32">
        <v>16865</v>
      </c>
      <c r="H400" s="32">
        <v>0</v>
      </c>
      <c r="I400" s="59">
        <f t="shared" si="96"/>
        <v>11536405</v>
      </c>
      <c r="J400" s="108">
        <f t="shared" si="104"/>
        <v>53.807525354436933</v>
      </c>
      <c r="K400" s="32">
        <v>997165</v>
      </c>
      <c r="L400" s="32">
        <v>1714297</v>
      </c>
      <c r="M400" s="32">
        <v>7181372</v>
      </c>
      <c r="N400" s="32">
        <v>0</v>
      </c>
      <c r="O400" s="32">
        <v>10894</v>
      </c>
      <c r="P400" s="59">
        <f t="shared" si="93"/>
        <v>9903728</v>
      </c>
      <c r="Q400" s="108">
        <f t="shared" si="101"/>
        <v>46.192474645563067</v>
      </c>
      <c r="R400" s="36">
        <f t="shared" si="103"/>
        <v>21440133</v>
      </c>
      <c r="S400">
        <v>65</v>
      </c>
      <c r="T400">
        <v>15</v>
      </c>
      <c r="U400">
        <v>4</v>
      </c>
      <c r="V400" s="36">
        <f t="shared" si="94"/>
        <v>84</v>
      </c>
      <c r="W400" s="124">
        <f t="shared" si="98"/>
        <v>0.81553398058252424</v>
      </c>
      <c r="X400">
        <v>0</v>
      </c>
      <c r="Y400" s="36">
        <f t="shared" si="99"/>
        <v>84</v>
      </c>
      <c r="Z400" s="14" t="s">
        <v>321</v>
      </c>
      <c r="AA400" s="14" t="s">
        <v>271</v>
      </c>
      <c r="AB400" s="14">
        <v>19</v>
      </c>
      <c r="AC400" s="125">
        <f t="shared" si="102"/>
        <v>19</v>
      </c>
      <c r="AD400" s="128">
        <f t="shared" si="97"/>
        <v>0.18446601941747573</v>
      </c>
      <c r="AE400" s="122">
        <f t="shared" si="95"/>
        <v>103</v>
      </c>
    </row>
    <row r="401" spans="1:31" ht="15.75" customHeight="1" x14ac:dyDescent="0.2">
      <c r="A401" s="1" t="s">
        <v>26</v>
      </c>
      <c r="B401" t="s">
        <v>136</v>
      </c>
      <c r="C401" s="32">
        <v>176335</v>
      </c>
      <c r="D401" t="s">
        <v>98</v>
      </c>
      <c r="E401" s="32">
        <v>5209488</v>
      </c>
      <c r="F401" s="32">
        <v>6310052</v>
      </c>
      <c r="G401" s="32">
        <v>16865</v>
      </c>
      <c r="H401" s="32">
        <v>0</v>
      </c>
      <c r="I401" s="59">
        <f t="shared" si="96"/>
        <v>11536405</v>
      </c>
      <c r="J401" s="108">
        <f t="shared" si="104"/>
        <v>53.807525354436933</v>
      </c>
      <c r="K401" s="32">
        <v>997165</v>
      </c>
      <c r="L401" s="32">
        <v>1714297</v>
      </c>
      <c r="M401" s="32">
        <v>7181372</v>
      </c>
      <c r="N401" s="32">
        <v>0</v>
      </c>
      <c r="O401" s="32">
        <v>10894</v>
      </c>
      <c r="P401" s="59">
        <f t="shared" si="93"/>
        <v>9903728</v>
      </c>
      <c r="Q401" s="108">
        <f t="shared" si="101"/>
        <v>46.192474645563067</v>
      </c>
      <c r="R401" s="36">
        <f t="shared" si="103"/>
        <v>21440133</v>
      </c>
      <c r="S401">
        <v>65</v>
      </c>
      <c r="T401">
        <v>15</v>
      </c>
      <c r="U401">
        <v>4</v>
      </c>
      <c r="V401" s="36">
        <f t="shared" si="94"/>
        <v>84</v>
      </c>
      <c r="W401" s="124">
        <f t="shared" si="98"/>
        <v>0.81553398058252424</v>
      </c>
      <c r="X401">
        <v>0</v>
      </c>
      <c r="Y401" s="36">
        <f t="shared" si="99"/>
        <v>84</v>
      </c>
      <c r="Z401" s="14" t="s">
        <v>321</v>
      </c>
      <c r="AA401" s="14" t="s">
        <v>271</v>
      </c>
      <c r="AB401" s="14">
        <v>19</v>
      </c>
      <c r="AC401" s="125">
        <f t="shared" si="102"/>
        <v>19</v>
      </c>
      <c r="AD401" s="128">
        <f t="shared" si="97"/>
        <v>0.18446601941747573</v>
      </c>
      <c r="AE401" s="122">
        <f t="shared" si="95"/>
        <v>103</v>
      </c>
    </row>
    <row r="402" spans="1:31" s="10" customFormat="1" x14ac:dyDescent="0.2">
      <c r="A402" s="6" t="s">
        <v>26</v>
      </c>
      <c r="B402" s="10" t="s">
        <v>122</v>
      </c>
      <c r="C402" s="34">
        <v>1597230</v>
      </c>
      <c r="D402" s="10" t="s">
        <v>98</v>
      </c>
      <c r="E402" s="34">
        <v>5209488</v>
      </c>
      <c r="F402" s="34">
        <v>6310052</v>
      </c>
      <c r="G402" s="34">
        <v>16865</v>
      </c>
      <c r="H402" s="34">
        <v>0</v>
      </c>
      <c r="I402" s="34">
        <f t="shared" si="96"/>
        <v>11536405</v>
      </c>
      <c r="J402" s="115">
        <f t="shared" si="104"/>
        <v>53.807525354436933</v>
      </c>
      <c r="K402" s="34">
        <v>997165</v>
      </c>
      <c r="L402" s="34">
        <v>1714297</v>
      </c>
      <c r="M402" s="34">
        <v>7181372</v>
      </c>
      <c r="N402" s="34">
        <v>0</v>
      </c>
      <c r="O402" s="34">
        <v>10894</v>
      </c>
      <c r="P402" s="34">
        <f t="shared" si="93"/>
        <v>9903728</v>
      </c>
      <c r="Q402" s="115">
        <f t="shared" si="101"/>
        <v>46.192474645563067</v>
      </c>
      <c r="R402" s="10">
        <f t="shared" si="103"/>
        <v>21440133</v>
      </c>
      <c r="S402" s="10">
        <v>65</v>
      </c>
      <c r="T402" s="10">
        <v>15</v>
      </c>
      <c r="U402" s="10">
        <v>4</v>
      </c>
      <c r="V402" s="10">
        <f t="shared" si="94"/>
        <v>84</v>
      </c>
      <c r="W402" s="124">
        <f t="shared" si="98"/>
        <v>0.81553398058252424</v>
      </c>
      <c r="X402" s="10">
        <v>0</v>
      </c>
      <c r="Y402" s="10">
        <f t="shared" si="99"/>
        <v>84</v>
      </c>
      <c r="Z402" s="33" t="s">
        <v>321</v>
      </c>
      <c r="AA402" s="33" t="s">
        <v>271</v>
      </c>
      <c r="AB402" s="33">
        <v>19</v>
      </c>
      <c r="AC402" s="125">
        <f t="shared" si="102"/>
        <v>19</v>
      </c>
      <c r="AD402" s="128">
        <f t="shared" si="97"/>
        <v>0.18446601941747573</v>
      </c>
      <c r="AE402" s="33">
        <f t="shared" si="95"/>
        <v>103</v>
      </c>
    </row>
    <row r="403" spans="1:31" ht="15.75" customHeight="1" x14ac:dyDescent="0.2">
      <c r="A403" s="1" t="s">
        <v>26</v>
      </c>
      <c r="B403" t="s">
        <v>123</v>
      </c>
      <c r="C403" s="32">
        <v>626147</v>
      </c>
      <c r="D403" t="s">
        <v>171</v>
      </c>
      <c r="E403" s="32">
        <v>5209488</v>
      </c>
      <c r="F403" s="32">
        <v>6310052</v>
      </c>
      <c r="G403" s="32">
        <v>16865</v>
      </c>
      <c r="H403" s="32">
        <v>0</v>
      </c>
      <c r="I403" s="59">
        <f t="shared" si="96"/>
        <v>11536405</v>
      </c>
      <c r="J403" s="108">
        <f t="shared" si="104"/>
        <v>53.807525354436933</v>
      </c>
      <c r="K403" s="32">
        <v>997165</v>
      </c>
      <c r="L403" s="32">
        <v>1714297</v>
      </c>
      <c r="M403" s="32">
        <v>7181372</v>
      </c>
      <c r="N403" s="32">
        <v>0</v>
      </c>
      <c r="O403" s="32">
        <v>10894</v>
      </c>
      <c r="P403" s="59">
        <f t="shared" si="93"/>
        <v>9903728</v>
      </c>
      <c r="Q403" s="108">
        <f t="shared" si="101"/>
        <v>46.192474645563067</v>
      </c>
      <c r="R403" s="36">
        <f t="shared" si="103"/>
        <v>21440133</v>
      </c>
      <c r="S403">
        <v>65</v>
      </c>
      <c r="T403">
        <v>15</v>
      </c>
      <c r="U403">
        <v>4</v>
      </c>
      <c r="V403" s="36">
        <f t="shared" si="94"/>
        <v>84</v>
      </c>
      <c r="W403" s="124">
        <f t="shared" si="98"/>
        <v>0.81553398058252424</v>
      </c>
      <c r="X403">
        <v>0</v>
      </c>
      <c r="Y403" s="36">
        <f t="shared" si="99"/>
        <v>84</v>
      </c>
      <c r="Z403" s="14" t="s">
        <v>321</v>
      </c>
      <c r="AA403" s="14" t="s">
        <v>271</v>
      </c>
      <c r="AB403" s="14">
        <v>19</v>
      </c>
      <c r="AC403" s="125">
        <f t="shared" si="102"/>
        <v>19</v>
      </c>
      <c r="AD403" s="128">
        <f t="shared" si="97"/>
        <v>0.18446601941747573</v>
      </c>
      <c r="AE403" s="122">
        <f t="shared" si="95"/>
        <v>103</v>
      </c>
    </row>
    <row r="404" spans="1:31" x14ac:dyDescent="0.2">
      <c r="A404" s="1" t="s">
        <v>26</v>
      </c>
      <c r="B404" t="s">
        <v>102</v>
      </c>
      <c r="C404" s="32">
        <v>1192534</v>
      </c>
      <c r="D404" t="s">
        <v>171</v>
      </c>
      <c r="E404" s="32">
        <v>5209488</v>
      </c>
      <c r="F404" s="32">
        <v>6310052</v>
      </c>
      <c r="G404" s="32">
        <v>16865</v>
      </c>
      <c r="H404" s="32">
        <v>0</v>
      </c>
      <c r="I404" s="59">
        <f t="shared" si="96"/>
        <v>11536405</v>
      </c>
      <c r="J404" s="108">
        <f t="shared" si="104"/>
        <v>53.807525354436933</v>
      </c>
      <c r="K404" s="32">
        <v>997165</v>
      </c>
      <c r="L404" s="32">
        <v>1714297</v>
      </c>
      <c r="M404" s="32">
        <v>7181372</v>
      </c>
      <c r="N404" s="32">
        <v>0</v>
      </c>
      <c r="O404" s="32">
        <v>10894</v>
      </c>
      <c r="P404" s="59">
        <f t="shared" si="93"/>
        <v>9903728</v>
      </c>
      <c r="Q404" s="108">
        <f t="shared" si="101"/>
        <v>46.192474645563067</v>
      </c>
      <c r="R404" s="36">
        <f t="shared" si="103"/>
        <v>21440133</v>
      </c>
      <c r="S404">
        <v>65</v>
      </c>
      <c r="T404">
        <v>15</v>
      </c>
      <c r="U404">
        <v>4</v>
      </c>
      <c r="V404" s="36">
        <f t="shared" si="94"/>
        <v>84</v>
      </c>
      <c r="W404" s="124">
        <f t="shared" si="98"/>
        <v>0.81553398058252424</v>
      </c>
      <c r="X404">
        <v>0</v>
      </c>
      <c r="Y404" s="36">
        <f t="shared" si="99"/>
        <v>84</v>
      </c>
      <c r="Z404" s="14" t="s">
        <v>321</v>
      </c>
      <c r="AA404" s="14" t="s">
        <v>271</v>
      </c>
      <c r="AB404" s="14">
        <v>19</v>
      </c>
      <c r="AC404" s="125">
        <f t="shared" si="102"/>
        <v>19</v>
      </c>
      <c r="AD404" s="128">
        <f t="shared" si="97"/>
        <v>0.18446601941747573</v>
      </c>
      <c r="AE404" s="122">
        <f t="shared" si="95"/>
        <v>103</v>
      </c>
    </row>
    <row r="405" spans="1:31" x14ac:dyDescent="0.2">
      <c r="A405" s="1" t="s">
        <v>26</v>
      </c>
      <c r="B405" t="s">
        <v>163</v>
      </c>
      <c r="C405" s="32">
        <v>215297</v>
      </c>
      <c r="D405" t="s">
        <v>171</v>
      </c>
      <c r="E405" s="32">
        <v>5209488</v>
      </c>
      <c r="F405" s="32">
        <v>6310052</v>
      </c>
      <c r="G405" s="32">
        <v>16865</v>
      </c>
      <c r="H405" s="32">
        <v>0</v>
      </c>
      <c r="I405" s="59">
        <f t="shared" si="96"/>
        <v>11536405</v>
      </c>
      <c r="J405" s="108">
        <f t="shared" si="104"/>
        <v>53.807525354436933</v>
      </c>
      <c r="K405" s="32">
        <v>997165</v>
      </c>
      <c r="L405" s="32">
        <v>1714297</v>
      </c>
      <c r="M405" s="32">
        <v>7181372</v>
      </c>
      <c r="N405" s="32">
        <v>0</v>
      </c>
      <c r="O405" s="32">
        <v>10894</v>
      </c>
      <c r="P405" s="59">
        <f t="shared" si="93"/>
        <v>9903728</v>
      </c>
      <c r="Q405" s="108">
        <f t="shared" si="101"/>
        <v>46.192474645563067</v>
      </c>
      <c r="R405" s="36">
        <f t="shared" si="103"/>
        <v>21440133</v>
      </c>
      <c r="S405">
        <v>65</v>
      </c>
      <c r="T405">
        <v>15</v>
      </c>
      <c r="U405">
        <v>4</v>
      </c>
      <c r="V405" s="36">
        <f t="shared" si="94"/>
        <v>84</v>
      </c>
      <c r="W405" s="124">
        <f t="shared" si="98"/>
        <v>0.81553398058252424</v>
      </c>
      <c r="X405">
        <v>0</v>
      </c>
      <c r="Y405" s="36">
        <f t="shared" si="99"/>
        <v>84</v>
      </c>
      <c r="Z405" s="14" t="s">
        <v>321</v>
      </c>
      <c r="AA405" s="14" t="s">
        <v>271</v>
      </c>
      <c r="AB405" s="14">
        <v>19</v>
      </c>
      <c r="AC405" s="125">
        <f t="shared" si="102"/>
        <v>19</v>
      </c>
      <c r="AD405" s="128">
        <f t="shared" si="97"/>
        <v>0.18446601941747573</v>
      </c>
      <c r="AE405" s="122">
        <f t="shared" si="95"/>
        <v>103</v>
      </c>
    </row>
    <row r="406" spans="1:31" x14ac:dyDescent="0.2">
      <c r="A406" s="1" t="s">
        <v>26</v>
      </c>
      <c r="B406" t="s">
        <v>147</v>
      </c>
      <c r="C406" s="32">
        <v>162435</v>
      </c>
      <c r="D406" t="s">
        <v>171</v>
      </c>
      <c r="E406" s="32">
        <v>5209488</v>
      </c>
      <c r="F406" s="32">
        <v>6310052</v>
      </c>
      <c r="G406" s="32">
        <v>16865</v>
      </c>
      <c r="H406" s="32">
        <v>0</v>
      </c>
      <c r="I406" s="59">
        <f t="shared" si="96"/>
        <v>11536405</v>
      </c>
      <c r="J406" s="108">
        <f t="shared" si="104"/>
        <v>53.807525354436933</v>
      </c>
      <c r="K406" s="32">
        <v>997165</v>
      </c>
      <c r="L406" s="32">
        <v>1714297</v>
      </c>
      <c r="M406" s="32">
        <v>7181372</v>
      </c>
      <c r="N406" s="32">
        <v>0</v>
      </c>
      <c r="O406" s="32">
        <v>10894</v>
      </c>
      <c r="P406" s="59">
        <f t="shared" si="93"/>
        <v>9903728</v>
      </c>
      <c r="Q406" s="108">
        <f t="shared" si="101"/>
        <v>46.192474645563067</v>
      </c>
      <c r="R406" s="36">
        <f t="shared" si="103"/>
        <v>21440133</v>
      </c>
      <c r="S406">
        <v>65</v>
      </c>
      <c r="T406">
        <v>15</v>
      </c>
      <c r="U406">
        <v>4</v>
      </c>
      <c r="V406" s="36">
        <f t="shared" si="94"/>
        <v>84</v>
      </c>
      <c r="W406" s="124">
        <f t="shared" si="98"/>
        <v>0.81553398058252424</v>
      </c>
      <c r="X406">
        <v>0</v>
      </c>
      <c r="Y406" s="36">
        <f t="shared" si="99"/>
        <v>84</v>
      </c>
      <c r="Z406" s="14" t="s">
        <v>321</v>
      </c>
      <c r="AA406" s="14" t="s">
        <v>271</v>
      </c>
      <c r="AB406" s="14">
        <v>19</v>
      </c>
      <c r="AC406" s="125">
        <f t="shared" si="102"/>
        <v>19</v>
      </c>
      <c r="AD406" s="128">
        <f t="shared" si="97"/>
        <v>0.18446601941747573</v>
      </c>
      <c r="AE406" s="122">
        <f t="shared" si="95"/>
        <v>103</v>
      </c>
    </row>
    <row r="407" spans="1:31" x14ac:dyDescent="0.2">
      <c r="A407" s="1" t="s">
        <v>26</v>
      </c>
      <c r="B407" t="s">
        <v>103</v>
      </c>
      <c r="C407" s="32">
        <v>582098</v>
      </c>
      <c r="D407" t="s">
        <v>171</v>
      </c>
      <c r="E407" s="32">
        <v>5209488</v>
      </c>
      <c r="F407" s="32">
        <v>6310052</v>
      </c>
      <c r="G407" s="32">
        <v>16865</v>
      </c>
      <c r="H407" s="32">
        <v>0</v>
      </c>
      <c r="I407" s="59">
        <f t="shared" si="96"/>
        <v>11536405</v>
      </c>
      <c r="J407" s="108">
        <f t="shared" si="104"/>
        <v>53.807525354436933</v>
      </c>
      <c r="K407" s="32">
        <v>997165</v>
      </c>
      <c r="L407" s="32">
        <v>1714297</v>
      </c>
      <c r="M407" s="32">
        <v>7181372</v>
      </c>
      <c r="N407" s="32">
        <v>0</v>
      </c>
      <c r="O407" s="32">
        <v>10894</v>
      </c>
      <c r="P407" s="59">
        <f t="shared" si="93"/>
        <v>9903728</v>
      </c>
      <c r="Q407" s="108">
        <f t="shared" si="101"/>
        <v>46.192474645563067</v>
      </c>
      <c r="R407" s="36">
        <f t="shared" si="103"/>
        <v>21440133</v>
      </c>
      <c r="S407">
        <v>65</v>
      </c>
      <c r="T407">
        <v>15</v>
      </c>
      <c r="U407">
        <v>4</v>
      </c>
      <c r="V407" s="36">
        <f t="shared" si="94"/>
        <v>84</v>
      </c>
      <c r="W407" s="124">
        <f t="shared" si="98"/>
        <v>0.81553398058252424</v>
      </c>
      <c r="X407">
        <v>0</v>
      </c>
      <c r="Y407" s="36">
        <f t="shared" si="99"/>
        <v>84</v>
      </c>
      <c r="Z407" s="14" t="s">
        <v>321</v>
      </c>
      <c r="AA407" s="14" t="s">
        <v>271</v>
      </c>
      <c r="AB407" s="14">
        <v>19</v>
      </c>
      <c r="AC407" s="125">
        <f t="shared" si="102"/>
        <v>19</v>
      </c>
      <c r="AD407" s="128">
        <f t="shared" si="97"/>
        <v>0.18446601941747573</v>
      </c>
      <c r="AE407" s="122">
        <f t="shared" si="95"/>
        <v>103</v>
      </c>
    </row>
    <row r="408" spans="1:31" x14ac:dyDescent="0.2">
      <c r="A408" s="1" t="s">
        <v>26</v>
      </c>
      <c r="B408" t="s">
        <v>104</v>
      </c>
      <c r="C408" s="32">
        <v>1322078</v>
      </c>
      <c r="D408" t="s">
        <v>171</v>
      </c>
      <c r="E408" s="32">
        <v>5209488</v>
      </c>
      <c r="F408" s="32">
        <v>6310052</v>
      </c>
      <c r="G408" s="32">
        <v>16865</v>
      </c>
      <c r="H408" s="32">
        <v>0</v>
      </c>
      <c r="I408" s="59">
        <f t="shared" si="96"/>
        <v>11536405</v>
      </c>
      <c r="J408" s="108">
        <f t="shared" si="104"/>
        <v>53.807525354436933</v>
      </c>
      <c r="K408" s="32">
        <v>997165</v>
      </c>
      <c r="L408" s="32">
        <v>1714297</v>
      </c>
      <c r="M408" s="32">
        <v>7181372</v>
      </c>
      <c r="N408" s="32">
        <v>0</v>
      </c>
      <c r="O408" s="32">
        <v>10894</v>
      </c>
      <c r="P408" s="59">
        <f t="shared" si="93"/>
        <v>9903728</v>
      </c>
      <c r="Q408" s="108">
        <f t="shared" si="101"/>
        <v>46.192474645563067</v>
      </c>
      <c r="R408" s="36">
        <f t="shared" si="103"/>
        <v>21440133</v>
      </c>
      <c r="S408">
        <v>65</v>
      </c>
      <c r="T408">
        <v>15</v>
      </c>
      <c r="U408">
        <v>4</v>
      </c>
      <c r="V408" s="36">
        <f t="shared" si="94"/>
        <v>84</v>
      </c>
      <c r="W408" s="124">
        <f t="shared" si="98"/>
        <v>0.81553398058252424</v>
      </c>
      <c r="X408">
        <v>0</v>
      </c>
      <c r="Y408" s="36">
        <f t="shared" si="99"/>
        <v>84</v>
      </c>
      <c r="Z408" s="14" t="s">
        <v>321</v>
      </c>
      <c r="AA408" s="14" t="s">
        <v>271</v>
      </c>
      <c r="AB408" s="14">
        <v>19</v>
      </c>
      <c r="AC408" s="125">
        <f t="shared" si="102"/>
        <v>19</v>
      </c>
      <c r="AD408" s="128">
        <f t="shared" si="97"/>
        <v>0.18446601941747573</v>
      </c>
      <c r="AE408" s="122">
        <f t="shared" si="95"/>
        <v>103</v>
      </c>
    </row>
    <row r="409" spans="1:31" x14ac:dyDescent="0.2">
      <c r="A409" s="1" t="s">
        <v>26</v>
      </c>
      <c r="B409" t="s">
        <v>105</v>
      </c>
      <c r="C409" s="32">
        <v>698058</v>
      </c>
      <c r="D409" t="s">
        <v>171</v>
      </c>
      <c r="E409" s="32">
        <v>5209488</v>
      </c>
      <c r="F409" s="32">
        <v>6310052</v>
      </c>
      <c r="G409" s="32">
        <v>16865</v>
      </c>
      <c r="H409" s="32">
        <v>0</v>
      </c>
      <c r="I409" s="59">
        <f t="shared" si="96"/>
        <v>11536405</v>
      </c>
      <c r="J409" s="108">
        <f t="shared" si="104"/>
        <v>53.807525354436933</v>
      </c>
      <c r="K409" s="32">
        <v>997165</v>
      </c>
      <c r="L409" s="32">
        <v>1714297</v>
      </c>
      <c r="M409" s="32">
        <v>7181372</v>
      </c>
      <c r="N409" s="32">
        <v>0</v>
      </c>
      <c r="O409" s="32">
        <v>10894</v>
      </c>
      <c r="P409" s="59">
        <f t="shared" si="93"/>
        <v>9903728</v>
      </c>
      <c r="Q409" s="108">
        <f t="shared" si="101"/>
        <v>46.192474645563067</v>
      </c>
      <c r="R409" s="36">
        <f t="shared" si="103"/>
        <v>21440133</v>
      </c>
      <c r="S409">
        <v>65</v>
      </c>
      <c r="T409">
        <v>15</v>
      </c>
      <c r="U409">
        <v>4</v>
      </c>
      <c r="V409" s="36">
        <f t="shared" si="94"/>
        <v>84</v>
      </c>
      <c r="W409" s="124">
        <f t="shared" si="98"/>
        <v>0.81553398058252424</v>
      </c>
      <c r="X409">
        <v>0</v>
      </c>
      <c r="Y409" s="36">
        <f t="shared" si="99"/>
        <v>84</v>
      </c>
      <c r="Z409" s="14" t="s">
        <v>321</v>
      </c>
      <c r="AA409" s="14" t="s">
        <v>271</v>
      </c>
      <c r="AB409" s="14">
        <v>19</v>
      </c>
      <c r="AC409" s="125">
        <f t="shared" si="102"/>
        <v>19</v>
      </c>
      <c r="AD409" s="128">
        <f t="shared" si="97"/>
        <v>0.18446601941747573</v>
      </c>
      <c r="AE409" s="122">
        <f t="shared" si="95"/>
        <v>103</v>
      </c>
    </row>
    <row r="410" spans="1:31" x14ac:dyDescent="0.2">
      <c r="A410" s="1" t="s">
        <v>26</v>
      </c>
      <c r="B410" t="s">
        <v>106</v>
      </c>
      <c r="C410" s="32">
        <v>2269570</v>
      </c>
      <c r="D410" t="s">
        <v>171</v>
      </c>
      <c r="E410" s="32">
        <v>5209488</v>
      </c>
      <c r="F410" s="32">
        <v>6310052</v>
      </c>
      <c r="G410" s="32">
        <v>16865</v>
      </c>
      <c r="H410" s="32">
        <v>0</v>
      </c>
      <c r="I410" s="59">
        <f t="shared" si="96"/>
        <v>11536405</v>
      </c>
      <c r="J410" s="108">
        <f t="shared" si="104"/>
        <v>53.807525354436933</v>
      </c>
      <c r="K410" s="32">
        <v>997165</v>
      </c>
      <c r="L410" s="32">
        <v>1714297</v>
      </c>
      <c r="M410" s="32">
        <v>7181372</v>
      </c>
      <c r="N410" s="32">
        <v>0</v>
      </c>
      <c r="O410" s="32">
        <v>10894</v>
      </c>
      <c r="P410" s="59">
        <f t="shared" si="93"/>
        <v>9903728</v>
      </c>
      <c r="Q410" s="108">
        <f t="shared" si="101"/>
        <v>46.192474645563067</v>
      </c>
      <c r="R410" s="36">
        <f t="shared" si="103"/>
        <v>21440133</v>
      </c>
      <c r="S410">
        <v>65</v>
      </c>
      <c r="T410">
        <v>15</v>
      </c>
      <c r="U410">
        <v>4</v>
      </c>
      <c r="V410" s="36">
        <f t="shared" si="94"/>
        <v>84</v>
      </c>
      <c r="W410" s="124">
        <f t="shared" si="98"/>
        <v>0.81553398058252424</v>
      </c>
      <c r="X410">
        <v>0</v>
      </c>
      <c r="Y410" s="36">
        <f t="shared" si="99"/>
        <v>84</v>
      </c>
      <c r="Z410" s="14" t="s">
        <v>321</v>
      </c>
      <c r="AA410" s="14" t="s">
        <v>271</v>
      </c>
      <c r="AB410" s="14">
        <v>19</v>
      </c>
      <c r="AC410" s="125">
        <f t="shared" si="102"/>
        <v>19</v>
      </c>
      <c r="AD410" s="128">
        <f t="shared" si="97"/>
        <v>0.18446601941747573</v>
      </c>
      <c r="AE410" s="122">
        <f t="shared" si="95"/>
        <v>103</v>
      </c>
    </row>
    <row r="411" spans="1:31" x14ac:dyDescent="0.2">
      <c r="A411" s="1" t="s">
        <v>26</v>
      </c>
      <c r="B411" t="s">
        <v>164</v>
      </c>
      <c r="C411" s="32">
        <v>36900</v>
      </c>
      <c r="D411" t="s">
        <v>171</v>
      </c>
      <c r="E411" s="32">
        <v>5209488</v>
      </c>
      <c r="F411" s="32">
        <v>6310052</v>
      </c>
      <c r="G411" s="32">
        <v>16865</v>
      </c>
      <c r="H411" s="32">
        <v>0</v>
      </c>
      <c r="I411" s="59">
        <f t="shared" si="96"/>
        <v>11536405</v>
      </c>
      <c r="J411" s="108">
        <f t="shared" si="104"/>
        <v>53.807525354436933</v>
      </c>
      <c r="K411" s="32">
        <v>997165</v>
      </c>
      <c r="L411" s="32">
        <v>1714297</v>
      </c>
      <c r="M411" s="32">
        <v>7181372</v>
      </c>
      <c r="N411" s="32">
        <v>0</v>
      </c>
      <c r="O411" s="32">
        <v>10894</v>
      </c>
      <c r="P411" s="59">
        <f t="shared" si="93"/>
        <v>9903728</v>
      </c>
      <c r="Q411" s="108">
        <f t="shared" si="101"/>
        <v>46.192474645563067</v>
      </c>
      <c r="R411" s="36">
        <f t="shared" si="103"/>
        <v>21440133</v>
      </c>
      <c r="S411">
        <v>65</v>
      </c>
      <c r="T411">
        <v>15</v>
      </c>
      <c r="U411">
        <v>4</v>
      </c>
      <c r="V411" s="36">
        <f t="shared" ref="V411:V469" si="105">SUM(S411:U411)</f>
        <v>84</v>
      </c>
      <c r="W411" s="124">
        <f t="shared" si="98"/>
        <v>0.81553398058252424</v>
      </c>
      <c r="X411">
        <v>0</v>
      </c>
      <c r="Y411" s="36">
        <f t="shared" si="99"/>
        <v>84</v>
      </c>
      <c r="Z411" s="14" t="s">
        <v>321</v>
      </c>
      <c r="AA411" s="14" t="s">
        <v>271</v>
      </c>
      <c r="AB411" s="14">
        <v>19</v>
      </c>
      <c r="AC411" s="125">
        <f t="shared" si="102"/>
        <v>19</v>
      </c>
      <c r="AD411" s="128">
        <f t="shared" si="97"/>
        <v>0.18446601941747573</v>
      </c>
      <c r="AE411" s="122">
        <f t="shared" si="95"/>
        <v>103</v>
      </c>
    </row>
    <row r="412" spans="1:31" x14ac:dyDescent="0.2">
      <c r="A412" s="1" t="s">
        <v>26</v>
      </c>
      <c r="B412" t="s">
        <v>124</v>
      </c>
      <c r="C412" s="32">
        <v>227541</v>
      </c>
      <c r="D412" t="s">
        <v>171</v>
      </c>
      <c r="E412" s="32">
        <v>5209488</v>
      </c>
      <c r="F412" s="32">
        <v>6310052</v>
      </c>
      <c r="G412" s="32">
        <v>16865</v>
      </c>
      <c r="H412" s="32">
        <v>0</v>
      </c>
      <c r="I412" s="59">
        <f t="shared" si="96"/>
        <v>11536405</v>
      </c>
      <c r="J412" s="108">
        <f t="shared" si="104"/>
        <v>53.807525354436933</v>
      </c>
      <c r="K412" s="32">
        <v>997165</v>
      </c>
      <c r="L412" s="32">
        <v>1714297</v>
      </c>
      <c r="M412" s="32">
        <v>7181372</v>
      </c>
      <c r="N412" s="32">
        <v>0</v>
      </c>
      <c r="O412" s="32">
        <v>10894</v>
      </c>
      <c r="P412" s="59">
        <f t="shared" si="93"/>
        <v>9903728</v>
      </c>
      <c r="Q412" s="108">
        <f t="shared" si="101"/>
        <v>46.192474645563067</v>
      </c>
      <c r="R412" s="36">
        <f t="shared" si="103"/>
        <v>21440133</v>
      </c>
      <c r="S412">
        <v>65</v>
      </c>
      <c r="T412">
        <v>15</v>
      </c>
      <c r="U412">
        <v>4</v>
      </c>
      <c r="V412" s="36">
        <f t="shared" si="105"/>
        <v>84</v>
      </c>
      <c r="W412" s="124">
        <f t="shared" si="98"/>
        <v>0.81553398058252424</v>
      </c>
      <c r="X412">
        <v>0</v>
      </c>
      <c r="Y412" s="36">
        <f t="shared" si="99"/>
        <v>84</v>
      </c>
      <c r="Z412" s="14" t="s">
        <v>321</v>
      </c>
      <c r="AA412" s="14" t="s">
        <v>271</v>
      </c>
      <c r="AB412" s="14">
        <v>19</v>
      </c>
      <c r="AC412" s="125">
        <f t="shared" si="102"/>
        <v>19</v>
      </c>
      <c r="AD412" s="128">
        <f t="shared" si="97"/>
        <v>0.18446601941747573</v>
      </c>
      <c r="AE412" s="122">
        <f t="shared" si="95"/>
        <v>103</v>
      </c>
    </row>
    <row r="413" spans="1:31" ht="15.75" customHeight="1" x14ac:dyDescent="0.2">
      <c r="A413" s="1" t="s">
        <v>26</v>
      </c>
      <c r="B413" t="s">
        <v>165</v>
      </c>
      <c r="C413" s="32">
        <v>12000</v>
      </c>
      <c r="D413" t="s">
        <v>224</v>
      </c>
      <c r="E413" s="32">
        <v>5209488</v>
      </c>
      <c r="F413" s="32">
        <v>6310052</v>
      </c>
      <c r="G413" s="32">
        <v>16865</v>
      </c>
      <c r="H413" s="32">
        <v>0</v>
      </c>
      <c r="I413" s="59">
        <f t="shared" si="96"/>
        <v>11536405</v>
      </c>
      <c r="J413" s="108">
        <f t="shared" si="104"/>
        <v>53.807525354436933</v>
      </c>
      <c r="K413" s="32">
        <v>997165</v>
      </c>
      <c r="L413" s="32">
        <v>1714297</v>
      </c>
      <c r="M413" s="32">
        <v>7181372</v>
      </c>
      <c r="N413" s="32">
        <v>0</v>
      </c>
      <c r="O413" s="32">
        <v>10894</v>
      </c>
      <c r="P413" s="59">
        <f t="shared" si="93"/>
        <v>9903728</v>
      </c>
      <c r="Q413" s="108">
        <f t="shared" si="101"/>
        <v>46.192474645563067</v>
      </c>
      <c r="R413" s="36">
        <f t="shared" si="103"/>
        <v>21440133</v>
      </c>
      <c r="S413">
        <v>65</v>
      </c>
      <c r="T413">
        <v>15</v>
      </c>
      <c r="U413">
        <v>4</v>
      </c>
      <c r="V413" s="36">
        <f t="shared" si="105"/>
        <v>84</v>
      </c>
      <c r="W413" s="124">
        <f t="shared" si="98"/>
        <v>0.81553398058252424</v>
      </c>
      <c r="X413">
        <v>0</v>
      </c>
      <c r="Y413" s="36">
        <f t="shared" si="99"/>
        <v>84</v>
      </c>
      <c r="Z413" s="14" t="s">
        <v>321</v>
      </c>
      <c r="AA413" s="14" t="s">
        <v>271</v>
      </c>
      <c r="AB413" s="14">
        <v>19</v>
      </c>
      <c r="AC413" s="125">
        <f t="shared" si="102"/>
        <v>19</v>
      </c>
      <c r="AD413" s="128">
        <f t="shared" si="97"/>
        <v>0.18446601941747573</v>
      </c>
      <c r="AE413" s="122">
        <f t="shared" si="95"/>
        <v>103</v>
      </c>
    </row>
    <row r="414" spans="1:31" x14ac:dyDescent="0.2">
      <c r="A414" s="1" t="s">
        <v>26</v>
      </c>
      <c r="B414" t="s">
        <v>229</v>
      </c>
      <c r="C414" s="32">
        <v>8400</v>
      </c>
      <c r="D414" t="s">
        <v>224</v>
      </c>
      <c r="E414" s="32">
        <v>5209488</v>
      </c>
      <c r="F414" s="32">
        <v>6310052</v>
      </c>
      <c r="G414" s="32">
        <v>16865</v>
      </c>
      <c r="H414" s="32">
        <v>0</v>
      </c>
      <c r="I414" s="59">
        <f t="shared" si="96"/>
        <v>11536405</v>
      </c>
      <c r="J414" s="108">
        <f t="shared" si="104"/>
        <v>53.807525354436933</v>
      </c>
      <c r="K414" s="32">
        <v>997165</v>
      </c>
      <c r="L414" s="32">
        <v>1714297</v>
      </c>
      <c r="M414" s="32">
        <v>7181372</v>
      </c>
      <c r="N414" s="32">
        <v>0</v>
      </c>
      <c r="O414" s="32">
        <v>10894</v>
      </c>
      <c r="P414" s="59">
        <f t="shared" si="93"/>
        <v>9903728</v>
      </c>
      <c r="Q414" s="108">
        <f t="shared" si="101"/>
        <v>46.192474645563067</v>
      </c>
      <c r="R414" s="36">
        <f t="shared" si="103"/>
        <v>21440133</v>
      </c>
      <c r="S414">
        <v>65</v>
      </c>
      <c r="T414">
        <v>15</v>
      </c>
      <c r="U414">
        <v>4</v>
      </c>
      <c r="V414" s="36">
        <f t="shared" si="105"/>
        <v>84</v>
      </c>
      <c r="W414" s="124">
        <f t="shared" si="98"/>
        <v>0.81553398058252424</v>
      </c>
      <c r="X414">
        <v>0</v>
      </c>
      <c r="Y414" s="36">
        <f t="shared" si="99"/>
        <v>84</v>
      </c>
      <c r="Z414" s="14" t="s">
        <v>321</v>
      </c>
      <c r="AA414" s="14" t="s">
        <v>271</v>
      </c>
      <c r="AB414" s="14">
        <v>19</v>
      </c>
      <c r="AC414" s="125">
        <f t="shared" si="102"/>
        <v>19</v>
      </c>
      <c r="AD414" s="128">
        <f t="shared" si="97"/>
        <v>0.18446601941747573</v>
      </c>
      <c r="AE414" s="122">
        <f t="shared" si="95"/>
        <v>103</v>
      </c>
    </row>
    <row r="415" spans="1:31" x14ac:dyDescent="0.2">
      <c r="A415" s="1" t="s">
        <v>26</v>
      </c>
      <c r="B415" t="s">
        <v>172</v>
      </c>
      <c r="C415" s="32">
        <v>10000</v>
      </c>
      <c r="D415" t="s">
        <v>216</v>
      </c>
      <c r="E415" s="32">
        <v>5209488</v>
      </c>
      <c r="F415" s="32">
        <v>6310052</v>
      </c>
      <c r="G415" s="32">
        <v>16865</v>
      </c>
      <c r="H415" s="32">
        <v>0</v>
      </c>
      <c r="I415" s="59">
        <f t="shared" si="96"/>
        <v>11536405</v>
      </c>
      <c r="J415" s="108">
        <f t="shared" si="104"/>
        <v>53.807525354436933</v>
      </c>
      <c r="K415" s="32">
        <v>997165</v>
      </c>
      <c r="L415" s="32">
        <v>1714297</v>
      </c>
      <c r="M415" s="32">
        <v>7181372</v>
      </c>
      <c r="N415" s="32">
        <v>0</v>
      </c>
      <c r="O415" s="32">
        <v>10894</v>
      </c>
      <c r="P415" s="59">
        <f t="shared" si="93"/>
        <v>9903728</v>
      </c>
      <c r="Q415" s="108">
        <f t="shared" si="101"/>
        <v>46.192474645563067</v>
      </c>
      <c r="R415" s="36">
        <f t="shared" si="103"/>
        <v>21440133</v>
      </c>
      <c r="S415">
        <v>65</v>
      </c>
      <c r="T415">
        <v>15</v>
      </c>
      <c r="U415">
        <v>4</v>
      </c>
      <c r="V415" s="36">
        <f t="shared" si="105"/>
        <v>84</v>
      </c>
      <c r="W415" s="124">
        <f t="shared" si="98"/>
        <v>0.81553398058252424</v>
      </c>
      <c r="X415">
        <v>0</v>
      </c>
      <c r="Y415" s="36">
        <f t="shared" si="99"/>
        <v>84</v>
      </c>
      <c r="Z415" s="14" t="s">
        <v>321</v>
      </c>
      <c r="AA415" s="14" t="s">
        <v>271</v>
      </c>
      <c r="AB415" s="14">
        <v>19</v>
      </c>
      <c r="AC415" s="125">
        <f t="shared" si="102"/>
        <v>19</v>
      </c>
      <c r="AD415" s="128">
        <f t="shared" si="97"/>
        <v>0.18446601941747573</v>
      </c>
      <c r="AE415" s="122">
        <f t="shared" si="95"/>
        <v>103</v>
      </c>
    </row>
    <row r="416" spans="1:31" ht="15.75" customHeight="1" x14ac:dyDescent="0.2">
      <c r="A416" s="1" t="s">
        <v>27</v>
      </c>
      <c r="B416" t="s">
        <v>136</v>
      </c>
      <c r="C416" s="32">
        <v>327680</v>
      </c>
      <c r="D416" t="s">
        <v>98</v>
      </c>
      <c r="E416" s="32">
        <v>0</v>
      </c>
      <c r="F416" s="32">
        <v>1094597</v>
      </c>
      <c r="G416" s="32">
        <v>0</v>
      </c>
      <c r="H416" s="32">
        <v>0</v>
      </c>
      <c r="I416" s="59">
        <f>SUM(E416:H416)</f>
        <v>1094597</v>
      </c>
      <c r="J416" s="108">
        <f t="shared" si="104"/>
        <v>100</v>
      </c>
      <c r="K416" s="32">
        <v>0</v>
      </c>
      <c r="L416" s="32">
        <v>0</v>
      </c>
      <c r="M416" s="32">
        <v>0</v>
      </c>
      <c r="N416" s="32">
        <v>0</v>
      </c>
      <c r="O416" s="32">
        <v>0</v>
      </c>
      <c r="P416" s="59">
        <f t="shared" si="93"/>
        <v>0</v>
      </c>
      <c r="Q416" s="108">
        <f t="shared" si="101"/>
        <v>0</v>
      </c>
      <c r="R416" s="36">
        <f t="shared" si="103"/>
        <v>1094597</v>
      </c>
      <c r="S416">
        <v>3</v>
      </c>
      <c r="T416">
        <v>1</v>
      </c>
      <c r="U416">
        <v>1</v>
      </c>
      <c r="V416" s="36">
        <f t="shared" si="105"/>
        <v>5</v>
      </c>
      <c r="W416" s="124">
        <f t="shared" si="98"/>
        <v>1</v>
      </c>
      <c r="X416">
        <v>21</v>
      </c>
      <c r="Y416" s="36">
        <f t="shared" si="99"/>
        <v>26</v>
      </c>
      <c r="Z416" s="14">
        <v>0</v>
      </c>
      <c r="AA416" s="14">
        <v>0</v>
      </c>
      <c r="AB416" s="14">
        <v>0</v>
      </c>
      <c r="AC416" s="125">
        <f t="shared" ref="AC416:AC479" si="106">SUM(Z416:AB416)</f>
        <v>0</v>
      </c>
      <c r="AD416" s="128">
        <f t="shared" si="97"/>
        <v>0</v>
      </c>
      <c r="AE416" s="122">
        <f t="shared" si="95"/>
        <v>5</v>
      </c>
    </row>
    <row r="417" spans="1:31" ht="15.75" customHeight="1" x14ac:dyDescent="0.2">
      <c r="A417" s="1" t="s">
        <v>27</v>
      </c>
      <c r="B417" t="s">
        <v>123</v>
      </c>
      <c r="C417" s="32">
        <v>305661</v>
      </c>
      <c r="D417" t="s">
        <v>171</v>
      </c>
      <c r="E417" s="32">
        <v>0</v>
      </c>
      <c r="F417" s="32">
        <v>1094597</v>
      </c>
      <c r="G417" s="32">
        <v>0</v>
      </c>
      <c r="H417" s="32">
        <v>0</v>
      </c>
      <c r="I417" s="59">
        <f t="shared" si="96"/>
        <v>1094597</v>
      </c>
      <c r="J417" s="108">
        <f t="shared" si="104"/>
        <v>100</v>
      </c>
      <c r="K417" s="32">
        <v>0</v>
      </c>
      <c r="L417" s="32">
        <v>0</v>
      </c>
      <c r="M417" s="32">
        <v>0</v>
      </c>
      <c r="N417" s="32">
        <v>0</v>
      </c>
      <c r="O417" s="32">
        <v>0</v>
      </c>
      <c r="P417" s="59">
        <f t="shared" si="93"/>
        <v>0</v>
      </c>
      <c r="Q417" s="108">
        <f t="shared" si="101"/>
        <v>0</v>
      </c>
      <c r="R417" s="36">
        <f t="shared" si="103"/>
        <v>1094597</v>
      </c>
      <c r="S417">
        <v>3</v>
      </c>
      <c r="T417">
        <v>1</v>
      </c>
      <c r="U417">
        <v>1</v>
      </c>
      <c r="V417" s="36">
        <f t="shared" si="105"/>
        <v>5</v>
      </c>
      <c r="W417" s="124">
        <f t="shared" si="98"/>
        <v>1</v>
      </c>
      <c r="X417">
        <v>21</v>
      </c>
      <c r="Y417" s="36">
        <f t="shared" si="99"/>
        <v>26</v>
      </c>
      <c r="Z417" s="14">
        <v>0</v>
      </c>
      <c r="AA417" s="14">
        <v>0</v>
      </c>
      <c r="AB417" s="14">
        <v>0</v>
      </c>
      <c r="AC417" s="125">
        <f t="shared" si="106"/>
        <v>0</v>
      </c>
      <c r="AD417" s="128">
        <f t="shared" si="97"/>
        <v>0</v>
      </c>
      <c r="AE417" s="122">
        <f t="shared" ref="AE417:AE480" si="107">V417+AC417</f>
        <v>5</v>
      </c>
    </row>
    <row r="418" spans="1:31" x14ac:dyDescent="0.2">
      <c r="A418" s="1" t="s">
        <v>27</v>
      </c>
      <c r="B418" t="s">
        <v>102</v>
      </c>
      <c r="C418" s="32">
        <v>217141</v>
      </c>
      <c r="D418" t="s">
        <v>171</v>
      </c>
      <c r="E418" s="32">
        <v>0</v>
      </c>
      <c r="F418" s="32">
        <v>1094597</v>
      </c>
      <c r="G418" s="32">
        <v>0</v>
      </c>
      <c r="H418" s="32">
        <v>0</v>
      </c>
      <c r="I418" s="59">
        <f t="shared" si="96"/>
        <v>1094597</v>
      </c>
      <c r="J418" s="108">
        <f t="shared" si="104"/>
        <v>100</v>
      </c>
      <c r="K418" s="32">
        <v>0</v>
      </c>
      <c r="L418" s="32">
        <v>0</v>
      </c>
      <c r="M418" s="32">
        <v>0</v>
      </c>
      <c r="N418" s="32">
        <v>0</v>
      </c>
      <c r="O418" s="32">
        <v>0</v>
      </c>
      <c r="P418" s="59">
        <f t="shared" si="93"/>
        <v>0</v>
      </c>
      <c r="Q418" s="108">
        <f t="shared" si="101"/>
        <v>0</v>
      </c>
      <c r="R418" s="36">
        <f t="shared" si="103"/>
        <v>1094597</v>
      </c>
      <c r="S418">
        <v>3</v>
      </c>
      <c r="T418">
        <v>1</v>
      </c>
      <c r="U418">
        <v>1</v>
      </c>
      <c r="V418" s="36">
        <f t="shared" si="105"/>
        <v>5</v>
      </c>
      <c r="W418" s="124">
        <f t="shared" si="98"/>
        <v>1</v>
      </c>
      <c r="X418">
        <v>21</v>
      </c>
      <c r="Y418" s="36">
        <f t="shared" si="99"/>
        <v>26</v>
      </c>
      <c r="Z418" s="14">
        <v>0</v>
      </c>
      <c r="AA418" s="14">
        <v>0</v>
      </c>
      <c r="AB418" s="14">
        <v>0</v>
      </c>
      <c r="AC418" s="125">
        <f t="shared" si="106"/>
        <v>0</v>
      </c>
      <c r="AD418" s="128">
        <f t="shared" si="97"/>
        <v>0</v>
      </c>
      <c r="AE418" s="122">
        <f t="shared" si="107"/>
        <v>5</v>
      </c>
    </row>
    <row r="419" spans="1:31" x14ac:dyDescent="0.2">
      <c r="A419" s="1" t="s">
        <v>27</v>
      </c>
      <c r="B419" t="s">
        <v>103</v>
      </c>
      <c r="C419" s="32">
        <v>70993</v>
      </c>
      <c r="D419" t="s">
        <v>171</v>
      </c>
      <c r="E419" s="32">
        <v>0</v>
      </c>
      <c r="F419" s="32">
        <v>1094597</v>
      </c>
      <c r="G419" s="32">
        <v>0</v>
      </c>
      <c r="H419" s="32">
        <v>0</v>
      </c>
      <c r="I419" s="59">
        <f t="shared" si="96"/>
        <v>1094597</v>
      </c>
      <c r="J419" s="108">
        <f t="shared" si="104"/>
        <v>100</v>
      </c>
      <c r="K419" s="32">
        <v>0</v>
      </c>
      <c r="L419" s="32">
        <v>0</v>
      </c>
      <c r="M419" s="32">
        <v>0</v>
      </c>
      <c r="N419" s="32">
        <v>0</v>
      </c>
      <c r="O419" s="32">
        <v>0</v>
      </c>
      <c r="P419" s="59">
        <f t="shared" ref="P419:P482" si="108">SUM(K419:O419)</f>
        <v>0</v>
      </c>
      <c r="Q419" s="108">
        <f t="shared" si="101"/>
        <v>0</v>
      </c>
      <c r="R419" s="36">
        <f t="shared" si="103"/>
        <v>1094597</v>
      </c>
      <c r="S419">
        <v>3</v>
      </c>
      <c r="T419">
        <v>1</v>
      </c>
      <c r="U419">
        <v>1</v>
      </c>
      <c r="V419" s="36">
        <f t="shared" si="105"/>
        <v>5</v>
      </c>
      <c r="W419" s="124">
        <f t="shared" si="98"/>
        <v>1</v>
      </c>
      <c r="X419">
        <v>21</v>
      </c>
      <c r="Y419" s="36">
        <f t="shared" si="99"/>
        <v>26</v>
      </c>
      <c r="Z419" s="14">
        <v>0</v>
      </c>
      <c r="AA419" s="14">
        <v>0</v>
      </c>
      <c r="AB419" s="14">
        <v>0</v>
      </c>
      <c r="AC419" s="125">
        <f t="shared" si="106"/>
        <v>0</v>
      </c>
      <c r="AD419" s="128">
        <f t="shared" si="97"/>
        <v>0</v>
      </c>
      <c r="AE419" s="122">
        <f t="shared" si="107"/>
        <v>5</v>
      </c>
    </row>
    <row r="420" spans="1:31" ht="15.75" customHeight="1" x14ac:dyDescent="0.2">
      <c r="A420" s="1" t="s">
        <v>27</v>
      </c>
      <c r="B420" t="s">
        <v>104</v>
      </c>
      <c r="C420" s="32">
        <v>70993</v>
      </c>
      <c r="D420" t="s">
        <v>171</v>
      </c>
      <c r="E420" s="32">
        <v>0</v>
      </c>
      <c r="F420" s="32">
        <v>1094597</v>
      </c>
      <c r="G420" s="32">
        <v>0</v>
      </c>
      <c r="H420" s="32">
        <v>0</v>
      </c>
      <c r="I420" s="59">
        <f t="shared" si="96"/>
        <v>1094597</v>
      </c>
      <c r="J420" s="108">
        <f t="shared" si="104"/>
        <v>100</v>
      </c>
      <c r="K420" s="32">
        <v>0</v>
      </c>
      <c r="L420" s="32">
        <v>0</v>
      </c>
      <c r="M420" s="32">
        <v>0</v>
      </c>
      <c r="N420" s="32">
        <v>0</v>
      </c>
      <c r="O420" s="32">
        <v>0</v>
      </c>
      <c r="P420" s="59">
        <f t="shared" si="108"/>
        <v>0</v>
      </c>
      <c r="Q420" s="108">
        <f t="shared" si="101"/>
        <v>0</v>
      </c>
      <c r="R420" s="36">
        <f t="shared" si="103"/>
        <v>1094597</v>
      </c>
      <c r="S420">
        <v>3</v>
      </c>
      <c r="T420">
        <v>1</v>
      </c>
      <c r="U420">
        <v>1</v>
      </c>
      <c r="V420" s="36">
        <f t="shared" si="105"/>
        <v>5</v>
      </c>
      <c r="W420" s="124">
        <f t="shared" si="98"/>
        <v>1</v>
      </c>
      <c r="X420">
        <v>21</v>
      </c>
      <c r="Y420" s="36">
        <f t="shared" si="99"/>
        <v>26</v>
      </c>
      <c r="Z420" s="14">
        <v>0</v>
      </c>
      <c r="AA420" s="14">
        <v>0</v>
      </c>
      <c r="AB420" s="14">
        <v>0</v>
      </c>
      <c r="AC420" s="125">
        <f t="shared" si="106"/>
        <v>0</v>
      </c>
      <c r="AD420" s="128">
        <f t="shared" si="97"/>
        <v>0</v>
      </c>
      <c r="AE420" s="122">
        <f t="shared" si="107"/>
        <v>5</v>
      </c>
    </row>
    <row r="421" spans="1:31" ht="15.75" customHeight="1" x14ac:dyDescent="0.2">
      <c r="A421" s="1" t="s">
        <v>27</v>
      </c>
      <c r="B421" t="s">
        <v>106</v>
      </c>
      <c r="C421" s="32">
        <v>92133</v>
      </c>
      <c r="D421" t="s">
        <v>171</v>
      </c>
      <c r="E421" s="32">
        <v>0</v>
      </c>
      <c r="F421" s="32">
        <v>1094597</v>
      </c>
      <c r="G421" s="32">
        <v>0</v>
      </c>
      <c r="H421" s="32">
        <v>0</v>
      </c>
      <c r="I421" s="59">
        <f t="shared" si="96"/>
        <v>1094597</v>
      </c>
      <c r="J421" s="108">
        <f t="shared" si="104"/>
        <v>100</v>
      </c>
      <c r="K421" s="32">
        <v>0</v>
      </c>
      <c r="L421" s="32">
        <v>0</v>
      </c>
      <c r="M421" s="32">
        <v>0</v>
      </c>
      <c r="N421" s="32">
        <v>0</v>
      </c>
      <c r="O421" s="32">
        <v>0</v>
      </c>
      <c r="P421" s="59">
        <f t="shared" si="108"/>
        <v>0</v>
      </c>
      <c r="Q421" s="108">
        <f t="shared" si="101"/>
        <v>0</v>
      </c>
      <c r="R421" s="36">
        <f t="shared" si="103"/>
        <v>1094597</v>
      </c>
      <c r="S421">
        <v>3</v>
      </c>
      <c r="T421">
        <v>1</v>
      </c>
      <c r="U421">
        <v>1</v>
      </c>
      <c r="V421" s="36">
        <f t="shared" si="105"/>
        <v>5</v>
      </c>
      <c r="W421" s="124">
        <f t="shared" si="98"/>
        <v>1</v>
      </c>
      <c r="X421">
        <v>21</v>
      </c>
      <c r="Y421" s="36">
        <f t="shared" si="99"/>
        <v>26</v>
      </c>
      <c r="Z421" s="14">
        <v>0</v>
      </c>
      <c r="AA421" s="14">
        <v>0</v>
      </c>
      <c r="AB421" s="14">
        <v>0</v>
      </c>
      <c r="AC421" s="125">
        <f t="shared" si="106"/>
        <v>0</v>
      </c>
      <c r="AD421" s="128">
        <f t="shared" si="97"/>
        <v>0</v>
      </c>
      <c r="AE421" s="122">
        <f t="shared" si="107"/>
        <v>5</v>
      </c>
    </row>
    <row r="422" spans="1:31" ht="15.75" customHeight="1" x14ac:dyDescent="0.2">
      <c r="A422" s="1" t="s">
        <v>28</v>
      </c>
      <c r="B422" t="s">
        <v>119</v>
      </c>
      <c r="C422" s="32">
        <v>17000</v>
      </c>
      <c r="D422" t="s">
        <v>98</v>
      </c>
      <c r="E422" s="32">
        <v>380000</v>
      </c>
      <c r="F422" s="32">
        <v>315813</v>
      </c>
      <c r="G422" s="32">
        <v>0</v>
      </c>
      <c r="H422" s="32">
        <v>0</v>
      </c>
      <c r="I422" s="59">
        <f>SUM(E422:H422)</f>
        <v>695813</v>
      </c>
      <c r="J422" s="108">
        <f t="shared" si="104"/>
        <v>36.421533423643929</v>
      </c>
      <c r="K422" s="32">
        <f>551677*2</f>
        <v>1103354</v>
      </c>
      <c r="L422" s="32">
        <v>13468</v>
      </c>
      <c r="M422" s="32">
        <v>97809</v>
      </c>
      <c r="N422" s="32">
        <v>0</v>
      </c>
      <c r="O422" s="32">
        <v>0</v>
      </c>
      <c r="P422" s="59">
        <f>SUM(K422:O422)</f>
        <v>1214631</v>
      </c>
      <c r="Q422" s="108">
        <f t="shared" si="101"/>
        <v>63.578466576356071</v>
      </c>
      <c r="R422" s="36">
        <f t="shared" si="103"/>
        <v>1910444</v>
      </c>
      <c r="S422">
        <v>5</v>
      </c>
      <c r="T422">
        <v>1</v>
      </c>
      <c r="U422">
        <v>0</v>
      </c>
      <c r="V422" s="36">
        <f t="shared" si="105"/>
        <v>6</v>
      </c>
      <c r="W422" s="124">
        <f t="shared" si="98"/>
        <v>0.46153846153846156</v>
      </c>
      <c r="X422">
        <v>0</v>
      </c>
      <c r="Y422" s="36">
        <f t="shared" si="99"/>
        <v>6</v>
      </c>
      <c r="Z422" s="14">
        <v>2</v>
      </c>
      <c r="AA422" s="14">
        <v>5</v>
      </c>
      <c r="AB422" s="14">
        <v>0</v>
      </c>
      <c r="AC422" s="125">
        <f t="shared" si="106"/>
        <v>7</v>
      </c>
      <c r="AD422" s="128">
        <f>AC422/AE422</f>
        <v>0.53846153846153844</v>
      </c>
      <c r="AE422" s="122">
        <f t="shared" si="107"/>
        <v>13</v>
      </c>
    </row>
    <row r="423" spans="1:31" ht="15.75" customHeight="1" x14ac:dyDescent="0.2">
      <c r="A423" s="1" t="s">
        <v>28</v>
      </c>
      <c r="B423" t="s">
        <v>103</v>
      </c>
      <c r="C423" s="32">
        <v>46000</v>
      </c>
      <c r="D423" t="s">
        <v>171</v>
      </c>
      <c r="E423" s="32">
        <v>380000</v>
      </c>
      <c r="F423" s="32">
        <v>315813</v>
      </c>
      <c r="G423" s="32">
        <v>0</v>
      </c>
      <c r="H423" s="32">
        <v>0</v>
      </c>
      <c r="I423" s="59">
        <f t="shared" si="96"/>
        <v>695813</v>
      </c>
      <c r="J423" s="108">
        <f t="shared" si="104"/>
        <v>36.421533423643929</v>
      </c>
      <c r="K423" s="32">
        <f t="shared" ref="K423:K426" si="109">551677*2</f>
        <v>1103354</v>
      </c>
      <c r="L423" s="32">
        <v>13468</v>
      </c>
      <c r="M423" s="32">
        <v>97809</v>
      </c>
      <c r="N423" s="32">
        <v>0</v>
      </c>
      <c r="O423" s="32">
        <v>0</v>
      </c>
      <c r="P423" s="59">
        <f t="shared" si="108"/>
        <v>1214631</v>
      </c>
      <c r="Q423" s="108">
        <f t="shared" si="101"/>
        <v>63.578466576356071</v>
      </c>
      <c r="R423" s="36">
        <f t="shared" si="103"/>
        <v>1910444</v>
      </c>
      <c r="S423">
        <v>5</v>
      </c>
      <c r="T423">
        <v>1</v>
      </c>
      <c r="U423">
        <v>0</v>
      </c>
      <c r="V423" s="36">
        <f t="shared" si="105"/>
        <v>6</v>
      </c>
      <c r="W423" s="124">
        <f t="shared" si="98"/>
        <v>0.46153846153846156</v>
      </c>
      <c r="X423">
        <v>0</v>
      </c>
      <c r="Y423" s="36">
        <f t="shared" si="99"/>
        <v>6</v>
      </c>
      <c r="Z423" s="14">
        <v>2</v>
      </c>
      <c r="AA423" s="14">
        <v>5</v>
      </c>
      <c r="AB423" s="14">
        <v>0</v>
      </c>
      <c r="AC423" s="125">
        <f t="shared" si="106"/>
        <v>7</v>
      </c>
      <c r="AD423" s="128">
        <f t="shared" si="97"/>
        <v>0.53846153846153844</v>
      </c>
      <c r="AE423" s="122">
        <f t="shared" si="107"/>
        <v>13</v>
      </c>
    </row>
    <row r="424" spans="1:31" x14ac:dyDescent="0.2">
      <c r="A424" s="1" t="s">
        <v>28</v>
      </c>
      <c r="B424" t="s">
        <v>106</v>
      </c>
      <c r="C424" s="32">
        <v>24577</v>
      </c>
      <c r="D424" t="s">
        <v>171</v>
      </c>
      <c r="E424" s="32">
        <v>380000</v>
      </c>
      <c r="F424" s="32">
        <v>315813</v>
      </c>
      <c r="G424" s="32">
        <v>0</v>
      </c>
      <c r="H424" s="32">
        <v>0</v>
      </c>
      <c r="I424" s="59">
        <f t="shared" si="96"/>
        <v>695813</v>
      </c>
      <c r="J424" s="108">
        <f t="shared" si="104"/>
        <v>36.421533423643929</v>
      </c>
      <c r="K424" s="32">
        <f t="shared" si="109"/>
        <v>1103354</v>
      </c>
      <c r="L424" s="32">
        <v>13468</v>
      </c>
      <c r="M424" s="32">
        <v>97809</v>
      </c>
      <c r="N424" s="32">
        <v>0</v>
      </c>
      <c r="O424" s="32">
        <v>0</v>
      </c>
      <c r="P424" s="59">
        <f t="shared" si="108"/>
        <v>1214631</v>
      </c>
      <c r="Q424" s="108">
        <f t="shared" si="101"/>
        <v>63.578466576356071</v>
      </c>
      <c r="R424" s="36">
        <f t="shared" si="103"/>
        <v>1910444</v>
      </c>
      <c r="S424">
        <v>5</v>
      </c>
      <c r="T424">
        <v>1</v>
      </c>
      <c r="U424">
        <v>0</v>
      </c>
      <c r="V424" s="36">
        <f t="shared" si="105"/>
        <v>6</v>
      </c>
      <c r="W424" s="124">
        <f t="shared" si="98"/>
        <v>0.46153846153846156</v>
      </c>
      <c r="X424">
        <v>0</v>
      </c>
      <c r="Y424" s="36">
        <f t="shared" si="99"/>
        <v>6</v>
      </c>
      <c r="Z424" s="14">
        <v>2</v>
      </c>
      <c r="AA424" s="14">
        <v>5</v>
      </c>
      <c r="AB424" s="14">
        <v>0</v>
      </c>
      <c r="AC424" s="125">
        <f t="shared" si="106"/>
        <v>7</v>
      </c>
      <c r="AD424" s="128">
        <f t="shared" si="97"/>
        <v>0.53846153846153844</v>
      </c>
      <c r="AE424" s="122">
        <f t="shared" si="107"/>
        <v>13</v>
      </c>
    </row>
    <row r="425" spans="1:31" x14ac:dyDescent="0.2">
      <c r="A425" s="1" t="s">
        <v>28</v>
      </c>
      <c r="B425" t="s">
        <v>109</v>
      </c>
      <c r="C425" s="32">
        <v>18000</v>
      </c>
      <c r="D425" t="s">
        <v>224</v>
      </c>
      <c r="E425" s="32">
        <v>380000</v>
      </c>
      <c r="F425" s="32">
        <v>315813</v>
      </c>
      <c r="G425" s="32">
        <v>0</v>
      </c>
      <c r="H425" s="32">
        <v>0</v>
      </c>
      <c r="I425" s="59">
        <f t="shared" si="96"/>
        <v>695813</v>
      </c>
      <c r="J425" s="108">
        <f t="shared" si="104"/>
        <v>36.421533423643929</v>
      </c>
      <c r="K425" s="32">
        <f t="shared" si="109"/>
        <v>1103354</v>
      </c>
      <c r="L425" s="32">
        <v>13468</v>
      </c>
      <c r="M425" s="32">
        <v>97809</v>
      </c>
      <c r="N425" s="32">
        <v>0</v>
      </c>
      <c r="O425" s="32">
        <v>0</v>
      </c>
      <c r="P425" s="59">
        <f t="shared" si="108"/>
        <v>1214631</v>
      </c>
      <c r="Q425" s="108">
        <f t="shared" si="101"/>
        <v>63.578466576356071</v>
      </c>
      <c r="R425" s="36">
        <f t="shared" si="103"/>
        <v>1910444</v>
      </c>
      <c r="S425">
        <v>5</v>
      </c>
      <c r="T425">
        <v>1</v>
      </c>
      <c r="U425">
        <v>0</v>
      </c>
      <c r="V425" s="36">
        <f t="shared" si="105"/>
        <v>6</v>
      </c>
      <c r="W425" s="124">
        <f t="shared" si="98"/>
        <v>0.46153846153846156</v>
      </c>
      <c r="X425">
        <v>0</v>
      </c>
      <c r="Y425" s="36">
        <f t="shared" si="99"/>
        <v>6</v>
      </c>
      <c r="Z425" s="14">
        <v>2</v>
      </c>
      <c r="AA425" s="14">
        <v>5</v>
      </c>
      <c r="AB425" s="14">
        <v>0</v>
      </c>
      <c r="AC425" s="125">
        <f t="shared" si="106"/>
        <v>7</v>
      </c>
      <c r="AD425" s="128">
        <f t="shared" si="97"/>
        <v>0.53846153846153844</v>
      </c>
      <c r="AE425" s="122">
        <f t="shared" si="107"/>
        <v>13</v>
      </c>
    </row>
    <row r="426" spans="1:31" ht="17.25" customHeight="1" x14ac:dyDescent="0.2">
      <c r="A426" s="1" t="s">
        <v>28</v>
      </c>
      <c r="B426" t="s">
        <v>125</v>
      </c>
      <c r="C426" s="32">
        <v>145498</v>
      </c>
      <c r="D426" t="s">
        <v>224</v>
      </c>
      <c r="E426" s="32">
        <v>380000</v>
      </c>
      <c r="F426" s="32">
        <v>315813</v>
      </c>
      <c r="G426" s="32">
        <v>0</v>
      </c>
      <c r="H426" s="32">
        <v>0</v>
      </c>
      <c r="I426" s="59">
        <f t="shared" si="96"/>
        <v>695813</v>
      </c>
      <c r="J426" s="108">
        <f t="shared" si="104"/>
        <v>36.421533423643929</v>
      </c>
      <c r="K426" s="32">
        <f t="shared" si="109"/>
        <v>1103354</v>
      </c>
      <c r="L426" s="32">
        <v>13468</v>
      </c>
      <c r="M426" s="32">
        <v>97809</v>
      </c>
      <c r="N426" s="32">
        <v>0</v>
      </c>
      <c r="O426" s="32">
        <v>0</v>
      </c>
      <c r="P426" s="59">
        <f t="shared" si="108"/>
        <v>1214631</v>
      </c>
      <c r="Q426" s="108">
        <f t="shared" si="101"/>
        <v>63.578466576356071</v>
      </c>
      <c r="R426" s="36">
        <f t="shared" si="103"/>
        <v>1910444</v>
      </c>
      <c r="S426">
        <v>5</v>
      </c>
      <c r="T426">
        <v>1</v>
      </c>
      <c r="U426">
        <v>0</v>
      </c>
      <c r="V426" s="36">
        <f t="shared" si="105"/>
        <v>6</v>
      </c>
      <c r="W426" s="124">
        <f t="shared" si="98"/>
        <v>0.46153846153846156</v>
      </c>
      <c r="X426">
        <v>0</v>
      </c>
      <c r="Y426" s="36">
        <f t="shared" si="99"/>
        <v>6</v>
      </c>
      <c r="Z426" s="14">
        <v>2</v>
      </c>
      <c r="AA426" s="14">
        <v>5</v>
      </c>
      <c r="AB426" s="14">
        <v>0</v>
      </c>
      <c r="AC426" s="125">
        <f t="shared" si="106"/>
        <v>7</v>
      </c>
      <c r="AD426" s="128">
        <f t="shared" si="97"/>
        <v>0.53846153846153844</v>
      </c>
      <c r="AE426" s="122">
        <f t="shared" si="107"/>
        <v>13</v>
      </c>
    </row>
    <row r="427" spans="1:31" ht="15.75" customHeight="1" x14ac:dyDescent="0.2">
      <c r="A427" s="1" t="s">
        <v>31</v>
      </c>
      <c r="B427" t="s">
        <v>130</v>
      </c>
      <c r="C427" s="32">
        <v>160035</v>
      </c>
      <c r="D427" t="s">
        <v>98</v>
      </c>
      <c r="E427" s="32">
        <v>1790588</v>
      </c>
      <c r="F427" s="32">
        <v>1720855</v>
      </c>
      <c r="G427" s="32">
        <v>0</v>
      </c>
      <c r="H427" s="32">
        <v>0</v>
      </c>
      <c r="I427" s="59">
        <f>SUM(E427:H427)</f>
        <v>3511443</v>
      </c>
      <c r="J427" s="108">
        <f t="shared" si="104"/>
        <v>46.185015057230103</v>
      </c>
      <c r="K427" s="32">
        <v>0</v>
      </c>
      <c r="L427" s="32">
        <v>71663</v>
      </c>
      <c r="M427" s="32">
        <v>11000</v>
      </c>
      <c r="N427" s="32">
        <v>0</v>
      </c>
      <c r="O427" s="32">
        <v>4008886</v>
      </c>
      <c r="P427" s="59">
        <f>SUM(K427:O427)</f>
        <v>4091549</v>
      </c>
      <c r="Q427" s="108">
        <f t="shared" si="101"/>
        <v>53.814984942769897</v>
      </c>
      <c r="R427" s="36">
        <f t="shared" si="103"/>
        <v>7602992</v>
      </c>
      <c r="S427">
        <v>20</v>
      </c>
      <c r="T427">
        <v>3</v>
      </c>
      <c r="U427">
        <v>2</v>
      </c>
      <c r="V427" s="36">
        <f t="shared" si="105"/>
        <v>25</v>
      </c>
      <c r="W427" s="124">
        <f t="shared" si="98"/>
        <v>0.73529411764705888</v>
      </c>
      <c r="X427">
        <v>0</v>
      </c>
      <c r="Y427" s="36">
        <f t="shared" si="99"/>
        <v>25</v>
      </c>
      <c r="Z427" s="14">
        <v>2</v>
      </c>
      <c r="AA427" s="14">
        <v>7</v>
      </c>
      <c r="AB427" s="14">
        <v>0</v>
      </c>
      <c r="AC427" s="125">
        <f t="shared" si="106"/>
        <v>9</v>
      </c>
      <c r="AD427" s="128">
        <f t="shared" si="97"/>
        <v>0.26470588235294118</v>
      </c>
      <c r="AE427" s="122">
        <f t="shared" si="107"/>
        <v>34</v>
      </c>
    </row>
    <row r="428" spans="1:31" ht="15.75" customHeight="1" x14ac:dyDescent="0.2">
      <c r="A428" s="1" t="s">
        <v>31</v>
      </c>
      <c r="B428" t="s">
        <v>119</v>
      </c>
      <c r="C428" s="32">
        <v>515600</v>
      </c>
      <c r="D428" t="s">
        <v>98</v>
      </c>
      <c r="E428" s="32">
        <v>1790588</v>
      </c>
      <c r="F428" s="32">
        <v>1720855</v>
      </c>
      <c r="G428" s="32">
        <v>0</v>
      </c>
      <c r="H428" s="32">
        <v>0</v>
      </c>
      <c r="I428" s="59">
        <f t="shared" si="96"/>
        <v>3511443</v>
      </c>
      <c r="J428" s="108">
        <f t="shared" si="104"/>
        <v>46.185015057230103</v>
      </c>
      <c r="K428" s="32">
        <v>0</v>
      </c>
      <c r="L428" s="32">
        <v>71663</v>
      </c>
      <c r="M428" s="32">
        <v>11000</v>
      </c>
      <c r="N428" s="32">
        <v>0</v>
      </c>
      <c r="O428" s="32">
        <v>4008886</v>
      </c>
      <c r="P428" s="59">
        <f t="shared" si="108"/>
        <v>4091549</v>
      </c>
      <c r="Q428" s="108">
        <f t="shared" si="101"/>
        <v>53.814984942769897</v>
      </c>
      <c r="R428" s="36">
        <f t="shared" si="103"/>
        <v>7602992</v>
      </c>
      <c r="S428">
        <v>20</v>
      </c>
      <c r="T428">
        <v>3</v>
      </c>
      <c r="U428">
        <v>2</v>
      </c>
      <c r="V428" s="36">
        <f t="shared" si="105"/>
        <v>25</v>
      </c>
      <c r="W428" s="124">
        <f t="shared" si="98"/>
        <v>0.73529411764705888</v>
      </c>
      <c r="X428">
        <v>0</v>
      </c>
      <c r="Y428" s="36">
        <f t="shared" si="99"/>
        <v>25</v>
      </c>
      <c r="Z428" s="14">
        <v>2</v>
      </c>
      <c r="AA428" s="14">
        <v>7</v>
      </c>
      <c r="AB428" s="14">
        <v>0</v>
      </c>
      <c r="AC428" s="125">
        <f t="shared" si="106"/>
        <v>9</v>
      </c>
      <c r="AD428" s="128">
        <f t="shared" si="97"/>
        <v>0.26470588235294118</v>
      </c>
      <c r="AE428" s="122">
        <f t="shared" si="107"/>
        <v>34</v>
      </c>
    </row>
    <row r="429" spans="1:31" ht="15.75" customHeight="1" x14ac:dyDescent="0.2">
      <c r="A429" s="1" t="s">
        <v>31</v>
      </c>
      <c r="B429" t="s">
        <v>99</v>
      </c>
      <c r="C429" s="32">
        <v>634849</v>
      </c>
      <c r="D429" t="s">
        <v>98</v>
      </c>
      <c r="E429" s="32">
        <v>1790588</v>
      </c>
      <c r="F429" s="32">
        <v>1720855</v>
      </c>
      <c r="G429" s="32">
        <v>0</v>
      </c>
      <c r="H429" s="32">
        <v>0</v>
      </c>
      <c r="I429" s="59">
        <f t="shared" ref="I429:I492" si="110">SUM(E429:H429)</f>
        <v>3511443</v>
      </c>
      <c r="J429" s="108">
        <f t="shared" si="104"/>
        <v>46.185015057230103</v>
      </c>
      <c r="K429" s="32">
        <v>0</v>
      </c>
      <c r="L429" s="32">
        <v>71663</v>
      </c>
      <c r="M429" s="32">
        <v>11000</v>
      </c>
      <c r="N429" s="32">
        <v>0</v>
      </c>
      <c r="O429" s="32">
        <v>4008886</v>
      </c>
      <c r="P429" s="59">
        <f t="shared" si="108"/>
        <v>4091549</v>
      </c>
      <c r="Q429" s="108">
        <f t="shared" si="101"/>
        <v>53.814984942769897</v>
      </c>
      <c r="R429" s="36">
        <f t="shared" si="103"/>
        <v>7602992</v>
      </c>
      <c r="S429">
        <v>20</v>
      </c>
      <c r="T429">
        <v>3</v>
      </c>
      <c r="U429">
        <v>2</v>
      </c>
      <c r="V429" s="36">
        <f t="shared" si="105"/>
        <v>25</v>
      </c>
      <c r="W429" s="124">
        <f t="shared" si="98"/>
        <v>0.73529411764705888</v>
      </c>
      <c r="X429">
        <v>0</v>
      </c>
      <c r="Y429" s="36">
        <f t="shared" si="99"/>
        <v>25</v>
      </c>
      <c r="Z429" s="14">
        <v>2</v>
      </c>
      <c r="AA429" s="14">
        <v>7</v>
      </c>
      <c r="AB429" s="14">
        <v>0</v>
      </c>
      <c r="AC429" s="125">
        <f t="shared" si="106"/>
        <v>9</v>
      </c>
      <c r="AD429" s="128">
        <f t="shared" si="97"/>
        <v>0.26470588235294118</v>
      </c>
      <c r="AE429" s="122">
        <f t="shared" si="107"/>
        <v>34</v>
      </c>
    </row>
    <row r="430" spans="1:31" x14ac:dyDescent="0.2">
      <c r="A430" s="1" t="s">
        <v>31</v>
      </c>
      <c r="B430" t="s">
        <v>121</v>
      </c>
      <c r="C430" s="32">
        <v>34975</v>
      </c>
      <c r="D430" t="s">
        <v>98</v>
      </c>
      <c r="E430" s="32">
        <v>1790588</v>
      </c>
      <c r="F430" s="32">
        <v>1720855</v>
      </c>
      <c r="G430" s="32">
        <v>0</v>
      </c>
      <c r="H430" s="32">
        <v>0</v>
      </c>
      <c r="I430" s="59">
        <f t="shared" si="110"/>
        <v>3511443</v>
      </c>
      <c r="J430" s="108">
        <f t="shared" si="104"/>
        <v>46.185015057230103</v>
      </c>
      <c r="K430" s="32">
        <v>0</v>
      </c>
      <c r="L430" s="32">
        <v>71663</v>
      </c>
      <c r="M430" s="32">
        <v>11000</v>
      </c>
      <c r="N430" s="32">
        <v>0</v>
      </c>
      <c r="O430" s="32">
        <v>4008886</v>
      </c>
      <c r="P430" s="59">
        <f t="shared" si="108"/>
        <v>4091549</v>
      </c>
      <c r="Q430" s="108">
        <f t="shared" si="101"/>
        <v>53.814984942769897</v>
      </c>
      <c r="R430" s="36">
        <f t="shared" si="103"/>
        <v>7602992</v>
      </c>
      <c r="S430">
        <v>20</v>
      </c>
      <c r="T430">
        <v>3</v>
      </c>
      <c r="U430">
        <v>2</v>
      </c>
      <c r="V430" s="36">
        <f t="shared" si="105"/>
        <v>25</v>
      </c>
      <c r="W430" s="124">
        <f t="shared" si="98"/>
        <v>0.73529411764705888</v>
      </c>
      <c r="X430">
        <v>0</v>
      </c>
      <c r="Y430" s="36">
        <f t="shared" si="99"/>
        <v>25</v>
      </c>
      <c r="Z430" s="14">
        <v>2</v>
      </c>
      <c r="AA430" s="14">
        <v>7</v>
      </c>
      <c r="AB430" s="14">
        <v>0</v>
      </c>
      <c r="AC430" s="125">
        <f t="shared" si="106"/>
        <v>9</v>
      </c>
      <c r="AD430" s="128">
        <f t="shared" si="97"/>
        <v>0.26470588235294118</v>
      </c>
      <c r="AE430" s="122">
        <f t="shared" si="107"/>
        <v>34</v>
      </c>
    </row>
    <row r="431" spans="1:31" x14ac:dyDescent="0.2">
      <c r="A431" s="1" t="s">
        <v>31</v>
      </c>
      <c r="B431" t="s">
        <v>100</v>
      </c>
      <c r="C431" s="32">
        <v>771064</v>
      </c>
      <c r="D431" t="s">
        <v>98</v>
      </c>
      <c r="E431" s="32">
        <v>1790588</v>
      </c>
      <c r="F431" s="32">
        <v>1720855</v>
      </c>
      <c r="G431" s="32">
        <v>0</v>
      </c>
      <c r="H431" s="32">
        <v>0</v>
      </c>
      <c r="I431" s="59">
        <f t="shared" si="110"/>
        <v>3511443</v>
      </c>
      <c r="J431" s="108">
        <f t="shared" si="104"/>
        <v>46.185015057230103</v>
      </c>
      <c r="K431" s="32">
        <v>0</v>
      </c>
      <c r="L431" s="32">
        <v>71663</v>
      </c>
      <c r="M431" s="32">
        <v>11000</v>
      </c>
      <c r="N431" s="32">
        <v>0</v>
      </c>
      <c r="O431" s="32">
        <v>4008886</v>
      </c>
      <c r="P431" s="59">
        <f t="shared" si="108"/>
        <v>4091549</v>
      </c>
      <c r="Q431" s="108">
        <f t="shared" si="101"/>
        <v>53.814984942769897</v>
      </c>
      <c r="R431" s="36">
        <f t="shared" si="103"/>
        <v>7602992</v>
      </c>
      <c r="S431">
        <v>20</v>
      </c>
      <c r="T431">
        <v>3</v>
      </c>
      <c r="U431">
        <v>2</v>
      </c>
      <c r="V431" s="36">
        <f t="shared" si="105"/>
        <v>25</v>
      </c>
      <c r="W431" s="124">
        <f t="shared" si="98"/>
        <v>0.73529411764705888</v>
      </c>
      <c r="X431">
        <v>0</v>
      </c>
      <c r="Y431" s="36">
        <f t="shared" si="99"/>
        <v>25</v>
      </c>
      <c r="Z431" s="14">
        <v>2</v>
      </c>
      <c r="AA431" s="14">
        <v>7</v>
      </c>
      <c r="AB431" s="14">
        <v>0</v>
      </c>
      <c r="AC431" s="125">
        <f t="shared" si="106"/>
        <v>9</v>
      </c>
      <c r="AD431" s="128">
        <f t="shared" si="97"/>
        <v>0.26470588235294118</v>
      </c>
      <c r="AE431" s="122">
        <f t="shared" si="107"/>
        <v>34</v>
      </c>
    </row>
    <row r="432" spans="1:31" x14ac:dyDescent="0.2">
      <c r="A432" s="1" t="s">
        <v>31</v>
      </c>
      <c r="B432" t="s">
        <v>122</v>
      </c>
      <c r="C432" s="32">
        <v>119376</v>
      </c>
      <c r="D432" t="s">
        <v>98</v>
      </c>
      <c r="E432" s="32">
        <v>1790588</v>
      </c>
      <c r="F432" s="32">
        <v>1720855</v>
      </c>
      <c r="G432" s="32">
        <v>0</v>
      </c>
      <c r="H432" s="32">
        <v>0</v>
      </c>
      <c r="I432" s="59">
        <f t="shared" si="110"/>
        <v>3511443</v>
      </c>
      <c r="J432" s="108">
        <f t="shared" si="104"/>
        <v>46.185015057230103</v>
      </c>
      <c r="K432" s="32">
        <v>0</v>
      </c>
      <c r="L432" s="32">
        <v>71663</v>
      </c>
      <c r="M432" s="32">
        <v>11000</v>
      </c>
      <c r="N432" s="32">
        <v>0</v>
      </c>
      <c r="O432" s="32">
        <v>4008886</v>
      </c>
      <c r="P432" s="59">
        <f t="shared" si="108"/>
        <v>4091549</v>
      </c>
      <c r="Q432" s="108">
        <f t="shared" si="101"/>
        <v>53.814984942769897</v>
      </c>
      <c r="R432" s="36">
        <f t="shared" si="103"/>
        <v>7602992</v>
      </c>
      <c r="S432">
        <v>20</v>
      </c>
      <c r="T432">
        <v>3</v>
      </c>
      <c r="U432">
        <v>2</v>
      </c>
      <c r="V432" s="36">
        <f t="shared" si="105"/>
        <v>25</v>
      </c>
      <c r="W432" s="124">
        <f t="shared" si="98"/>
        <v>0.73529411764705888</v>
      </c>
      <c r="X432">
        <v>0</v>
      </c>
      <c r="Y432" s="36">
        <f t="shared" si="99"/>
        <v>25</v>
      </c>
      <c r="Z432" s="14">
        <v>2</v>
      </c>
      <c r="AA432" s="14">
        <v>7</v>
      </c>
      <c r="AB432" s="14">
        <v>0</v>
      </c>
      <c r="AC432" s="125">
        <f t="shared" si="106"/>
        <v>9</v>
      </c>
      <c r="AD432" s="128">
        <f t="shared" si="97"/>
        <v>0.26470588235294118</v>
      </c>
      <c r="AE432" s="122">
        <f t="shared" si="107"/>
        <v>34</v>
      </c>
    </row>
    <row r="433" spans="1:31" x14ac:dyDescent="0.2">
      <c r="A433" s="1" t="s">
        <v>31</v>
      </c>
      <c r="B433" t="s">
        <v>123</v>
      </c>
      <c r="C433" s="32">
        <v>569147</v>
      </c>
      <c r="D433" t="s">
        <v>171</v>
      </c>
      <c r="E433" s="32">
        <v>1790588</v>
      </c>
      <c r="F433" s="32">
        <v>1720855</v>
      </c>
      <c r="G433" s="32">
        <v>0</v>
      </c>
      <c r="H433" s="32">
        <v>0</v>
      </c>
      <c r="I433" s="59">
        <f t="shared" si="110"/>
        <v>3511443</v>
      </c>
      <c r="J433" s="108">
        <f t="shared" si="104"/>
        <v>46.185015057230103</v>
      </c>
      <c r="K433" s="32">
        <v>0</v>
      </c>
      <c r="L433" s="32">
        <v>71663</v>
      </c>
      <c r="M433" s="32">
        <v>11000</v>
      </c>
      <c r="N433" s="32">
        <v>0</v>
      </c>
      <c r="O433" s="32">
        <v>4008886</v>
      </c>
      <c r="P433" s="59">
        <f t="shared" si="108"/>
        <v>4091549</v>
      </c>
      <c r="Q433" s="108">
        <f t="shared" si="101"/>
        <v>53.814984942769897</v>
      </c>
      <c r="R433" s="36">
        <f t="shared" si="103"/>
        <v>7602992</v>
      </c>
      <c r="S433">
        <v>20</v>
      </c>
      <c r="T433">
        <v>3</v>
      </c>
      <c r="U433">
        <v>2</v>
      </c>
      <c r="V433" s="36">
        <f t="shared" si="105"/>
        <v>25</v>
      </c>
      <c r="W433" s="124">
        <f t="shared" si="98"/>
        <v>0.73529411764705888</v>
      </c>
      <c r="X433">
        <v>0</v>
      </c>
      <c r="Y433" s="36">
        <f t="shared" si="99"/>
        <v>25</v>
      </c>
      <c r="Z433" s="14">
        <v>2</v>
      </c>
      <c r="AA433" s="14">
        <v>7</v>
      </c>
      <c r="AB433" s="14">
        <v>0</v>
      </c>
      <c r="AC433" s="125">
        <f t="shared" si="106"/>
        <v>9</v>
      </c>
      <c r="AD433" s="128">
        <f t="shared" ref="AD433:AD449" si="111">AC433/AE433</f>
        <v>0.26470588235294118</v>
      </c>
      <c r="AE433" s="122">
        <f t="shared" si="107"/>
        <v>34</v>
      </c>
    </row>
    <row r="434" spans="1:31" ht="15.75" customHeight="1" x14ac:dyDescent="0.2">
      <c r="A434" s="1" t="s">
        <v>246</v>
      </c>
      <c r="B434" t="s">
        <v>158</v>
      </c>
      <c r="C434" s="32">
        <f>162753+124476</f>
        <v>287229</v>
      </c>
      <c r="D434" t="s">
        <v>175</v>
      </c>
      <c r="E434" s="32">
        <v>3589864</v>
      </c>
      <c r="F434" s="32">
        <v>1973502</v>
      </c>
      <c r="G434" s="32">
        <v>338695</v>
      </c>
      <c r="H434" s="32">
        <v>0</v>
      </c>
      <c r="I434" s="59">
        <f>SUM(E434:H434)</f>
        <v>5902061</v>
      </c>
      <c r="J434" s="108">
        <f t="shared" si="104"/>
        <v>87.029597867546215</v>
      </c>
      <c r="K434" s="32">
        <v>0</v>
      </c>
      <c r="L434" s="32">
        <v>879610</v>
      </c>
      <c r="M434" s="32">
        <v>0</v>
      </c>
      <c r="N434" s="32">
        <v>0</v>
      </c>
      <c r="O434" s="32">
        <v>0</v>
      </c>
      <c r="P434" s="59">
        <f>SUM(K434:O434)</f>
        <v>879610</v>
      </c>
      <c r="Q434" s="108">
        <f t="shared" si="101"/>
        <v>12.970402132453787</v>
      </c>
      <c r="R434" s="59">
        <f t="shared" si="103"/>
        <v>6781671</v>
      </c>
      <c r="S434">
        <v>25</v>
      </c>
      <c r="T434">
        <v>1</v>
      </c>
      <c r="U434">
        <v>11</v>
      </c>
      <c r="V434" s="36">
        <f t="shared" si="105"/>
        <v>37</v>
      </c>
      <c r="W434" s="124">
        <f t="shared" si="98"/>
        <v>0.97368421052631582</v>
      </c>
      <c r="X434">
        <v>10</v>
      </c>
      <c r="Y434" s="36">
        <f t="shared" si="99"/>
        <v>47</v>
      </c>
      <c r="Z434" s="14">
        <v>1</v>
      </c>
      <c r="AA434" s="14">
        <v>0</v>
      </c>
      <c r="AB434" s="14">
        <v>0</v>
      </c>
      <c r="AC434" s="125">
        <f t="shared" si="106"/>
        <v>1</v>
      </c>
      <c r="AD434" s="128">
        <f t="shared" si="111"/>
        <v>2.6315789473684209E-2</v>
      </c>
      <c r="AE434" s="122">
        <f t="shared" si="107"/>
        <v>38</v>
      </c>
    </row>
    <row r="435" spans="1:31" ht="15.75" customHeight="1" x14ac:dyDescent="0.2">
      <c r="A435" s="1" t="s">
        <v>246</v>
      </c>
      <c r="B435" t="s">
        <v>148</v>
      </c>
      <c r="C435" s="32">
        <v>190000</v>
      </c>
      <c r="D435" t="s">
        <v>175</v>
      </c>
      <c r="E435" s="32">
        <v>3589864</v>
      </c>
      <c r="F435" s="32">
        <v>1973502</v>
      </c>
      <c r="G435" s="32">
        <v>338695</v>
      </c>
      <c r="H435" s="32">
        <v>0</v>
      </c>
      <c r="I435" s="59">
        <f t="shared" si="110"/>
        <v>5902061</v>
      </c>
      <c r="J435" s="108">
        <f t="shared" si="104"/>
        <v>87.029597867546215</v>
      </c>
      <c r="K435" s="32">
        <v>0</v>
      </c>
      <c r="L435" s="32">
        <v>879610</v>
      </c>
      <c r="M435" s="32">
        <v>0</v>
      </c>
      <c r="N435" s="32">
        <v>0</v>
      </c>
      <c r="O435" s="32">
        <v>0</v>
      </c>
      <c r="P435" s="59">
        <f>SUM(K435:O435)</f>
        <v>879610</v>
      </c>
      <c r="Q435" s="108">
        <f t="shared" si="101"/>
        <v>12.970402132453787</v>
      </c>
      <c r="R435" s="59">
        <f t="shared" si="103"/>
        <v>6781671</v>
      </c>
      <c r="S435">
        <v>25</v>
      </c>
      <c r="T435">
        <v>1</v>
      </c>
      <c r="U435">
        <v>11</v>
      </c>
      <c r="V435" s="36">
        <f t="shared" si="105"/>
        <v>37</v>
      </c>
      <c r="W435" s="124">
        <f t="shared" si="98"/>
        <v>0.97368421052631582</v>
      </c>
      <c r="X435">
        <v>10</v>
      </c>
      <c r="Y435" s="36">
        <f t="shared" si="99"/>
        <v>47</v>
      </c>
      <c r="Z435" s="14">
        <v>1</v>
      </c>
      <c r="AA435" s="14">
        <v>0</v>
      </c>
      <c r="AB435" s="14">
        <v>0</v>
      </c>
      <c r="AC435" s="125">
        <f t="shared" si="106"/>
        <v>1</v>
      </c>
      <c r="AD435" s="128">
        <f t="shared" si="111"/>
        <v>2.6315789473684209E-2</v>
      </c>
      <c r="AE435" s="122">
        <f t="shared" si="107"/>
        <v>38</v>
      </c>
    </row>
    <row r="436" spans="1:31" x14ac:dyDescent="0.2">
      <c r="A436" s="1" t="s">
        <v>246</v>
      </c>
      <c r="B436" t="s">
        <v>223</v>
      </c>
      <c r="C436" s="32">
        <v>107142</v>
      </c>
      <c r="D436" t="s">
        <v>98</v>
      </c>
      <c r="E436" s="32">
        <v>3589864</v>
      </c>
      <c r="F436" s="32">
        <v>1973502</v>
      </c>
      <c r="G436" s="32">
        <v>338695</v>
      </c>
      <c r="H436" s="32">
        <v>0</v>
      </c>
      <c r="I436" s="59">
        <f t="shared" si="110"/>
        <v>5902061</v>
      </c>
      <c r="J436" s="108">
        <f t="shared" si="104"/>
        <v>87.029597867546215</v>
      </c>
      <c r="K436" s="32">
        <v>0</v>
      </c>
      <c r="L436" s="32">
        <v>879610</v>
      </c>
      <c r="M436" s="32">
        <v>0</v>
      </c>
      <c r="N436" s="32">
        <v>0</v>
      </c>
      <c r="O436" s="32">
        <v>0</v>
      </c>
      <c r="P436" s="59">
        <f t="shared" si="108"/>
        <v>879610</v>
      </c>
      <c r="Q436" s="108">
        <f t="shared" si="101"/>
        <v>12.970402132453787</v>
      </c>
      <c r="R436" s="59">
        <f t="shared" si="103"/>
        <v>6781671</v>
      </c>
      <c r="S436">
        <v>25</v>
      </c>
      <c r="T436">
        <v>1</v>
      </c>
      <c r="U436">
        <v>11</v>
      </c>
      <c r="V436" s="36">
        <f t="shared" si="105"/>
        <v>37</v>
      </c>
      <c r="W436" s="124">
        <f t="shared" si="98"/>
        <v>0.97368421052631582</v>
      </c>
      <c r="X436">
        <v>10</v>
      </c>
      <c r="Y436" s="36">
        <f t="shared" si="99"/>
        <v>47</v>
      </c>
      <c r="Z436" s="14">
        <v>1</v>
      </c>
      <c r="AA436" s="14">
        <v>0</v>
      </c>
      <c r="AB436" s="14">
        <v>0</v>
      </c>
      <c r="AC436" s="125">
        <f t="shared" si="106"/>
        <v>1</v>
      </c>
      <c r="AD436" s="128">
        <f t="shared" si="111"/>
        <v>2.6315789473684209E-2</v>
      </c>
      <c r="AE436" s="122">
        <f t="shared" si="107"/>
        <v>38</v>
      </c>
    </row>
    <row r="437" spans="1:31" x14ac:dyDescent="0.2">
      <c r="A437" s="1" t="s">
        <v>246</v>
      </c>
      <c r="B437" t="s">
        <v>99</v>
      </c>
      <c r="C437" s="32">
        <v>44918</v>
      </c>
      <c r="D437" t="s">
        <v>98</v>
      </c>
      <c r="E437" s="32">
        <v>3589864</v>
      </c>
      <c r="F437" s="32">
        <v>1973502</v>
      </c>
      <c r="G437" s="32">
        <v>338695</v>
      </c>
      <c r="H437" s="32">
        <v>0</v>
      </c>
      <c r="I437" s="59">
        <f t="shared" si="110"/>
        <v>5902061</v>
      </c>
      <c r="J437" s="108">
        <f t="shared" si="104"/>
        <v>87.029597867546215</v>
      </c>
      <c r="K437" s="32">
        <v>0</v>
      </c>
      <c r="L437" s="32">
        <v>879610</v>
      </c>
      <c r="M437" s="32">
        <v>0</v>
      </c>
      <c r="N437" s="32">
        <v>0</v>
      </c>
      <c r="O437" s="32">
        <v>0</v>
      </c>
      <c r="P437" s="59">
        <f t="shared" si="108"/>
        <v>879610</v>
      </c>
      <c r="Q437" s="108">
        <f t="shared" si="101"/>
        <v>12.970402132453787</v>
      </c>
      <c r="R437" s="59">
        <f t="shared" si="103"/>
        <v>6781671</v>
      </c>
      <c r="S437">
        <v>25</v>
      </c>
      <c r="T437">
        <v>1</v>
      </c>
      <c r="U437">
        <v>11</v>
      </c>
      <c r="V437" s="36">
        <f t="shared" si="105"/>
        <v>37</v>
      </c>
      <c r="W437" s="124">
        <f t="shared" si="98"/>
        <v>0.97368421052631582</v>
      </c>
      <c r="X437">
        <v>10</v>
      </c>
      <c r="Y437" s="36">
        <f t="shared" si="99"/>
        <v>47</v>
      </c>
      <c r="Z437" s="14">
        <v>1</v>
      </c>
      <c r="AA437" s="14">
        <v>0</v>
      </c>
      <c r="AB437" s="14">
        <v>0</v>
      </c>
      <c r="AC437" s="125">
        <f t="shared" si="106"/>
        <v>1</v>
      </c>
      <c r="AD437" s="128">
        <f t="shared" si="111"/>
        <v>2.6315789473684209E-2</v>
      </c>
      <c r="AE437" s="122">
        <f t="shared" si="107"/>
        <v>38</v>
      </c>
    </row>
    <row r="438" spans="1:31" x14ac:dyDescent="0.2">
      <c r="A438" s="1" t="s">
        <v>246</v>
      </c>
      <c r="B438" t="s">
        <v>102</v>
      </c>
      <c r="C438" s="32">
        <v>399759</v>
      </c>
      <c r="D438" t="s">
        <v>171</v>
      </c>
      <c r="E438" s="32">
        <v>3589864</v>
      </c>
      <c r="F438" s="32">
        <v>1973502</v>
      </c>
      <c r="G438" s="32">
        <v>338695</v>
      </c>
      <c r="H438" s="32">
        <v>0</v>
      </c>
      <c r="I438" s="59">
        <f t="shared" si="110"/>
        <v>5902061</v>
      </c>
      <c r="J438" s="108">
        <f t="shared" si="104"/>
        <v>87.029597867546215</v>
      </c>
      <c r="K438" s="32">
        <v>0</v>
      </c>
      <c r="L438" s="32">
        <v>879610</v>
      </c>
      <c r="M438" s="32">
        <v>0</v>
      </c>
      <c r="N438" s="32">
        <v>0</v>
      </c>
      <c r="O438" s="32">
        <v>0</v>
      </c>
      <c r="P438" s="59">
        <f t="shared" si="108"/>
        <v>879610</v>
      </c>
      <c r="Q438" s="108">
        <f t="shared" si="101"/>
        <v>12.970402132453787</v>
      </c>
      <c r="R438" s="59">
        <f t="shared" si="103"/>
        <v>6781671</v>
      </c>
      <c r="S438">
        <v>25</v>
      </c>
      <c r="T438">
        <v>1</v>
      </c>
      <c r="U438">
        <v>11</v>
      </c>
      <c r="V438" s="36">
        <f t="shared" si="105"/>
        <v>37</v>
      </c>
      <c r="W438" s="124">
        <f t="shared" si="98"/>
        <v>0.97368421052631582</v>
      </c>
      <c r="X438">
        <v>10</v>
      </c>
      <c r="Y438" s="36">
        <f t="shared" si="99"/>
        <v>47</v>
      </c>
      <c r="Z438" s="14">
        <v>1</v>
      </c>
      <c r="AA438" s="14">
        <v>0</v>
      </c>
      <c r="AB438" s="14">
        <v>0</v>
      </c>
      <c r="AC438" s="125">
        <f t="shared" si="106"/>
        <v>1</v>
      </c>
      <c r="AD438" s="128">
        <f t="shared" si="111"/>
        <v>2.6315789473684209E-2</v>
      </c>
      <c r="AE438" s="122">
        <f t="shared" si="107"/>
        <v>38</v>
      </c>
    </row>
    <row r="439" spans="1:31" x14ac:dyDescent="0.2">
      <c r="A439" s="1" t="s">
        <v>246</v>
      </c>
      <c r="B439" t="s">
        <v>103</v>
      </c>
      <c r="C439" s="32">
        <v>251059</v>
      </c>
      <c r="D439" t="s">
        <v>171</v>
      </c>
      <c r="E439" s="32">
        <v>3589864</v>
      </c>
      <c r="F439" s="32">
        <v>1973502</v>
      </c>
      <c r="G439" s="32">
        <v>338695</v>
      </c>
      <c r="H439" s="32">
        <v>0</v>
      </c>
      <c r="I439" s="59">
        <f t="shared" si="110"/>
        <v>5902061</v>
      </c>
      <c r="J439" s="108">
        <f t="shared" si="104"/>
        <v>87.029597867546215</v>
      </c>
      <c r="K439" s="32">
        <v>0</v>
      </c>
      <c r="L439" s="32">
        <v>879610</v>
      </c>
      <c r="M439" s="32">
        <v>0</v>
      </c>
      <c r="N439" s="32">
        <v>0</v>
      </c>
      <c r="O439" s="32">
        <v>0</v>
      </c>
      <c r="P439" s="59">
        <f t="shared" si="108"/>
        <v>879610</v>
      </c>
      <c r="Q439" s="108">
        <f t="shared" si="101"/>
        <v>12.970402132453787</v>
      </c>
      <c r="R439" s="59">
        <f t="shared" si="103"/>
        <v>6781671</v>
      </c>
      <c r="S439">
        <v>25</v>
      </c>
      <c r="T439">
        <v>1</v>
      </c>
      <c r="U439">
        <v>11</v>
      </c>
      <c r="V439" s="36">
        <f t="shared" si="105"/>
        <v>37</v>
      </c>
      <c r="W439" s="124">
        <f t="shared" si="98"/>
        <v>0.97368421052631582</v>
      </c>
      <c r="X439">
        <v>10</v>
      </c>
      <c r="Y439" s="36">
        <f t="shared" si="99"/>
        <v>47</v>
      </c>
      <c r="Z439" s="14">
        <v>1</v>
      </c>
      <c r="AA439" s="14">
        <v>0</v>
      </c>
      <c r="AB439" s="14">
        <v>0</v>
      </c>
      <c r="AC439" s="125">
        <f t="shared" si="106"/>
        <v>1</v>
      </c>
      <c r="AD439" s="128">
        <f t="shared" si="111"/>
        <v>2.6315789473684209E-2</v>
      </c>
      <c r="AE439" s="122">
        <f t="shared" si="107"/>
        <v>38</v>
      </c>
    </row>
    <row r="440" spans="1:31" x14ac:dyDescent="0.2">
      <c r="A440" s="1" t="s">
        <v>246</v>
      </c>
      <c r="B440" t="s">
        <v>105</v>
      </c>
      <c r="C440" s="32">
        <f>27500+153333</f>
        <v>180833</v>
      </c>
      <c r="D440" t="s">
        <v>171</v>
      </c>
      <c r="E440" s="32">
        <v>3589864</v>
      </c>
      <c r="F440" s="32">
        <v>1973502</v>
      </c>
      <c r="G440" s="32">
        <v>338695</v>
      </c>
      <c r="H440" s="32">
        <v>0</v>
      </c>
      <c r="I440" s="59">
        <f t="shared" si="110"/>
        <v>5902061</v>
      </c>
      <c r="J440" s="108">
        <f t="shared" si="104"/>
        <v>87.029597867546215</v>
      </c>
      <c r="K440" s="32">
        <v>0</v>
      </c>
      <c r="L440" s="32">
        <v>879610</v>
      </c>
      <c r="M440" s="32">
        <v>0</v>
      </c>
      <c r="N440" s="32">
        <v>0</v>
      </c>
      <c r="O440" s="32">
        <v>0</v>
      </c>
      <c r="P440" s="59">
        <f t="shared" si="108"/>
        <v>879610</v>
      </c>
      <c r="Q440" s="108">
        <f t="shared" si="101"/>
        <v>12.970402132453787</v>
      </c>
      <c r="R440" s="59">
        <f t="shared" si="103"/>
        <v>6781671</v>
      </c>
      <c r="S440">
        <v>25</v>
      </c>
      <c r="T440">
        <v>1</v>
      </c>
      <c r="U440">
        <v>11</v>
      </c>
      <c r="V440" s="36">
        <f t="shared" si="105"/>
        <v>37</v>
      </c>
      <c r="W440" s="124">
        <f t="shared" si="98"/>
        <v>0.97368421052631582</v>
      </c>
      <c r="X440">
        <v>10</v>
      </c>
      <c r="Y440" s="36">
        <f t="shared" si="99"/>
        <v>47</v>
      </c>
      <c r="Z440" s="14">
        <v>1</v>
      </c>
      <c r="AA440" s="14">
        <v>0</v>
      </c>
      <c r="AB440" s="14">
        <v>0</v>
      </c>
      <c r="AC440" s="125">
        <f t="shared" si="106"/>
        <v>1</v>
      </c>
      <c r="AD440" s="128">
        <f t="shared" si="111"/>
        <v>2.6315789473684209E-2</v>
      </c>
      <c r="AE440" s="122">
        <f t="shared" si="107"/>
        <v>38</v>
      </c>
    </row>
    <row r="441" spans="1:31" x14ac:dyDescent="0.2">
      <c r="A441" s="1" t="s">
        <v>246</v>
      </c>
      <c r="B441" t="s">
        <v>106</v>
      </c>
      <c r="C441" s="32">
        <f>50000+152714+25000+25000+100000</f>
        <v>352714</v>
      </c>
      <c r="D441" t="s">
        <v>171</v>
      </c>
      <c r="E441" s="32">
        <v>3589864</v>
      </c>
      <c r="F441" s="32">
        <v>1973502</v>
      </c>
      <c r="G441" s="32">
        <v>338695</v>
      </c>
      <c r="H441" s="32">
        <v>0</v>
      </c>
      <c r="I441" s="59">
        <f t="shared" si="110"/>
        <v>5902061</v>
      </c>
      <c r="J441" s="108">
        <f t="shared" si="104"/>
        <v>87.029597867546215</v>
      </c>
      <c r="K441" s="32">
        <v>0</v>
      </c>
      <c r="L441" s="32">
        <v>879610</v>
      </c>
      <c r="M441" s="32">
        <v>0</v>
      </c>
      <c r="N441" s="32">
        <v>0</v>
      </c>
      <c r="O441" s="32">
        <v>0</v>
      </c>
      <c r="P441" s="59">
        <f t="shared" si="108"/>
        <v>879610</v>
      </c>
      <c r="Q441" s="108">
        <f t="shared" si="101"/>
        <v>12.970402132453787</v>
      </c>
      <c r="R441" s="59">
        <f t="shared" si="103"/>
        <v>6781671</v>
      </c>
      <c r="S441">
        <v>25</v>
      </c>
      <c r="T441">
        <v>1</v>
      </c>
      <c r="U441">
        <v>11</v>
      </c>
      <c r="V441" s="36">
        <f t="shared" si="105"/>
        <v>37</v>
      </c>
      <c r="W441" s="124">
        <f t="shared" si="98"/>
        <v>0.97368421052631582</v>
      </c>
      <c r="X441">
        <v>10</v>
      </c>
      <c r="Y441" s="36">
        <f t="shared" si="99"/>
        <v>47</v>
      </c>
      <c r="Z441" s="14">
        <v>1</v>
      </c>
      <c r="AA441" s="14">
        <v>0</v>
      </c>
      <c r="AB441" s="14">
        <v>0</v>
      </c>
      <c r="AC441" s="125">
        <f t="shared" si="106"/>
        <v>1</v>
      </c>
      <c r="AD441" s="128">
        <f t="shared" si="111"/>
        <v>2.6315789473684209E-2</v>
      </c>
      <c r="AE441" s="122">
        <f t="shared" si="107"/>
        <v>38</v>
      </c>
    </row>
    <row r="442" spans="1:31" ht="15.75" customHeight="1" x14ac:dyDescent="0.2">
      <c r="A442" s="1" t="s">
        <v>246</v>
      </c>
      <c r="B442" t="s">
        <v>165</v>
      </c>
      <c r="C442" s="32">
        <v>316915</v>
      </c>
      <c r="D442" t="s">
        <v>224</v>
      </c>
      <c r="E442" s="32">
        <v>3589864</v>
      </c>
      <c r="F442" s="32">
        <v>1973502</v>
      </c>
      <c r="G442" s="32">
        <v>338695</v>
      </c>
      <c r="H442" s="32">
        <v>0</v>
      </c>
      <c r="I442" s="59">
        <f t="shared" si="110"/>
        <v>5902061</v>
      </c>
      <c r="J442" s="108">
        <f t="shared" si="104"/>
        <v>87.029597867546215</v>
      </c>
      <c r="K442" s="32">
        <v>0</v>
      </c>
      <c r="L442" s="32">
        <v>879610</v>
      </c>
      <c r="M442" s="32">
        <v>0</v>
      </c>
      <c r="N442" s="32">
        <v>0</v>
      </c>
      <c r="O442" s="32">
        <v>0</v>
      </c>
      <c r="P442" s="59">
        <f t="shared" si="108"/>
        <v>879610</v>
      </c>
      <c r="Q442" s="108">
        <f t="shared" si="101"/>
        <v>12.970402132453787</v>
      </c>
      <c r="R442" s="59">
        <f t="shared" si="103"/>
        <v>6781671</v>
      </c>
      <c r="S442">
        <v>25</v>
      </c>
      <c r="T442">
        <v>1</v>
      </c>
      <c r="U442">
        <v>11</v>
      </c>
      <c r="V442" s="36">
        <f t="shared" si="105"/>
        <v>37</v>
      </c>
      <c r="W442" s="124">
        <f t="shared" si="98"/>
        <v>0.97368421052631582</v>
      </c>
      <c r="X442">
        <v>10</v>
      </c>
      <c r="Y442" s="36">
        <f t="shared" si="99"/>
        <v>47</v>
      </c>
      <c r="Z442" s="14">
        <v>1</v>
      </c>
      <c r="AA442" s="14">
        <v>0</v>
      </c>
      <c r="AB442" s="14">
        <v>0</v>
      </c>
      <c r="AC442" s="125">
        <f t="shared" si="106"/>
        <v>1</v>
      </c>
      <c r="AD442" s="128">
        <f t="shared" si="111"/>
        <v>2.6315789473684209E-2</v>
      </c>
      <c r="AE442" s="122">
        <f t="shared" si="107"/>
        <v>38</v>
      </c>
    </row>
    <row r="443" spans="1:31" ht="15.75" customHeight="1" x14ac:dyDescent="0.2">
      <c r="A443" s="1" t="s">
        <v>246</v>
      </c>
      <c r="B443" t="s">
        <v>157</v>
      </c>
      <c r="C443" s="32">
        <v>280000</v>
      </c>
      <c r="D443" t="s">
        <v>224</v>
      </c>
      <c r="E443" s="32">
        <v>3589864</v>
      </c>
      <c r="F443" s="32">
        <v>1973502</v>
      </c>
      <c r="G443" s="32">
        <v>338695</v>
      </c>
      <c r="H443" s="32">
        <v>0</v>
      </c>
      <c r="I443" s="59">
        <f t="shared" si="110"/>
        <v>5902061</v>
      </c>
      <c r="J443" s="108">
        <f t="shared" si="104"/>
        <v>87.029597867546215</v>
      </c>
      <c r="K443" s="32">
        <v>0</v>
      </c>
      <c r="L443" s="32">
        <v>879610</v>
      </c>
      <c r="M443" s="32">
        <v>0</v>
      </c>
      <c r="N443" s="32">
        <v>0</v>
      </c>
      <c r="O443" s="32">
        <v>0</v>
      </c>
      <c r="P443" s="59">
        <f t="shared" si="108"/>
        <v>879610</v>
      </c>
      <c r="Q443" s="108">
        <f t="shared" si="101"/>
        <v>12.970402132453787</v>
      </c>
      <c r="R443" s="59">
        <f t="shared" si="103"/>
        <v>6781671</v>
      </c>
      <c r="S443">
        <v>25</v>
      </c>
      <c r="T443">
        <v>1</v>
      </c>
      <c r="U443">
        <v>11</v>
      </c>
      <c r="V443" s="36">
        <f t="shared" si="105"/>
        <v>37</v>
      </c>
      <c r="W443" s="124">
        <f t="shared" si="98"/>
        <v>0.97368421052631582</v>
      </c>
      <c r="X443">
        <v>10</v>
      </c>
      <c r="Y443" s="36">
        <f t="shared" si="99"/>
        <v>47</v>
      </c>
      <c r="Z443" s="14">
        <v>1</v>
      </c>
      <c r="AA443" s="14">
        <v>0</v>
      </c>
      <c r="AB443" s="14">
        <v>0</v>
      </c>
      <c r="AC443" s="125">
        <f t="shared" si="106"/>
        <v>1</v>
      </c>
      <c r="AD443" s="128">
        <f t="shared" si="111"/>
        <v>2.6315789473684209E-2</v>
      </c>
      <c r="AE443" s="122">
        <f t="shared" si="107"/>
        <v>38</v>
      </c>
    </row>
    <row r="444" spans="1:31" x14ac:dyDescent="0.2">
      <c r="A444" s="1" t="s">
        <v>246</v>
      </c>
      <c r="B444" t="s">
        <v>150</v>
      </c>
      <c r="C444" s="32">
        <v>29511</v>
      </c>
      <c r="D444" t="s">
        <v>222</v>
      </c>
      <c r="E444" s="32">
        <v>3589864</v>
      </c>
      <c r="F444" s="32">
        <v>1973502</v>
      </c>
      <c r="G444" s="32">
        <v>338695</v>
      </c>
      <c r="H444" s="32">
        <v>0</v>
      </c>
      <c r="I444" s="59">
        <f t="shared" si="110"/>
        <v>5902061</v>
      </c>
      <c r="J444" s="108">
        <f t="shared" si="104"/>
        <v>87.029597867546215</v>
      </c>
      <c r="K444" s="32">
        <v>0</v>
      </c>
      <c r="L444" s="32">
        <v>879610</v>
      </c>
      <c r="M444" s="32">
        <v>0</v>
      </c>
      <c r="N444" s="32">
        <v>0</v>
      </c>
      <c r="O444" s="32">
        <v>0</v>
      </c>
      <c r="P444" s="59">
        <f t="shared" si="108"/>
        <v>879610</v>
      </c>
      <c r="Q444" s="108">
        <f t="shared" si="101"/>
        <v>12.970402132453787</v>
      </c>
      <c r="R444" s="59">
        <f t="shared" si="103"/>
        <v>6781671</v>
      </c>
      <c r="S444">
        <v>25</v>
      </c>
      <c r="T444">
        <v>1</v>
      </c>
      <c r="U444">
        <v>11</v>
      </c>
      <c r="V444" s="36">
        <f t="shared" si="105"/>
        <v>37</v>
      </c>
      <c r="W444" s="124">
        <f t="shared" si="98"/>
        <v>0.97368421052631582</v>
      </c>
      <c r="X444">
        <v>10</v>
      </c>
      <c r="Y444" s="36">
        <f t="shared" si="99"/>
        <v>47</v>
      </c>
      <c r="Z444" s="14">
        <v>1</v>
      </c>
      <c r="AA444" s="14">
        <v>0</v>
      </c>
      <c r="AB444" s="14">
        <v>0</v>
      </c>
      <c r="AC444" s="125">
        <f t="shared" si="106"/>
        <v>1</v>
      </c>
      <c r="AD444" s="128">
        <f t="shared" si="111"/>
        <v>2.6315789473684209E-2</v>
      </c>
      <c r="AE444" s="122">
        <f t="shared" si="107"/>
        <v>38</v>
      </c>
    </row>
    <row r="445" spans="1:31" x14ac:dyDescent="0.2">
      <c r="A445" s="1" t="s">
        <v>246</v>
      </c>
      <c r="B445" t="s">
        <v>220</v>
      </c>
      <c r="C445" s="32">
        <f>25000+149373</f>
        <v>174373</v>
      </c>
      <c r="D445" t="s">
        <v>222</v>
      </c>
      <c r="E445" s="32">
        <v>3589864</v>
      </c>
      <c r="F445" s="32">
        <v>1973502</v>
      </c>
      <c r="G445" s="32">
        <v>338695</v>
      </c>
      <c r="H445" s="32">
        <v>0</v>
      </c>
      <c r="I445" s="59">
        <f t="shared" si="110"/>
        <v>5902061</v>
      </c>
      <c r="J445" s="108">
        <f t="shared" si="104"/>
        <v>87.029597867546215</v>
      </c>
      <c r="K445" s="32">
        <v>0</v>
      </c>
      <c r="L445" s="32">
        <v>879610</v>
      </c>
      <c r="M445" s="32">
        <v>0</v>
      </c>
      <c r="N445" s="32">
        <v>0</v>
      </c>
      <c r="O445" s="32">
        <v>0</v>
      </c>
      <c r="P445" s="59">
        <f t="shared" si="108"/>
        <v>879610</v>
      </c>
      <c r="Q445" s="108">
        <f t="shared" si="101"/>
        <v>12.970402132453787</v>
      </c>
      <c r="R445" s="59">
        <f t="shared" si="103"/>
        <v>6781671</v>
      </c>
      <c r="S445">
        <v>25</v>
      </c>
      <c r="T445">
        <v>1</v>
      </c>
      <c r="U445">
        <v>11</v>
      </c>
      <c r="V445" s="36">
        <f t="shared" si="105"/>
        <v>37</v>
      </c>
      <c r="W445" s="124">
        <f t="shared" ref="W445:W462" si="112">V445/AE445</f>
        <v>0.97368421052631582</v>
      </c>
      <c r="X445">
        <v>10</v>
      </c>
      <c r="Y445" s="36">
        <f t="shared" si="99"/>
        <v>47</v>
      </c>
      <c r="Z445" s="14">
        <v>1</v>
      </c>
      <c r="AA445" s="14">
        <v>0</v>
      </c>
      <c r="AB445" s="14">
        <v>0</v>
      </c>
      <c r="AC445" s="125">
        <f t="shared" si="106"/>
        <v>1</v>
      </c>
      <c r="AD445" s="128">
        <f t="shared" si="111"/>
        <v>2.6315789473684209E-2</v>
      </c>
      <c r="AE445" s="122">
        <f t="shared" si="107"/>
        <v>38</v>
      </c>
    </row>
    <row r="446" spans="1:31" x14ac:dyDescent="0.2">
      <c r="A446" s="1" t="s">
        <v>246</v>
      </c>
      <c r="B446" t="s">
        <v>111</v>
      </c>
      <c r="C446" s="32">
        <f>1262564+153508+600000</f>
        <v>2016072</v>
      </c>
      <c r="D446" t="s">
        <v>222</v>
      </c>
      <c r="E446" s="32">
        <v>3589864</v>
      </c>
      <c r="F446" s="32">
        <v>1973502</v>
      </c>
      <c r="G446" s="32">
        <v>338695</v>
      </c>
      <c r="H446" s="32">
        <v>0</v>
      </c>
      <c r="I446" s="59">
        <f t="shared" si="110"/>
        <v>5902061</v>
      </c>
      <c r="J446" s="108">
        <f t="shared" si="104"/>
        <v>87.029597867546215</v>
      </c>
      <c r="K446" s="32">
        <v>0</v>
      </c>
      <c r="L446" s="32">
        <v>879610</v>
      </c>
      <c r="M446" s="32">
        <v>0</v>
      </c>
      <c r="N446" s="32">
        <v>0</v>
      </c>
      <c r="O446" s="32">
        <v>0</v>
      </c>
      <c r="P446" s="59">
        <f t="shared" si="108"/>
        <v>879610</v>
      </c>
      <c r="Q446" s="108">
        <f t="shared" si="101"/>
        <v>12.970402132453787</v>
      </c>
      <c r="R446" s="59">
        <f t="shared" si="103"/>
        <v>6781671</v>
      </c>
      <c r="S446">
        <v>25</v>
      </c>
      <c r="T446">
        <v>1</v>
      </c>
      <c r="U446">
        <v>11</v>
      </c>
      <c r="V446" s="36">
        <f t="shared" si="105"/>
        <v>37</v>
      </c>
      <c r="W446" s="124">
        <f t="shared" si="112"/>
        <v>0.97368421052631582</v>
      </c>
      <c r="X446">
        <v>10</v>
      </c>
      <c r="Y446" s="36">
        <f t="shared" si="99"/>
        <v>47</v>
      </c>
      <c r="Z446" s="14">
        <v>1</v>
      </c>
      <c r="AA446" s="14">
        <v>0</v>
      </c>
      <c r="AB446" s="14">
        <v>0</v>
      </c>
      <c r="AC446" s="125">
        <f t="shared" si="106"/>
        <v>1</v>
      </c>
      <c r="AD446" s="128">
        <f t="shared" si="111"/>
        <v>2.6315789473684209E-2</v>
      </c>
      <c r="AE446" s="122">
        <f t="shared" si="107"/>
        <v>38</v>
      </c>
    </row>
    <row r="447" spans="1:31" ht="15.75" customHeight="1" x14ac:dyDescent="0.2">
      <c r="A447" s="1" t="s">
        <v>246</v>
      </c>
      <c r="B447" t="s">
        <v>112</v>
      </c>
      <c r="C447" s="32">
        <f>102268+72641</f>
        <v>174909</v>
      </c>
      <c r="D447" t="s">
        <v>222</v>
      </c>
      <c r="E447" s="32">
        <v>3589864</v>
      </c>
      <c r="F447" s="32">
        <v>1973502</v>
      </c>
      <c r="G447" s="32">
        <v>338695</v>
      </c>
      <c r="H447" s="32">
        <v>0</v>
      </c>
      <c r="I447" s="59">
        <f t="shared" si="110"/>
        <v>5902061</v>
      </c>
      <c r="J447" s="108">
        <f t="shared" si="104"/>
        <v>87.029597867546215</v>
      </c>
      <c r="K447" s="32">
        <v>0</v>
      </c>
      <c r="L447" s="32">
        <v>879610</v>
      </c>
      <c r="M447" s="32">
        <v>0</v>
      </c>
      <c r="N447" s="32">
        <v>0</v>
      </c>
      <c r="O447" s="32">
        <v>0</v>
      </c>
      <c r="P447" s="59">
        <f t="shared" si="108"/>
        <v>879610</v>
      </c>
      <c r="Q447" s="108">
        <f t="shared" si="101"/>
        <v>12.970402132453787</v>
      </c>
      <c r="R447" s="59">
        <f t="shared" si="103"/>
        <v>6781671</v>
      </c>
      <c r="S447">
        <v>25</v>
      </c>
      <c r="T447">
        <v>1</v>
      </c>
      <c r="U447">
        <v>11</v>
      </c>
      <c r="V447" s="36">
        <f t="shared" si="105"/>
        <v>37</v>
      </c>
      <c r="W447" s="124">
        <f t="shared" si="112"/>
        <v>0.97368421052631582</v>
      </c>
      <c r="X447">
        <v>10</v>
      </c>
      <c r="Y447" s="36">
        <f t="shared" ref="Y447:Y510" si="113">V447+X447</f>
        <v>47</v>
      </c>
      <c r="Z447" s="14">
        <v>1</v>
      </c>
      <c r="AA447" s="14">
        <v>0</v>
      </c>
      <c r="AB447" s="14">
        <v>0</v>
      </c>
      <c r="AC447" s="125">
        <f t="shared" si="106"/>
        <v>1</v>
      </c>
      <c r="AD447" s="128">
        <f t="shared" si="111"/>
        <v>2.6315789473684209E-2</v>
      </c>
      <c r="AE447" s="122">
        <f t="shared" si="107"/>
        <v>38</v>
      </c>
    </row>
    <row r="448" spans="1:31" x14ac:dyDescent="0.2">
      <c r="A448" s="1" t="s">
        <v>246</v>
      </c>
      <c r="B448" t="s">
        <v>113</v>
      </c>
      <c r="C448" s="32">
        <f>1874370+260148+255393+361964</f>
        <v>2751875</v>
      </c>
      <c r="D448" t="s">
        <v>222</v>
      </c>
      <c r="E448" s="32">
        <v>3589864</v>
      </c>
      <c r="F448" s="32">
        <v>1973502</v>
      </c>
      <c r="G448" s="32">
        <v>338695</v>
      </c>
      <c r="H448" s="32">
        <v>0</v>
      </c>
      <c r="I448" s="59">
        <f t="shared" si="110"/>
        <v>5902061</v>
      </c>
      <c r="J448" s="108">
        <f t="shared" si="104"/>
        <v>87.029597867546215</v>
      </c>
      <c r="K448" s="32">
        <v>0</v>
      </c>
      <c r="L448" s="32">
        <v>879610</v>
      </c>
      <c r="M448" s="32">
        <v>0</v>
      </c>
      <c r="N448" s="32">
        <v>0</v>
      </c>
      <c r="O448" s="32">
        <v>0</v>
      </c>
      <c r="P448" s="59">
        <f t="shared" si="108"/>
        <v>879610</v>
      </c>
      <c r="Q448" s="108">
        <f t="shared" si="101"/>
        <v>12.970402132453787</v>
      </c>
      <c r="R448" s="59">
        <f t="shared" si="103"/>
        <v>6781671</v>
      </c>
      <c r="S448">
        <v>25</v>
      </c>
      <c r="T448">
        <v>1</v>
      </c>
      <c r="U448">
        <v>11</v>
      </c>
      <c r="V448" s="36">
        <f t="shared" si="105"/>
        <v>37</v>
      </c>
      <c r="W448" s="124">
        <f t="shared" si="112"/>
        <v>0.97368421052631582</v>
      </c>
      <c r="X448">
        <v>10</v>
      </c>
      <c r="Y448" s="36">
        <f t="shared" si="113"/>
        <v>47</v>
      </c>
      <c r="Z448" s="14">
        <v>1</v>
      </c>
      <c r="AA448" s="14">
        <v>0</v>
      </c>
      <c r="AB448" s="14">
        <v>0</v>
      </c>
      <c r="AC448" s="125">
        <f t="shared" si="106"/>
        <v>1</v>
      </c>
      <c r="AD448" s="128">
        <f t="shared" si="111"/>
        <v>2.6315789473684209E-2</v>
      </c>
      <c r="AE448" s="122">
        <f t="shared" si="107"/>
        <v>38</v>
      </c>
    </row>
    <row r="449" spans="1:31" ht="15.75" customHeight="1" x14ac:dyDescent="0.2">
      <c r="A449" s="1" t="s">
        <v>34</v>
      </c>
      <c r="B449" t="s">
        <v>122</v>
      </c>
      <c r="C449" s="32">
        <f>606329/2+406338</f>
        <v>709502.5</v>
      </c>
      <c r="D449" t="s">
        <v>98</v>
      </c>
      <c r="E449" s="32">
        <v>1043300</v>
      </c>
      <c r="F449" s="32">
        <v>4202582</v>
      </c>
      <c r="G449" s="32">
        <v>0</v>
      </c>
      <c r="H449" s="32">
        <v>0</v>
      </c>
      <c r="I449" s="59">
        <f>SUM(E449:H449)</f>
        <v>5245882</v>
      </c>
      <c r="J449" s="108">
        <f t="shared" si="104"/>
        <v>85.518795810886729</v>
      </c>
      <c r="K449" s="32">
        <v>307865</v>
      </c>
      <c r="L449" s="32">
        <v>535972</v>
      </c>
      <c r="M449" s="32">
        <v>13640</v>
      </c>
      <c r="N449" s="32">
        <v>1653</v>
      </c>
      <c r="O449" s="32">
        <v>29174</v>
      </c>
      <c r="P449" s="59">
        <f>SUM(K449:O449)</f>
        <v>888304</v>
      </c>
      <c r="Q449" s="108">
        <f t="shared" si="101"/>
        <v>14.481204189113274</v>
      </c>
      <c r="R449" s="36">
        <f t="shared" si="103"/>
        <v>6134186</v>
      </c>
      <c r="S449">
        <v>27</v>
      </c>
      <c r="T449">
        <v>16</v>
      </c>
      <c r="U449">
        <v>4</v>
      </c>
      <c r="V449" s="36">
        <f t="shared" si="105"/>
        <v>47</v>
      </c>
      <c r="W449" s="124">
        <f t="shared" si="112"/>
        <v>1</v>
      </c>
      <c r="X449">
        <v>5</v>
      </c>
      <c r="Y449" s="36">
        <f t="shared" si="113"/>
        <v>52</v>
      </c>
      <c r="Z449" s="14" t="s">
        <v>319</v>
      </c>
      <c r="AA449" s="14" t="s">
        <v>320</v>
      </c>
      <c r="AB449" s="14">
        <v>0</v>
      </c>
      <c r="AC449" s="125">
        <f t="shared" si="106"/>
        <v>0</v>
      </c>
      <c r="AD449" s="128">
        <f t="shared" si="111"/>
        <v>0</v>
      </c>
      <c r="AE449" s="122">
        <f t="shared" si="107"/>
        <v>47</v>
      </c>
    </row>
    <row r="450" spans="1:31" x14ac:dyDescent="0.2">
      <c r="A450" s="1" t="s">
        <v>34</v>
      </c>
      <c r="B450" t="s">
        <v>99</v>
      </c>
      <c r="C450" s="32">
        <f>173017+C449</f>
        <v>882519.5</v>
      </c>
      <c r="D450" t="s">
        <v>98</v>
      </c>
      <c r="E450" s="32">
        <v>1043300</v>
      </c>
      <c r="F450" s="32">
        <v>4202582</v>
      </c>
      <c r="G450" s="32">
        <v>0</v>
      </c>
      <c r="H450" s="32">
        <v>0</v>
      </c>
      <c r="I450" s="59">
        <f t="shared" si="110"/>
        <v>5245882</v>
      </c>
      <c r="J450" s="108">
        <f t="shared" si="104"/>
        <v>85.518795810886729</v>
      </c>
      <c r="K450" s="32">
        <v>307865</v>
      </c>
      <c r="L450" s="32">
        <v>535972</v>
      </c>
      <c r="M450" s="32">
        <v>13640</v>
      </c>
      <c r="N450" s="32">
        <v>1653</v>
      </c>
      <c r="O450" s="32">
        <v>29174</v>
      </c>
      <c r="P450" s="59">
        <f t="shared" si="108"/>
        <v>888304</v>
      </c>
      <c r="Q450" s="108">
        <f t="shared" si="101"/>
        <v>14.481204189113274</v>
      </c>
      <c r="R450" s="36">
        <f t="shared" si="103"/>
        <v>6134186</v>
      </c>
      <c r="S450">
        <v>27</v>
      </c>
      <c r="T450">
        <v>16</v>
      </c>
      <c r="U450">
        <v>4</v>
      </c>
      <c r="V450" s="36">
        <f t="shared" si="105"/>
        <v>47</v>
      </c>
      <c r="W450" s="124">
        <f t="shared" si="112"/>
        <v>0.97916666666666663</v>
      </c>
      <c r="X450">
        <v>5</v>
      </c>
      <c r="Y450" s="36">
        <f t="shared" si="113"/>
        <v>52</v>
      </c>
      <c r="Z450" s="14" t="s">
        <v>319</v>
      </c>
      <c r="AA450" s="14" t="s">
        <v>320</v>
      </c>
      <c r="AB450" s="14">
        <v>1</v>
      </c>
      <c r="AC450" s="125">
        <f t="shared" si="106"/>
        <v>1</v>
      </c>
      <c r="AD450" s="128">
        <f>AC450/AE450</f>
        <v>2.0833333333333332E-2</v>
      </c>
      <c r="AE450" s="122">
        <f t="shared" si="107"/>
        <v>48</v>
      </c>
    </row>
    <row r="451" spans="1:31" x14ac:dyDescent="0.2">
      <c r="A451" s="1" t="s">
        <v>34</v>
      </c>
      <c r="B451" t="s">
        <v>153</v>
      </c>
      <c r="C451" s="32">
        <v>179551</v>
      </c>
      <c r="D451" t="s">
        <v>98</v>
      </c>
      <c r="E451" s="32">
        <v>1043300</v>
      </c>
      <c r="F451" s="32">
        <v>4202582</v>
      </c>
      <c r="G451" s="32">
        <v>0</v>
      </c>
      <c r="H451" s="32">
        <v>0</v>
      </c>
      <c r="I451" s="59">
        <f t="shared" si="110"/>
        <v>5245882</v>
      </c>
      <c r="J451" s="108">
        <f t="shared" si="104"/>
        <v>85.518795810886729</v>
      </c>
      <c r="K451" s="32">
        <v>307865</v>
      </c>
      <c r="L451" s="32">
        <v>535972</v>
      </c>
      <c r="M451" s="32">
        <v>13640</v>
      </c>
      <c r="N451" s="32">
        <v>1653</v>
      </c>
      <c r="O451" s="32">
        <v>29174</v>
      </c>
      <c r="P451" s="59">
        <f t="shared" si="108"/>
        <v>888304</v>
      </c>
      <c r="Q451" s="108">
        <f t="shared" si="101"/>
        <v>14.481204189113274</v>
      </c>
      <c r="R451" s="36">
        <f t="shared" si="103"/>
        <v>6134186</v>
      </c>
      <c r="S451">
        <v>27</v>
      </c>
      <c r="T451">
        <v>16</v>
      </c>
      <c r="U451">
        <v>4</v>
      </c>
      <c r="V451" s="36">
        <f t="shared" si="105"/>
        <v>47</v>
      </c>
      <c r="W451" s="124">
        <f t="shared" si="112"/>
        <v>0.95918367346938771</v>
      </c>
      <c r="X451">
        <v>5</v>
      </c>
      <c r="Y451" s="36">
        <f t="shared" si="113"/>
        <v>52</v>
      </c>
      <c r="Z451" s="14" t="s">
        <v>319</v>
      </c>
      <c r="AA451" s="14" t="s">
        <v>320</v>
      </c>
      <c r="AB451" s="14">
        <v>2</v>
      </c>
      <c r="AC451" s="125">
        <f t="shared" si="106"/>
        <v>2</v>
      </c>
      <c r="AD451" s="128">
        <f t="shared" ref="AD451:AD469" si="114">AC451/AE451</f>
        <v>4.0816326530612242E-2</v>
      </c>
      <c r="AE451" s="122">
        <f t="shared" si="107"/>
        <v>49</v>
      </c>
    </row>
    <row r="452" spans="1:31" x14ac:dyDescent="0.2">
      <c r="A452" s="1" t="s">
        <v>34</v>
      </c>
      <c r="B452" t="s">
        <v>102</v>
      </c>
      <c r="C452" s="32">
        <f>18945/2</f>
        <v>9472.5</v>
      </c>
      <c r="D452" t="s">
        <v>171</v>
      </c>
      <c r="E452" s="32">
        <v>1043300</v>
      </c>
      <c r="F452" s="32">
        <v>4202582</v>
      </c>
      <c r="G452" s="32">
        <v>0</v>
      </c>
      <c r="H452" s="32">
        <v>0</v>
      </c>
      <c r="I452" s="59">
        <f t="shared" si="110"/>
        <v>5245882</v>
      </c>
      <c r="J452" s="108">
        <f t="shared" si="104"/>
        <v>85.518795810886729</v>
      </c>
      <c r="K452" s="32">
        <v>307865</v>
      </c>
      <c r="L452" s="32">
        <v>535972</v>
      </c>
      <c r="M452" s="32">
        <v>13640</v>
      </c>
      <c r="N452" s="32">
        <v>1653</v>
      </c>
      <c r="O452" s="32">
        <v>29174</v>
      </c>
      <c r="P452" s="59">
        <f t="shared" si="108"/>
        <v>888304</v>
      </c>
      <c r="Q452" s="108">
        <f t="shared" ref="Q452:Q515" si="115">(100*P452)/R452</f>
        <v>14.481204189113274</v>
      </c>
      <c r="R452" s="36">
        <f t="shared" si="103"/>
        <v>6134186</v>
      </c>
      <c r="S452">
        <v>27</v>
      </c>
      <c r="T452">
        <v>16</v>
      </c>
      <c r="U452">
        <v>4</v>
      </c>
      <c r="V452" s="36">
        <f t="shared" si="105"/>
        <v>47</v>
      </c>
      <c r="W452" s="124">
        <f t="shared" si="112"/>
        <v>0.94</v>
      </c>
      <c r="X452">
        <v>5</v>
      </c>
      <c r="Y452" s="36">
        <f t="shared" si="113"/>
        <v>52</v>
      </c>
      <c r="Z452" s="14" t="s">
        <v>319</v>
      </c>
      <c r="AA452" s="14" t="s">
        <v>320</v>
      </c>
      <c r="AB452" s="14">
        <v>3</v>
      </c>
      <c r="AC452" s="125">
        <f t="shared" si="106"/>
        <v>3</v>
      </c>
      <c r="AD452" s="128">
        <f t="shared" si="114"/>
        <v>0.06</v>
      </c>
      <c r="AE452" s="122">
        <f t="shared" si="107"/>
        <v>50</v>
      </c>
    </row>
    <row r="453" spans="1:31" x14ac:dyDescent="0.2">
      <c r="A453" s="1" t="s">
        <v>34</v>
      </c>
      <c r="B453" t="s">
        <v>163</v>
      </c>
      <c r="C453">
        <v>9472.5</v>
      </c>
      <c r="D453" t="s">
        <v>171</v>
      </c>
      <c r="E453" s="32">
        <v>1043300</v>
      </c>
      <c r="F453" s="32">
        <v>4202582</v>
      </c>
      <c r="G453" s="32">
        <v>0</v>
      </c>
      <c r="H453" s="32">
        <v>0</v>
      </c>
      <c r="I453" s="59">
        <f t="shared" si="110"/>
        <v>5245882</v>
      </c>
      <c r="J453" s="108">
        <f t="shared" si="104"/>
        <v>85.518795810886729</v>
      </c>
      <c r="K453" s="32">
        <v>307865</v>
      </c>
      <c r="L453" s="32">
        <v>535972</v>
      </c>
      <c r="M453" s="32">
        <v>13640</v>
      </c>
      <c r="N453" s="32">
        <v>1653</v>
      </c>
      <c r="O453" s="32">
        <v>29174</v>
      </c>
      <c r="P453" s="59">
        <f t="shared" si="108"/>
        <v>888304</v>
      </c>
      <c r="Q453" s="108">
        <f t="shared" si="115"/>
        <v>14.481204189113274</v>
      </c>
      <c r="R453" s="36">
        <f t="shared" si="103"/>
        <v>6134186</v>
      </c>
      <c r="S453">
        <v>27</v>
      </c>
      <c r="T453">
        <v>16</v>
      </c>
      <c r="U453">
        <v>4</v>
      </c>
      <c r="V453" s="36">
        <f t="shared" si="105"/>
        <v>47</v>
      </c>
      <c r="W453" s="124">
        <f t="shared" si="112"/>
        <v>0.92156862745098034</v>
      </c>
      <c r="X453">
        <v>5</v>
      </c>
      <c r="Y453" s="36">
        <f t="shared" si="113"/>
        <v>52</v>
      </c>
      <c r="Z453" s="14" t="s">
        <v>319</v>
      </c>
      <c r="AA453" s="14" t="s">
        <v>320</v>
      </c>
      <c r="AB453" s="14">
        <v>4</v>
      </c>
      <c r="AC453" s="125">
        <f t="shared" si="106"/>
        <v>4</v>
      </c>
      <c r="AD453" s="128">
        <f t="shared" si="114"/>
        <v>7.8431372549019607E-2</v>
      </c>
      <c r="AE453" s="122">
        <f t="shared" si="107"/>
        <v>51</v>
      </c>
    </row>
    <row r="454" spans="1:31" x14ac:dyDescent="0.2">
      <c r="A454" s="1" t="s">
        <v>34</v>
      </c>
      <c r="B454" t="s">
        <v>123</v>
      </c>
      <c r="C454" s="32">
        <v>25723</v>
      </c>
      <c r="D454" t="s">
        <v>171</v>
      </c>
      <c r="E454" s="32">
        <v>1043300</v>
      </c>
      <c r="F454" s="32">
        <v>4202582</v>
      </c>
      <c r="G454" s="32">
        <v>0</v>
      </c>
      <c r="H454" s="32">
        <v>0</v>
      </c>
      <c r="I454" s="59">
        <f t="shared" si="110"/>
        <v>5245882</v>
      </c>
      <c r="J454" s="108">
        <f t="shared" si="104"/>
        <v>85.518795810886729</v>
      </c>
      <c r="K454" s="32">
        <v>307865</v>
      </c>
      <c r="L454" s="32">
        <v>535972</v>
      </c>
      <c r="M454" s="32">
        <v>13640</v>
      </c>
      <c r="N454" s="32">
        <v>1653</v>
      </c>
      <c r="O454" s="32">
        <v>29174</v>
      </c>
      <c r="P454" s="59">
        <f t="shared" si="108"/>
        <v>888304</v>
      </c>
      <c r="Q454" s="108">
        <f t="shared" si="115"/>
        <v>14.481204189113274</v>
      </c>
      <c r="R454" s="36">
        <f t="shared" si="103"/>
        <v>6134186</v>
      </c>
      <c r="S454">
        <v>27</v>
      </c>
      <c r="T454">
        <v>16</v>
      </c>
      <c r="U454">
        <v>4</v>
      </c>
      <c r="V454" s="36">
        <f t="shared" si="105"/>
        <v>47</v>
      </c>
      <c r="W454" s="124">
        <f t="shared" si="112"/>
        <v>0.90384615384615385</v>
      </c>
      <c r="X454">
        <v>5</v>
      </c>
      <c r="Y454" s="36">
        <f t="shared" si="113"/>
        <v>52</v>
      </c>
      <c r="Z454" s="14" t="s">
        <v>319</v>
      </c>
      <c r="AA454" s="14" t="s">
        <v>320</v>
      </c>
      <c r="AB454" s="14">
        <v>5</v>
      </c>
      <c r="AC454" s="125">
        <f t="shared" si="106"/>
        <v>5</v>
      </c>
      <c r="AD454" s="128">
        <f t="shared" si="114"/>
        <v>9.6153846153846159E-2</v>
      </c>
      <c r="AE454" s="122">
        <f t="shared" si="107"/>
        <v>52</v>
      </c>
    </row>
    <row r="455" spans="1:31" x14ac:dyDescent="0.2">
      <c r="A455" s="1" t="s">
        <v>34</v>
      </c>
      <c r="B455" t="s">
        <v>102</v>
      </c>
      <c r="C455" s="32">
        <v>594772</v>
      </c>
      <c r="D455" t="s">
        <v>171</v>
      </c>
      <c r="E455" s="32">
        <v>1043300</v>
      </c>
      <c r="F455" s="32">
        <v>4202582</v>
      </c>
      <c r="G455" s="32">
        <v>0</v>
      </c>
      <c r="H455" s="32">
        <v>0</v>
      </c>
      <c r="I455" s="59">
        <f t="shared" si="110"/>
        <v>5245882</v>
      </c>
      <c r="J455" s="108">
        <f t="shared" si="104"/>
        <v>85.518795810886729</v>
      </c>
      <c r="K455" s="32">
        <v>307865</v>
      </c>
      <c r="L455" s="32">
        <v>535972</v>
      </c>
      <c r="M455" s="32">
        <v>13640</v>
      </c>
      <c r="N455" s="32">
        <v>1653</v>
      </c>
      <c r="O455" s="32">
        <v>29174</v>
      </c>
      <c r="P455" s="59">
        <f t="shared" si="108"/>
        <v>888304</v>
      </c>
      <c r="Q455" s="108">
        <f t="shared" si="115"/>
        <v>14.481204189113274</v>
      </c>
      <c r="R455" s="36">
        <f t="shared" si="103"/>
        <v>6134186</v>
      </c>
      <c r="S455">
        <v>27</v>
      </c>
      <c r="T455">
        <v>16</v>
      </c>
      <c r="U455">
        <v>4</v>
      </c>
      <c r="V455" s="36">
        <f t="shared" si="105"/>
        <v>47</v>
      </c>
      <c r="W455" s="124">
        <f t="shared" si="112"/>
        <v>0.8867924528301887</v>
      </c>
      <c r="X455">
        <v>5</v>
      </c>
      <c r="Y455" s="36">
        <f t="shared" si="113"/>
        <v>52</v>
      </c>
      <c r="Z455" s="14" t="s">
        <v>319</v>
      </c>
      <c r="AA455" s="14" t="s">
        <v>320</v>
      </c>
      <c r="AB455" s="14">
        <v>6</v>
      </c>
      <c r="AC455" s="125">
        <f t="shared" si="106"/>
        <v>6</v>
      </c>
      <c r="AD455" s="128">
        <f t="shared" si="114"/>
        <v>0.11320754716981132</v>
      </c>
      <c r="AE455" s="122">
        <f t="shared" si="107"/>
        <v>53</v>
      </c>
    </row>
    <row r="456" spans="1:31" x14ac:dyDescent="0.2">
      <c r="A456" s="1" t="s">
        <v>34</v>
      </c>
      <c r="B456" t="s">
        <v>163</v>
      </c>
      <c r="C456" s="32">
        <v>108866</v>
      </c>
      <c r="D456" t="s">
        <v>171</v>
      </c>
      <c r="E456" s="32">
        <v>1043300</v>
      </c>
      <c r="F456" s="32">
        <v>4202582</v>
      </c>
      <c r="G456" s="32">
        <v>0</v>
      </c>
      <c r="H456" s="32">
        <v>0</v>
      </c>
      <c r="I456" s="59">
        <f t="shared" si="110"/>
        <v>5245882</v>
      </c>
      <c r="J456" s="108">
        <f t="shared" si="104"/>
        <v>85.518795810886729</v>
      </c>
      <c r="K456" s="32">
        <v>307865</v>
      </c>
      <c r="L456" s="32">
        <v>535972</v>
      </c>
      <c r="M456" s="32">
        <v>13640</v>
      </c>
      <c r="N456" s="32">
        <v>1653</v>
      </c>
      <c r="O456" s="32">
        <v>29174</v>
      </c>
      <c r="P456" s="59">
        <f t="shared" si="108"/>
        <v>888304</v>
      </c>
      <c r="Q456" s="108">
        <f t="shared" si="115"/>
        <v>14.481204189113274</v>
      </c>
      <c r="R456" s="36">
        <f t="shared" si="103"/>
        <v>6134186</v>
      </c>
      <c r="S456">
        <v>27</v>
      </c>
      <c r="T456">
        <v>16</v>
      </c>
      <c r="U456">
        <v>4</v>
      </c>
      <c r="V456" s="36">
        <f t="shared" si="105"/>
        <v>47</v>
      </c>
      <c r="W456" s="124">
        <f t="shared" si="112"/>
        <v>0.87037037037037035</v>
      </c>
      <c r="X456">
        <v>5</v>
      </c>
      <c r="Y456" s="36">
        <f t="shared" si="113"/>
        <v>52</v>
      </c>
      <c r="Z456" s="14" t="s">
        <v>319</v>
      </c>
      <c r="AA456" s="14" t="s">
        <v>320</v>
      </c>
      <c r="AB456" s="14">
        <v>7</v>
      </c>
      <c r="AC456" s="125">
        <f t="shared" si="106"/>
        <v>7</v>
      </c>
      <c r="AD456" s="128">
        <f t="shared" si="114"/>
        <v>0.12962962962962962</v>
      </c>
      <c r="AE456" s="122">
        <f t="shared" si="107"/>
        <v>54</v>
      </c>
    </row>
    <row r="457" spans="1:31" x14ac:dyDescent="0.2">
      <c r="A457" s="1" t="s">
        <v>34</v>
      </c>
      <c r="B457" t="s">
        <v>147</v>
      </c>
      <c r="C457" s="32">
        <v>57427</v>
      </c>
      <c r="D457" t="s">
        <v>171</v>
      </c>
      <c r="E457" s="32">
        <v>1043300</v>
      </c>
      <c r="F457" s="32">
        <v>4202582</v>
      </c>
      <c r="G457" s="32">
        <v>0</v>
      </c>
      <c r="H457" s="32">
        <v>0</v>
      </c>
      <c r="I457" s="59">
        <f t="shared" si="110"/>
        <v>5245882</v>
      </c>
      <c r="J457" s="108">
        <f t="shared" si="104"/>
        <v>85.518795810886729</v>
      </c>
      <c r="K457" s="32">
        <v>307865</v>
      </c>
      <c r="L457" s="32">
        <v>535972</v>
      </c>
      <c r="M457" s="32">
        <v>13640</v>
      </c>
      <c r="N457" s="32">
        <v>1653</v>
      </c>
      <c r="O457" s="32">
        <v>29174</v>
      </c>
      <c r="P457" s="59">
        <f t="shared" si="108"/>
        <v>888304</v>
      </c>
      <c r="Q457" s="108">
        <f t="shared" si="115"/>
        <v>14.481204189113274</v>
      </c>
      <c r="R457" s="36">
        <f t="shared" si="103"/>
        <v>6134186</v>
      </c>
      <c r="S457">
        <v>27</v>
      </c>
      <c r="T457">
        <v>16</v>
      </c>
      <c r="U457">
        <v>4</v>
      </c>
      <c r="V457" s="36">
        <f t="shared" si="105"/>
        <v>47</v>
      </c>
      <c r="W457" s="124">
        <f t="shared" si="112"/>
        <v>0.8545454545454545</v>
      </c>
      <c r="X457">
        <v>5</v>
      </c>
      <c r="Y457" s="36">
        <f t="shared" si="113"/>
        <v>52</v>
      </c>
      <c r="Z457" s="14" t="s">
        <v>319</v>
      </c>
      <c r="AA457" s="14" t="s">
        <v>320</v>
      </c>
      <c r="AB457" s="14">
        <v>8</v>
      </c>
      <c r="AC457" s="125">
        <f t="shared" si="106"/>
        <v>8</v>
      </c>
      <c r="AD457" s="128">
        <f t="shared" si="114"/>
        <v>0.14545454545454545</v>
      </c>
      <c r="AE457" s="122">
        <f t="shared" si="107"/>
        <v>55</v>
      </c>
    </row>
    <row r="458" spans="1:31" x14ac:dyDescent="0.2">
      <c r="A458" s="1" t="s">
        <v>34</v>
      </c>
      <c r="B458" t="s">
        <v>103</v>
      </c>
      <c r="C458" s="32">
        <v>157781</v>
      </c>
      <c r="D458" t="s">
        <v>171</v>
      </c>
      <c r="E458" s="32">
        <v>1043300</v>
      </c>
      <c r="F458" s="32">
        <v>4202582</v>
      </c>
      <c r="G458" s="32">
        <v>0</v>
      </c>
      <c r="H458" s="32">
        <v>0</v>
      </c>
      <c r="I458" s="59">
        <f t="shared" si="110"/>
        <v>5245882</v>
      </c>
      <c r="J458" s="108">
        <f t="shared" si="104"/>
        <v>85.518795810886729</v>
      </c>
      <c r="K458" s="32">
        <v>307865</v>
      </c>
      <c r="L458" s="32">
        <v>535972</v>
      </c>
      <c r="M458" s="32">
        <v>13640</v>
      </c>
      <c r="N458" s="32">
        <v>1653</v>
      </c>
      <c r="O458" s="32">
        <v>29174</v>
      </c>
      <c r="P458" s="59">
        <f t="shared" si="108"/>
        <v>888304</v>
      </c>
      <c r="Q458" s="108">
        <f t="shared" si="115"/>
        <v>14.481204189113274</v>
      </c>
      <c r="R458" s="36">
        <f t="shared" si="103"/>
        <v>6134186</v>
      </c>
      <c r="S458">
        <v>27</v>
      </c>
      <c r="T458">
        <v>16</v>
      </c>
      <c r="U458">
        <v>4</v>
      </c>
      <c r="V458" s="36">
        <f t="shared" si="105"/>
        <v>47</v>
      </c>
      <c r="W458" s="124">
        <f t="shared" si="112"/>
        <v>0.8392857142857143</v>
      </c>
      <c r="X458">
        <v>5</v>
      </c>
      <c r="Y458" s="36">
        <f t="shared" si="113"/>
        <v>52</v>
      </c>
      <c r="Z458" s="14" t="s">
        <v>319</v>
      </c>
      <c r="AA458" s="14" t="s">
        <v>320</v>
      </c>
      <c r="AB458" s="14">
        <v>9</v>
      </c>
      <c r="AC458" s="125">
        <f t="shared" si="106"/>
        <v>9</v>
      </c>
      <c r="AD458" s="128">
        <f t="shared" si="114"/>
        <v>0.16071428571428573</v>
      </c>
      <c r="AE458" s="122">
        <f t="shared" si="107"/>
        <v>56</v>
      </c>
    </row>
    <row r="459" spans="1:31" x14ac:dyDescent="0.2">
      <c r="A459" s="1" t="s">
        <v>34</v>
      </c>
      <c r="B459" t="s">
        <v>106</v>
      </c>
      <c r="C459" s="32">
        <v>569410</v>
      </c>
      <c r="D459" t="s">
        <v>171</v>
      </c>
      <c r="E459" s="32">
        <v>1043300</v>
      </c>
      <c r="F459" s="32">
        <v>4202582</v>
      </c>
      <c r="G459" s="32">
        <v>0</v>
      </c>
      <c r="H459" s="32">
        <v>0</v>
      </c>
      <c r="I459" s="59">
        <f t="shared" si="110"/>
        <v>5245882</v>
      </c>
      <c r="J459" s="108">
        <f t="shared" si="104"/>
        <v>85.518795810886729</v>
      </c>
      <c r="K459" s="32">
        <v>307865</v>
      </c>
      <c r="L459" s="32">
        <v>535972</v>
      </c>
      <c r="M459" s="32">
        <v>13640</v>
      </c>
      <c r="N459" s="32">
        <v>1653</v>
      </c>
      <c r="O459" s="32">
        <v>29174</v>
      </c>
      <c r="P459" s="59">
        <f t="shared" si="108"/>
        <v>888304</v>
      </c>
      <c r="Q459" s="108">
        <f t="shared" si="115"/>
        <v>14.481204189113274</v>
      </c>
      <c r="R459" s="36">
        <f t="shared" si="103"/>
        <v>6134186</v>
      </c>
      <c r="S459">
        <v>27</v>
      </c>
      <c r="T459">
        <v>16</v>
      </c>
      <c r="U459">
        <v>4</v>
      </c>
      <c r="V459" s="36">
        <f t="shared" si="105"/>
        <v>47</v>
      </c>
      <c r="W459" s="124">
        <f t="shared" si="112"/>
        <v>0.82456140350877194</v>
      </c>
      <c r="X459">
        <v>5</v>
      </c>
      <c r="Y459" s="36">
        <f t="shared" si="113"/>
        <v>52</v>
      </c>
      <c r="Z459" s="14" t="s">
        <v>319</v>
      </c>
      <c r="AA459" s="14" t="s">
        <v>320</v>
      </c>
      <c r="AB459" s="14">
        <v>10</v>
      </c>
      <c r="AC459" s="125">
        <f t="shared" si="106"/>
        <v>10</v>
      </c>
      <c r="AD459" s="128">
        <f t="shared" si="114"/>
        <v>0.17543859649122806</v>
      </c>
      <c r="AE459" s="122">
        <f t="shared" si="107"/>
        <v>57</v>
      </c>
    </row>
    <row r="460" spans="1:31" x14ac:dyDescent="0.2">
      <c r="A460" s="1" t="s">
        <v>34</v>
      </c>
      <c r="B460" t="s">
        <v>164</v>
      </c>
      <c r="C460" s="32">
        <v>8000</v>
      </c>
      <c r="D460" t="s">
        <v>171</v>
      </c>
      <c r="E460" s="32">
        <v>1043300</v>
      </c>
      <c r="F460" s="32">
        <v>4202582</v>
      </c>
      <c r="G460" s="32">
        <v>0</v>
      </c>
      <c r="H460" s="32">
        <v>0</v>
      </c>
      <c r="I460" s="59">
        <f t="shared" si="110"/>
        <v>5245882</v>
      </c>
      <c r="J460" s="108">
        <f t="shared" si="104"/>
        <v>85.518795810886729</v>
      </c>
      <c r="K460" s="32">
        <v>307865</v>
      </c>
      <c r="L460" s="32">
        <v>535972</v>
      </c>
      <c r="M460" s="32">
        <v>13640</v>
      </c>
      <c r="N460" s="32">
        <v>1653</v>
      </c>
      <c r="O460" s="32">
        <v>29174</v>
      </c>
      <c r="P460" s="59">
        <f t="shared" si="108"/>
        <v>888304</v>
      </c>
      <c r="Q460" s="108">
        <f t="shared" si="115"/>
        <v>14.481204189113274</v>
      </c>
      <c r="R460" s="36">
        <f t="shared" ref="R460:R523" si="116">I460+P460</f>
        <v>6134186</v>
      </c>
      <c r="S460">
        <v>27</v>
      </c>
      <c r="T460">
        <v>16</v>
      </c>
      <c r="U460">
        <v>4</v>
      </c>
      <c r="V460" s="36">
        <f t="shared" si="105"/>
        <v>47</v>
      </c>
      <c r="W460" s="124">
        <f t="shared" si="112"/>
        <v>0.81034482758620685</v>
      </c>
      <c r="X460">
        <v>5</v>
      </c>
      <c r="Y460" s="36">
        <f t="shared" si="113"/>
        <v>52</v>
      </c>
      <c r="Z460" s="14" t="s">
        <v>319</v>
      </c>
      <c r="AA460" s="14" t="s">
        <v>320</v>
      </c>
      <c r="AB460" s="14">
        <v>11</v>
      </c>
      <c r="AC460" s="125">
        <f t="shared" si="106"/>
        <v>11</v>
      </c>
      <c r="AD460" s="128">
        <f t="shared" si="114"/>
        <v>0.18965517241379309</v>
      </c>
      <c r="AE460" s="122">
        <f t="shared" si="107"/>
        <v>58</v>
      </c>
    </row>
    <row r="461" spans="1:31" x14ac:dyDescent="0.2">
      <c r="A461" s="1" t="s">
        <v>34</v>
      </c>
      <c r="B461" t="s">
        <v>124</v>
      </c>
      <c r="C461" s="32">
        <v>5000</v>
      </c>
      <c r="D461" t="s">
        <v>171</v>
      </c>
      <c r="E461" s="32">
        <v>1043300</v>
      </c>
      <c r="F461" s="32">
        <v>4202582</v>
      </c>
      <c r="G461" s="32">
        <v>0</v>
      </c>
      <c r="H461" s="32">
        <v>0</v>
      </c>
      <c r="I461" s="59">
        <f t="shared" si="110"/>
        <v>5245882</v>
      </c>
      <c r="J461" s="108">
        <f t="shared" si="104"/>
        <v>85.518795810886729</v>
      </c>
      <c r="K461" s="32">
        <v>307865</v>
      </c>
      <c r="L461" s="32">
        <v>535972</v>
      </c>
      <c r="M461" s="32">
        <v>13640</v>
      </c>
      <c r="N461" s="32">
        <v>1653</v>
      </c>
      <c r="O461" s="32">
        <v>29174</v>
      </c>
      <c r="P461" s="59">
        <f t="shared" si="108"/>
        <v>888304</v>
      </c>
      <c r="Q461" s="108">
        <f t="shared" si="115"/>
        <v>14.481204189113274</v>
      </c>
      <c r="R461" s="36">
        <f t="shared" si="116"/>
        <v>6134186</v>
      </c>
      <c r="S461">
        <v>27</v>
      </c>
      <c r="T461">
        <v>16</v>
      </c>
      <c r="U461">
        <v>4</v>
      </c>
      <c r="V461" s="36">
        <f t="shared" si="105"/>
        <v>47</v>
      </c>
      <c r="W461" s="124">
        <f t="shared" si="112"/>
        <v>0.79661016949152541</v>
      </c>
      <c r="X461">
        <v>5</v>
      </c>
      <c r="Y461" s="36">
        <f t="shared" si="113"/>
        <v>52</v>
      </c>
      <c r="Z461" s="14" t="s">
        <v>319</v>
      </c>
      <c r="AA461" s="14" t="s">
        <v>320</v>
      </c>
      <c r="AB461" s="14">
        <v>12</v>
      </c>
      <c r="AC461" s="125">
        <f t="shared" si="106"/>
        <v>12</v>
      </c>
      <c r="AD461" s="128">
        <f t="shared" si="114"/>
        <v>0.20338983050847459</v>
      </c>
      <c r="AE461" s="122">
        <f t="shared" si="107"/>
        <v>59</v>
      </c>
    </row>
    <row r="462" spans="1:31" ht="15" customHeight="1" x14ac:dyDescent="0.2">
      <c r="A462" s="1" t="s">
        <v>34</v>
      </c>
      <c r="B462" t="s">
        <v>109</v>
      </c>
      <c r="C462" s="32">
        <v>910487</v>
      </c>
      <c r="D462" t="s">
        <v>224</v>
      </c>
      <c r="E462" s="32">
        <v>1043300</v>
      </c>
      <c r="F462" s="32">
        <v>4202582</v>
      </c>
      <c r="G462" s="32">
        <v>0</v>
      </c>
      <c r="H462" s="32">
        <v>0</v>
      </c>
      <c r="I462" s="59">
        <f t="shared" si="110"/>
        <v>5245882</v>
      </c>
      <c r="J462" s="108">
        <f t="shared" ref="J462:J525" si="117">(100*I462)/R462</f>
        <v>85.518795810886729</v>
      </c>
      <c r="K462" s="32">
        <v>307865</v>
      </c>
      <c r="L462" s="32">
        <v>535972</v>
      </c>
      <c r="M462" s="32">
        <v>13640</v>
      </c>
      <c r="N462" s="32">
        <v>1653</v>
      </c>
      <c r="O462" s="32">
        <v>29174</v>
      </c>
      <c r="P462" s="59">
        <f t="shared" si="108"/>
        <v>888304</v>
      </c>
      <c r="Q462" s="108">
        <f t="shared" si="115"/>
        <v>14.481204189113274</v>
      </c>
      <c r="R462" s="36">
        <f t="shared" si="116"/>
        <v>6134186</v>
      </c>
      <c r="S462">
        <v>27</v>
      </c>
      <c r="T462">
        <v>16</v>
      </c>
      <c r="U462">
        <v>4</v>
      </c>
      <c r="V462" s="36">
        <f t="shared" si="105"/>
        <v>47</v>
      </c>
      <c r="W462" s="124">
        <f t="shared" si="112"/>
        <v>0.78333333333333333</v>
      </c>
      <c r="X462">
        <v>5</v>
      </c>
      <c r="Y462" s="36">
        <f t="shared" si="113"/>
        <v>52</v>
      </c>
      <c r="Z462" s="14" t="s">
        <v>319</v>
      </c>
      <c r="AA462" s="14" t="s">
        <v>320</v>
      </c>
      <c r="AB462" s="14">
        <v>13</v>
      </c>
      <c r="AC462" s="125">
        <f t="shared" si="106"/>
        <v>13</v>
      </c>
      <c r="AD462" s="128">
        <f t="shared" si="114"/>
        <v>0.21666666666666667</v>
      </c>
      <c r="AE462" s="122">
        <f t="shared" si="107"/>
        <v>60</v>
      </c>
    </row>
    <row r="463" spans="1:31" x14ac:dyDescent="0.2">
      <c r="A463" s="1" t="s">
        <v>34</v>
      </c>
      <c r="B463" t="s">
        <v>125</v>
      </c>
      <c r="C463" s="32">
        <v>31812</v>
      </c>
      <c r="D463" t="s">
        <v>224</v>
      </c>
      <c r="E463" s="32">
        <v>1043300</v>
      </c>
      <c r="F463" s="32">
        <v>4202582</v>
      </c>
      <c r="G463" s="32">
        <v>0</v>
      </c>
      <c r="H463" s="32">
        <v>0</v>
      </c>
      <c r="I463" s="59">
        <f t="shared" si="110"/>
        <v>5245882</v>
      </c>
      <c r="J463" s="108">
        <f t="shared" si="117"/>
        <v>85.518795810886729</v>
      </c>
      <c r="K463" s="32">
        <v>307865</v>
      </c>
      <c r="L463" s="32">
        <v>535972</v>
      </c>
      <c r="M463" s="32">
        <v>13640</v>
      </c>
      <c r="N463" s="32">
        <v>1653</v>
      </c>
      <c r="O463" s="32">
        <v>29174</v>
      </c>
      <c r="P463" s="59">
        <f t="shared" si="108"/>
        <v>888304</v>
      </c>
      <c r="Q463" s="108">
        <f t="shared" si="115"/>
        <v>14.481204189113274</v>
      </c>
      <c r="R463" s="36">
        <f t="shared" si="116"/>
        <v>6134186</v>
      </c>
      <c r="S463">
        <v>27</v>
      </c>
      <c r="T463">
        <v>16</v>
      </c>
      <c r="U463">
        <v>4</v>
      </c>
      <c r="V463" s="36">
        <f t="shared" si="105"/>
        <v>47</v>
      </c>
      <c r="W463" s="124">
        <f t="shared" ref="W463:W496" si="118">V463/AE463</f>
        <v>0.77049180327868849</v>
      </c>
      <c r="X463">
        <v>5</v>
      </c>
      <c r="Y463" s="36">
        <f t="shared" si="113"/>
        <v>52</v>
      </c>
      <c r="Z463" s="14" t="s">
        <v>319</v>
      </c>
      <c r="AA463" s="14" t="s">
        <v>320</v>
      </c>
      <c r="AB463" s="14">
        <v>14</v>
      </c>
      <c r="AC463" s="125">
        <f t="shared" si="106"/>
        <v>14</v>
      </c>
      <c r="AD463" s="128">
        <f t="shared" si="114"/>
        <v>0.22950819672131148</v>
      </c>
      <c r="AE463" s="122">
        <f t="shared" si="107"/>
        <v>61</v>
      </c>
    </row>
    <row r="464" spans="1:31" ht="15.75" customHeight="1" x14ac:dyDescent="0.2">
      <c r="A464" s="1" t="s">
        <v>36</v>
      </c>
      <c r="B464" t="s">
        <v>161</v>
      </c>
      <c r="C464" s="32">
        <v>115583</v>
      </c>
      <c r="D464" t="s">
        <v>98</v>
      </c>
      <c r="E464" s="32">
        <v>4253054</v>
      </c>
      <c r="F464" s="32">
        <v>3100977</v>
      </c>
      <c r="G464" s="32">
        <v>0</v>
      </c>
      <c r="H464" s="32">
        <v>0</v>
      </c>
      <c r="I464" s="59">
        <f t="shared" si="110"/>
        <v>7354031</v>
      </c>
      <c r="J464" s="108">
        <f t="shared" si="117"/>
        <v>76.068712286462343</v>
      </c>
      <c r="K464" s="32">
        <v>154153</v>
      </c>
      <c r="L464" s="32">
        <v>123504</v>
      </c>
      <c r="M464" s="32">
        <v>2035928</v>
      </c>
      <c r="N464" s="32">
        <v>0</v>
      </c>
      <c r="O464" s="32">
        <v>0</v>
      </c>
      <c r="P464" s="59">
        <f>SUM(K464:O464)</f>
        <v>2313585</v>
      </c>
      <c r="Q464" s="108">
        <f t="shared" si="115"/>
        <v>23.93128771353765</v>
      </c>
      <c r="R464" s="36">
        <f t="shared" si="116"/>
        <v>9667616</v>
      </c>
      <c r="S464">
        <v>20</v>
      </c>
      <c r="T464">
        <v>14</v>
      </c>
      <c r="U464">
        <v>15</v>
      </c>
      <c r="V464" s="36">
        <f t="shared" si="105"/>
        <v>49</v>
      </c>
      <c r="W464" s="124">
        <f t="shared" si="118"/>
        <v>1</v>
      </c>
      <c r="X464">
        <v>7</v>
      </c>
      <c r="Y464" s="36">
        <f t="shared" si="113"/>
        <v>56</v>
      </c>
      <c r="Z464" s="14" t="s">
        <v>322</v>
      </c>
      <c r="AA464" s="14" t="s">
        <v>323</v>
      </c>
      <c r="AB464" s="14" t="s">
        <v>324</v>
      </c>
      <c r="AC464" s="125">
        <f>SUM(Z464:AB464)</f>
        <v>0</v>
      </c>
      <c r="AD464" s="128">
        <f t="shared" si="114"/>
        <v>0</v>
      </c>
      <c r="AE464" s="122">
        <f t="shared" si="107"/>
        <v>49</v>
      </c>
    </row>
    <row r="465" spans="1:31" ht="15.75" customHeight="1" x14ac:dyDescent="0.2">
      <c r="A465" s="1" t="s">
        <v>36</v>
      </c>
      <c r="B465" t="s">
        <v>119</v>
      </c>
      <c r="C465" s="32">
        <v>297366</v>
      </c>
      <c r="D465" t="s">
        <v>98</v>
      </c>
      <c r="E465" s="32">
        <v>4253054</v>
      </c>
      <c r="F465" s="32">
        <v>3100977</v>
      </c>
      <c r="G465" s="32">
        <v>0</v>
      </c>
      <c r="H465" s="32">
        <v>0</v>
      </c>
      <c r="I465" s="59">
        <f t="shared" si="110"/>
        <v>7354031</v>
      </c>
      <c r="J465" s="108">
        <f t="shared" si="117"/>
        <v>76.068712286462343</v>
      </c>
      <c r="K465" s="32">
        <v>154153</v>
      </c>
      <c r="L465" s="32">
        <v>123504</v>
      </c>
      <c r="M465" s="32">
        <v>2035928</v>
      </c>
      <c r="N465" s="32">
        <v>0</v>
      </c>
      <c r="O465" s="32">
        <v>0</v>
      </c>
      <c r="P465" s="59">
        <f>SUM(K465:O465)</f>
        <v>2313585</v>
      </c>
      <c r="Q465" s="108">
        <f t="shared" si="115"/>
        <v>23.93128771353765</v>
      </c>
      <c r="R465" s="36">
        <f t="shared" si="116"/>
        <v>9667616</v>
      </c>
      <c r="S465">
        <v>20</v>
      </c>
      <c r="T465">
        <v>14</v>
      </c>
      <c r="U465">
        <v>15</v>
      </c>
      <c r="V465" s="36">
        <f t="shared" si="105"/>
        <v>49</v>
      </c>
      <c r="W465" s="124">
        <f t="shared" si="118"/>
        <v>1</v>
      </c>
      <c r="X465">
        <v>7</v>
      </c>
      <c r="Y465" s="36">
        <f t="shared" si="113"/>
        <v>56</v>
      </c>
      <c r="Z465" s="14" t="s">
        <v>322</v>
      </c>
      <c r="AA465" s="14" t="s">
        <v>323</v>
      </c>
      <c r="AB465" s="14" t="s">
        <v>324</v>
      </c>
      <c r="AC465" s="125">
        <f t="shared" si="106"/>
        <v>0</v>
      </c>
      <c r="AD465" s="128">
        <f t="shared" si="114"/>
        <v>0</v>
      </c>
      <c r="AE465" s="122">
        <f t="shared" si="107"/>
        <v>49</v>
      </c>
    </row>
    <row r="466" spans="1:31" x14ac:dyDescent="0.2">
      <c r="A466" s="1" t="s">
        <v>36</v>
      </c>
      <c r="B466" t="s">
        <v>99</v>
      </c>
      <c r="C466" s="32">
        <v>313859</v>
      </c>
      <c r="D466" t="s">
        <v>98</v>
      </c>
      <c r="E466" s="32">
        <v>4253054</v>
      </c>
      <c r="F466" s="32">
        <v>3100977</v>
      </c>
      <c r="G466" s="32">
        <v>0</v>
      </c>
      <c r="H466" s="32">
        <v>0</v>
      </c>
      <c r="I466" s="59">
        <f t="shared" si="110"/>
        <v>7354031</v>
      </c>
      <c r="J466" s="108">
        <f t="shared" si="117"/>
        <v>76.068712286462343</v>
      </c>
      <c r="K466" s="32">
        <v>154153</v>
      </c>
      <c r="L466" s="32">
        <v>123504</v>
      </c>
      <c r="M466" s="32">
        <v>2035928</v>
      </c>
      <c r="N466" s="32">
        <v>0</v>
      </c>
      <c r="O466" s="32">
        <v>0</v>
      </c>
      <c r="P466" s="59">
        <f t="shared" si="108"/>
        <v>2313585</v>
      </c>
      <c r="Q466" s="108">
        <f t="shared" si="115"/>
        <v>23.93128771353765</v>
      </c>
      <c r="R466" s="36">
        <f t="shared" si="116"/>
        <v>9667616</v>
      </c>
      <c r="S466">
        <v>20</v>
      </c>
      <c r="T466">
        <v>14</v>
      </c>
      <c r="U466">
        <v>15</v>
      </c>
      <c r="V466" s="36">
        <f t="shared" si="105"/>
        <v>49</v>
      </c>
      <c r="W466" s="124">
        <f t="shared" si="118"/>
        <v>1</v>
      </c>
      <c r="X466">
        <v>7</v>
      </c>
      <c r="Y466" s="36">
        <f t="shared" si="113"/>
        <v>56</v>
      </c>
      <c r="Z466" s="14" t="s">
        <v>322</v>
      </c>
      <c r="AA466" s="14" t="s">
        <v>323</v>
      </c>
      <c r="AB466" s="14" t="s">
        <v>324</v>
      </c>
      <c r="AC466" s="125">
        <f t="shared" si="106"/>
        <v>0</v>
      </c>
      <c r="AD466" s="128">
        <f t="shared" si="114"/>
        <v>0</v>
      </c>
      <c r="AE466" s="122">
        <f t="shared" si="107"/>
        <v>49</v>
      </c>
    </row>
    <row r="467" spans="1:31" x14ac:dyDescent="0.2">
      <c r="A467" s="1" t="s">
        <v>36</v>
      </c>
      <c r="B467" t="s">
        <v>121</v>
      </c>
      <c r="C467" s="32">
        <v>310685</v>
      </c>
      <c r="D467" t="s">
        <v>98</v>
      </c>
      <c r="E467" s="32">
        <v>4253054</v>
      </c>
      <c r="F467" s="32">
        <v>3100977</v>
      </c>
      <c r="G467" s="32">
        <v>0</v>
      </c>
      <c r="H467" s="32">
        <v>0</v>
      </c>
      <c r="I467" s="59">
        <f t="shared" si="110"/>
        <v>7354031</v>
      </c>
      <c r="J467" s="108">
        <f t="shared" si="117"/>
        <v>76.068712286462343</v>
      </c>
      <c r="K467" s="32">
        <v>154153</v>
      </c>
      <c r="L467" s="32">
        <v>123504</v>
      </c>
      <c r="M467" s="32">
        <v>2035928</v>
      </c>
      <c r="N467" s="32">
        <v>0</v>
      </c>
      <c r="O467" s="32">
        <v>0</v>
      </c>
      <c r="P467" s="59">
        <f t="shared" si="108"/>
        <v>2313585</v>
      </c>
      <c r="Q467" s="108">
        <f t="shared" si="115"/>
        <v>23.93128771353765</v>
      </c>
      <c r="R467" s="36">
        <f t="shared" si="116"/>
        <v>9667616</v>
      </c>
      <c r="S467">
        <v>20</v>
      </c>
      <c r="T467">
        <v>14</v>
      </c>
      <c r="U467">
        <v>15</v>
      </c>
      <c r="V467" s="36">
        <f t="shared" si="105"/>
        <v>49</v>
      </c>
      <c r="W467" s="124">
        <f t="shared" si="118"/>
        <v>1</v>
      </c>
      <c r="X467">
        <v>7</v>
      </c>
      <c r="Y467" s="36">
        <f t="shared" si="113"/>
        <v>56</v>
      </c>
      <c r="Z467" s="14" t="s">
        <v>322</v>
      </c>
      <c r="AA467" s="14" t="s">
        <v>323</v>
      </c>
      <c r="AB467" s="14" t="s">
        <v>324</v>
      </c>
      <c r="AC467" s="125">
        <f t="shared" si="106"/>
        <v>0</v>
      </c>
      <c r="AD467" s="128">
        <f t="shared" si="114"/>
        <v>0</v>
      </c>
      <c r="AE467" s="122">
        <f t="shared" si="107"/>
        <v>49</v>
      </c>
    </row>
    <row r="468" spans="1:31" x14ac:dyDescent="0.2">
      <c r="A468" s="1" t="s">
        <v>36</v>
      </c>
      <c r="B468" t="s">
        <v>100</v>
      </c>
      <c r="C468" s="32">
        <v>106183</v>
      </c>
      <c r="D468" t="s">
        <v>98</v>
      </c>
      <c r="E468" s="32">
        <v>4253054</v>
      </c>
      <c r="F468" s="32">
        <v>3100977</v>
      </c>
      <c r="G468" s="32">
        <v>0</v>
      </c>
      <c r="H468" s="32">
        <v>0</v>
      </c>
      <c r="I468" s="59">
        <f t="shared" si="110"/>
        <v>7354031</v>
      </c>
      <c r="J468" s="108">
        <f t="shared" si="117"/>
        <v>76.068712286462343</v>
      </c>
      <c r="K468" s="32">
        <v>154153</v>
      </c>
      <c r="L468" s="32">
        <v>123504</v>
      </c>
      <c r="M468" s="32">
        <v>2035928</v>
      </c>
      <c r="N468" s="32">
        <v>0</v>
      </c>
      <c r="O468" s="32">
        <v>0</v>
      </c>
      <c r="P468" s="59">
        <f t="shared" si="108"/>
        <v>2313585</v>
      </c>
      <c r="Q468" s="108">
        <f t="shared" si="115"/>
        <v>23.93128771353765</v>
      </c>
      <c r="R468" s="36">
        <f t="shared" si="116"/>
        <v>9667616</v>
      </c>
      <c r="S468">
        <v>20</v>
      </c>
      <c r="T468">
        <v>14</v>
      </c>
      <c r="U468">
        <v>15</v>
      </c>
      <c r="V468" s="36">
        <f t="shared" si="105"/>
        <v>49</v>
      </c>
      <c r="W468" s="124">
        <f t="shared" si="118"/>
        <v>1</v>
      </c>
      <c r="X468">
        <v>7</v>
      </c>
      <c r="Y468" s="36">
        <f t="shared" si="113"/>
        <v>56</v>
      </c>
      <c r="Z468" s="14" t="s">
        <v>322</v>
      </c>
      <c r="AA468" s="14" t="s">
        <v>323</v>
      </c>
      <c r="AB468" s="14" t="s">
        <v>324</v>
      </c>
      <c r="AC468" s="125">
        <f t="shared" si="106"/>
        <v>0</v>
      </c>
      <c r="AD468" s="128">
        <f t="shared" si="114"/>
        <v>0</v>
      </c>
      <c r="AE468" s="122">
        <f t="shared" si="107"/>
        <v>49</v>
      </c>
    </row>
    <row r="469" spans="1:31" x14ac:dyDescent="0.2">
      <c r="A469" s="1" t="s">
        <v>36</v>
      </c>
      <c r="B469" t="s">
        <v>122</v>
      </c>
      <c r="C469" s="32">
        <v>404937</v>
      </c>
      <c r="D469" t="s">
        <v>98</v>
      </c>
      <c r="E469" s="32">
        <v>4253054</v>
      </c>
      <c r="F469" s="32">
        <v>3100977</v>
      </c>
      <c r="G469" s="32">
        <v>0</v>
      </c>
      <c r="H469" s="32">
        <v>0</v>
      </c>
      <c r="I469" s="59">
        <f t="shared" si="110"/>
        <v>7354031</v>
      </c>
      <c r="J469" s="108">
        <f t="shared" si="117"/>
        <v>76.068712286462343</v>
      </c>
      <c r="K469" s="32">
        <v>154153</v>
      </c>
      <c r="L469" s="32">
        <v>123504</v>
      </c>
      <c r="M469" s="32">
        <v>2035928</v>
      </c>
      <c r="N469" s="32">
        <v>0</v>
      </c>
      <c r="O469" s="32">
        <v>0</v>
      </c>
      <c r="P469" s="59">
        <f t="shared" si="108"/>
        <v>2313585</v>
      </c>
      <c r="Q469" s="108">
        <f t="shared" si="115"/>
        <v>23.93128771353765</v>
      </c>
      <c r="R469" s="36">
        <f t="shared" si="116"/>
        <v>9667616</v>
      </c>
      <c r="S469">
        <v>20</v>
      </c>
      <c r="T469">
        <v>14</v>
      </c>
      <c r="U469">
        <v>15</v>
      </c>
      <c r="V469" s="36">
        <f t="shared" si="105"/>
        <v>49</v>
      </c>
      <c r="W469" s="124">
        <f t="shared" si="118"/>
        <v>1</v>
      </c>
      <c r="X469">
        <v>7</v>
      </c>
      <c r="Y469" s="36">
        <f t="shared" si="113"/>
        <v>56</v>
      </c>
      <c r="Z469" s="14" t="s">
        <v>322</v>
      </c>
      <c r="AA469" s="14" t="s">
        <v>323</v>
      </c>
      <c r="AB469" s="14" t="s">
        <v>324</v>
      </c>
      <c r="AC469" s="125">
        <f t="shared" si="106"/>
        <v>0</v>
      </c>
      <c r="AD469" s="128">
        <f t="shared" si="114"/>
        <v>0</v>
      </c>
      <c r="AE469" s="122">
        <f t="shared" si="107"/>
        <v>49</v>
      </c>
    </row>
    <row r="470" spans="1:31" x14ac:dyDescent="0.2">
      <c r="A470" s="1" t="s">
        <v>36</v>
      </c>
      <c r="B470" t="s">
        <v>102</v>
      </c>
      <c r="C470" s="32">
        <v>380935</v>
      </c>
      <c r="D470" t="s">
        <v>171</v>
      </c>
      <c r="E470" s="32">
        <v>4253054</v>
      </c>
      <c r="F470" s="32">
        <v>3100977</v>
      </c>
      <c r="G470" s="32">
        <v>0</v>
      </c>
      <c r="H470" s="32">
        <v>0</v>
      </c>
      <c r="I470" s="59">
        <f t="shared" si="110"/>
        <v>7354031</v>
      </c>
      <c r="J470" s="108">
        <f t="shared" si="117"/>
        <v>76.068712286462343</v>
      </c>
      <c r="K470" s="32">
        <v>154153</v>
      </c>
      <c r="L470" s="32">
        <v>123504</v>
      </c>
      <c r="M470" s="32">
        <v>2035928</v>
      </c>
      <c r="N470" s="32">
        <v>0</v>
      </c>
      <c r="O470" s="32">
        <v>0</v>
      </c>
      <c r="P470" s="59">
        <f t="shared" si="108"/>
        <v>2313585</v>
      </c>
      <c r="Q470" s="108">
        <f t="shared" si="115"/>
        <v>23.93128771353765</v>
      </c>
      <c r="R470" s="36">
        <f t="shared" si="116"/>
        <v>9667616</v>
      </c>
      <c r="S470">
        <v>20</v>
      </c>
      <c r="T470">
        <v>14</v>
      </c>
      <c r="U470">
        <v>15</v>
      </c>
      <c r="V470" s="36">
        <f>SUM(S470:U470)</f>
        <v>49</v>
      </c>
      <c r="W470" s="124">
        <f t="shared" si="118"/>
        <v>1</v>
      </c>
      <c r="X470">
        <v>7</v>
      </c>
      <c r="Y470" s="36">
        <f t="shared" si="113"/>
        <v>56</v>
      </c>
      <c r="Z470" s="14" t="s">
        <v>322</v>
      </c>
      <c r="AA470" s="14" t="s">
        <v>323</v>
      </c>
      <c r="AB470" s="14" t="s">
        <v>324</v>
      </c>
      <c r="AC470" s="125">
        <f t="shared" si="106"/>
        <v>0</v>
      </c>
      <c r="AD470" s="128">
        <f>AC470/AE470</f>
        <v>0</v>
      </c>
      <c r="AE470" s="122">
        <f t="shared" si="107"/>
        <v>49</v>
      </c>
    </row>
    <row r="471" spans="1:31" x14ac:dyDescent="0.2">
      <c r="A471" s="1" t="s">
        <v>36</v>
      </c>
      <c r="B471" t="s">
        <v>163</v>
      </c>
      <c r="C471" s="32">
        <v>42060</v>
      </c>
      <c r="D471" t="s">
        <v>171</v>
      </c>
      <c r="E471" s="32">
        <v>4253054</v>
      </c>
      <c r="F471" s="32">
        <v>3100977</v>
      </c>
      <c r="G471" s="32">
        <v>0</v>
      </c>
      <c r="H471" s="32">
        <v>0</v>
      </c>
      <c r="I471" s="59">
        <f t="shared" si="110"/>
        <v>7354031</v>
      </c>
      <c r="J471" s="108">
        <f t="shared" si="117"/>
        <v>76.068712286462343</v>
      </c>
      <c r="K471" s="32">
        <v>154153</v>
      </c>
      <c r="L471" s="32">
        <v>123504</v>
      </c>
      <c r="M471" s="32">
        <v>2035928</v>
      </c>
      <c r="N471" s="32">
        <v>0</v>
      </c>
      <c r="O471" s="32">
        <v>0</v>
      </c>
      <c r="P471" s="59">
        <f t="shared" si="108"/>
        <v>2313585</v>
      </c>
      <c r="Q471" s="108">
        <f t="shared" si="115"/>
        <v>23.93128771353765</v>
      </c>
      <c r="R471" s="36">
        <f t="shared" si="116"/>
        <v>9667616</v>
      </c>
      <c r="S471">
        <v>20</v>
      </c>
      <c r="T471">
        <v>14</v>
      </c>
      <c r="U471">
        <v>15</v>
      </c>
      <c r="V471" s="36">
        <f t="shared" ref="V471:V476" si="119">SUM(S471:U471)</f>
        <v>49</v>
      </c>
      <c r="W471" s="124">
        <f t="shared" si="118"/>
        <v>1</v>
      </c>
      <c r="X471">
        <v>7</v>
      </c>
      <c r="Y471" s="36">
        <f t="shared" si="113"/>
        <v>56</v>
      </c>
      <c r="Z471" s="14" t="s">
        <v>322</v>
      </c>
      <c r="AA471" s="14" t="s">
        <v>323</v>
      </c>
      <c r="AB471" s="14" t="s">
        <v>324</v>
      </c>
      <c r="AC471" s="125">
        <f t="shared" si="106"/>
        <v>0</v>
      </c>
      <c r="AD471" s="128">
        <f t="shared" ref="AD471:AD534" si="120">AC471/AE471</f>
        <v>0</v>
      </c>
      <c r="AE471" s="122">
        <f t="shared" si="107"/>
        <v>49</v>
      </c>
    </row>
    <row r="472" spans="1:31" x14ac:dyDescent="0.2">
      <c r="A472" s="1" t="s">
        <v>36</v>
      </c>
      <c r="B472" t="s">
        <v>103</v>
      </c>
      <c r="C472" s="32">
        <v>283979</v>
      </c>
      <c r="D472" t="s">
        <v>171</v>
      </c>
      <c r="E472" s="32">
        <v>4253054</v>
      </c>
      <c r="F472" s="32">
        <v>3100977</v>
      </c>
      <c r="G472" s="32">
        <v>0</v>
      </c>
      <c r="H472" s="32">
        <v>0</v>
      </c>
      <c r="I472" s="59">
        <f t="shared" si="110"/>
        <v>7354031</v>
      </c>
      <c r="J472" s="108">
        <f t="shared" si="117"/>
        <v>76.068712286462343</v>
      </c>
      <c r="K472" s="32">
        <v>154153</v>
      </c>
      <c r="L472" s="32">
        <v>123504</v>
      </c>
      <c r="M472" s="32">
        <v>2035928</v>
      </c>
      <c r="N472" s="32">
        <v>0</v>
      </c>
      <c r="O472" s="32">
        <v>0</v>
      </c>
      <c r="P472" s="59">
        <f t="shared" si="108"/>
        <v>2313585</v>
      </c>
      <c r="Q472" s="108">
        <f t="shared" si="115"/>
        <v>23.93128771353765</v>
      </c>
      <c r="R472" s="36">
        <f t="shared" si="116"/>
        <v>9667616</v>
      </c>
      <c r="S472">
        <v>20</v>
      </c>
      <c r="T472">
        <v>14</v>
      </c>
      <c r="U472">
        <v>15</v>
      </c>
      <c r="V472" s="36">
        <f t="shared" si="119"/>
        <v>49</v>
      </c>
      <c r="W472" s="124">
        <f t="shared" si="118"/>
        <v>1</v>
      </c>
      <c r="X472">
        <v>7</v>
      </c>
      <c r="Y472" s="36">
        <f t="shared" si="113"/>
        <v>56</v>
      </c>
      <c r="Z472" s="14" t="s">
        <v>322</v>
      </c>
      <c r="AA472" s="14" t="s">
        <v>323</v>
      </c>
      <c r="AB472" s="14" t="s">
        <v>324</v>
      </c>
      <c r="AC472" s="125">
        <f t="shared" si="106"/>
        <v>0</v>
      </c>
      <c r="AD472" s="128">
        <f t="shared" si="120"/>
        <v>0</v>
      </c>
      <c r="AE472" s="122">
        <f t="shared" si="107"/>
        <v>49</v>
      </c>
    </row>
    <row r="473" spans="1:31" x14ac:dyDescent="0.2">
      <c r="A473" s="1" t="s">
        <v>36</v>
      </c>
      <c r="B473" t="s">
        <v>104</v>
      </c>
      <c r="C473" s="32">
        <v>38532</v>
      </c>
      <c r="D473" t="s">
        <v>171</v>
      </c>
      <c r="E473" s="32">
        <v>4253054</v>
      </c>
      <c r="F473" s="32">
        <v>3100977</v>
      </c>
      <c r="G473" s="32">
        <v>0</v>
      </c>
      <c r="H473" s="32">
        <v>0</v>
      </c>
      <c r="I473" s="59">
        <f t="shared" si="110"/>
        <v>7354031</v>
      </c>
      <c r="J473" s="108">
        <f t="shared" si="117"/>
        <v>76.068712286462343</v>
      </c>
      <c r="K473" s="32">
        <v>154153</v>
      </c>
      <c r="L473" s="32">
        <v>123504</v>
      </c>
      <c r="M473" s="32">
        <v>2035928</v>
      </c>
      <c r="N473" s="32">
        <v>0</v>
      </c>
      <c r="O473" s="32">
        <v>0</v>
      </c>
      <c r="P473" s="59">
        <f t="shared" si="108"/>
        <v>2313585</v>
      </c>
      <c r="Q473" s="108">
        <f t="shared" si="115"/>
        <v>23.93128771353765</v>
      </c>
      <c r="R473" s="36">
        <f t="shared" si="116"/>
        <v>9667616</v>
      </c>
      <c r="S473">
        <v>20</v>
      </c>
      <c r="T473">
        <v>14</v>
      </c>
      <c r="U473">
        <v>15</v>
      </c>
      <c r="V473" s="36">
        <f t="shared" si="119"/>
        <v>49</v>
      </c>
      <c r="W473" s="124">
        <f t="shared" si="118"/>
        <v>1</v>
      </c>
      <c r="X473">
        <v>7</v>
      </c>
      <c r="Y473" s="36">
        <f t="shared" si="113"/>
        <v>56</v>
      </c>
      <c r="Z473" s="14" t="s">
        <v>322</v>
      </c>
      <c r="AA473" s="14" t="s">
        <v>323</v>
      </c>
      <c r="AB473" s="14" t="s">
        <v>324</v>
      </c>
      <c r="AC473" s="125">
        <f t="shared" si="106"/>
        <v>0</v>
      </c>
      <c r="AD473" s="128">
        <f t="shared" si="120"/>
        <v>0</v>
      </c>
      <c r="AE473" s="122">
        <f t="shared" si="107"/>
        <v>49</v>
      </c>
    </row>
    <row r="474" spans="1:31" x14ac:dyDescent="0.2">
      <c r="A474" s="1" t="s">
        <v>36</v>
      </c>
      <c r="B474" t="s">
        <v>106</v>
      </c>
      <c r="C474" s="32">
        <v>127164</v>
      </c>
      <c r="D474" t="s">
        <v>171</v>
      </c>
      <c r="E474" s="32">
        <v>4253054</v>
      </c>
      <c r="F474" s="32">
        <v>3100977</v>
      </c>
      <c r="G474" s="32">
        <v>0</v>
      </c>
      <c r="H474" s="32">
        <v>0</v>
      </c>
      <c r="I474" s="59">
        <f t="shared" si="110"/>
        <v>7354031</v>
      </c>
      <c r="J474" s="108">
        <f t="shared" si="117"/>
        <v>76.068712286462343</v>
      </c>
      <c r="K474" s="32">
        <v>154153</v>
      </c>
      <c r="L474" s="32">
        <v>123504</v>
      </c>
      <c r="M474" s="32">
        <v>2035928</v>
      </c>
      <c r="N474" s="32">
        <v>0</v>
      </c>
      <c r="O474" s="32">
        <v>0</v>
      </c>
      <c r="P474" s="59">
        <f t="shared" si="108"/>
        <v>2313585</v>
      </c>
      <c r="Q474" s="108">
        <f t="shared" si="115"/>
        <v>23.93128771353765</v>
      </c>
      <c r="R474" s="36">
        <f t="shared" si="116"/>
        <v>9667616</v>
      </c>
      <c r="S474">
        <v>20</v>
      </c>
      <c r="T474">
        <v>14</v>
      </c>
      <c r="U474">
        <v>15</v>
      </c>
      <c r="V474" s="36">
        <f t="shared" si="119"/>
        <v>49</v>
      </c>
      <c r="W474" s="124">
        <f t="shared" si="118"/>
        <v>1</v>
      </c>
      <c r="X474">
        <v>7</v>
      </c>
      <c r="Y474" s="36">
        <f t="shared" si="113"/>
        <v>56</v>
      </c>
      <c r="Z474" s="14" t="s">
        <v>322</v>
      </c>
      <c r="AA474" s="14" t="s">
        <v>323</v>
      </c>
      <c r="AB474" s="14" t="s">
        <v>324</v>
      </c>
      <c r="AC474" s="125">
        <f t="shared" si="106"/>
        <v>0</v>
      </c>
      <c r="AD474" s="128">
        <f t="shared" si="120"/>
        <v>0</v>
      </c>
      <c r="AE474" s="122">
        <f t="shared" si="107"/>
        <v>49</v>
      </c>
    </row>
    <row r="475" spans="1:31" x14ac:dyDescent="0.2">
      <c r="A475" s="1" t="s">
        <v>36</v>
      </c>
      <c r="B475" t="s">
        <v>202</v>
      </c>
      <c r="C475" s="32">
        <v>755319</v>
      </c>
      <c r="D475" t="s">
        <v>224</v>
      </c>
      <c r="E475" s="32">
        <v>4253054</v>
      </c>
      <c r="F475" s="32">
        <v>3100977</v>
      </c>
      <c r="G475" s="32">
        <v>0</v>
      </c>
      <c r="H475" s="32">
        <v>0</v>
      </c>
      <c r="I475" s="59">
        <f t="shared" si="110"/>
        <v>7354031</v>
      </c>
      <c r="J475" s="108">
        <f t="shared" si="117"/>
        <v>76.068712286462343</v>
      </c>
      <c r="K475" s="32">
        <v>154153</v>
      </c>
      <c r="L475" s="32">
        <v>123504</v>
      </c>
      <c r="M475" s="32">
        <v>2035928</v>
      </c>
      <c r="N475" s="32">
        <v>0</v>
      </c>
      <c r="O475" s="32">
        <v>0</v>
      </c>
      <c r="P475" s="59">
        <f t="shared" si="108"/>
        <v>2313585</v>
      </c>
      <c r="Q475" s="108">
        <f t="shared" si="115"/>
        <v>23.93128771353765</v>
      </c>
      <c r="R475" s="36">
        <f t="shared" si="116"/>
        <v>9667616</v>
      </c>
      <c r="S475">
        <v>20</v>
      </c>
      <c r="T475">
        <v>14</v>
      </c>
      <c r="U475">
        <v>15</v>
      </c>
      <c r="V475" s="36">
        <f t="shared" si="119"/>
        <v>49</v>
      </c>
      <c r="W475" s="124">
        <f t="shared" si="118"/>
        <v>1</v>
      </c>
      <c r="X475">
        <v>7</v>
      </c>
      <c r="Y475" s="36">
        <f t="shared" si="113"/>
        <v>56</v>
      </c>
      <c r="Z475" s="14" t="s">
        <v>322</v>
      </c>
      <c r="AA475" s="14" t="s">
        <v>323</v>
      </c>
      <c r="AB475" s="14" t="s">
        <v>324</v>
      </c>
      <c r="AC475" s="125">
        <f t="shared" si="106"/>
        <v>0</v>
      </c>
      <c r="AD475" s="128">
        <f t="shared" si="120"/>
        <v>0</v>
      </c>
      <c r="AE475" s="122">
        <f t="shared" si="107"/>
        <v>49</v>
      </c>
    </row>
    <row r="476" spans="1:31" x14ac:dyDescent="0.2">
      <c r="A476" s="1" t="s">
        <v>36</v>
      </c>
      <c r="B476" t="s">
        <v>157</v>
      </c>
      <c r="C476" s="32">
        <v>6873</v>
      </c>
      <c r="D476" t="s">
        <v>224</v>
      </c>
      <c r="E476" s="32">
        <v>4253054</v>
      </c>
      <c r="F476" s="32">
        <v>3100977</v>
      </c>
      <c r="G476" s="32">
        <v>0</v>
      </c>
      <c r="H476" s="32">
        <v>0</v>
      </c>
      <c r="I476" s="59">
        <f t="shared" si="110"/>
        <v>7354031</v>
      </c>
      <c r="J476" s="108">
        <f t="shared" si="117"/>
        <v>76.068712286462343</v>
      </c>
      <c r="K476" s="32">
        <v>154153</v>
      </c>
      <c r="L476" s="32">
        <v>123504</v>
      </c>
      <c r="M476" s="32">
        <v>2035928</v>
      </c>
      <c r="N476" s="32">
        <v>0</v>
      </c>
      <c r="O476" s="32">
        <v>0</v>
      </c>
      <c r="P476" s="59">
        <f t="shared" si="108"/>
        <v>2313585</v>
      </c>
      <c r="Q476" s="108">
        <f t="shared" si="115"/>
        <v>23.93128771353765</v>
      </c>
      <c r="R476" s="36">
        <f t="shared" si="116"/>
        <v>9667616</v>
      </c>
      <c r="S476">
        <v>20</v>
      </c>
      <c r="T476">
        <v>14</v>
      </c>
      <c r="U476">
        <v>15</v>
      </c>
      <c r="V476" s="36">
        <f t="shared" si="119"/>
        <v>49</v>
      </c>
      <c r="W476" s="124">
        <f t="shared" si="118"/>
        <v>1</v>
      </c>
      <c r="X476">
        <v>7</v>
      </c>
      <c r="Y476" s="36">
        <f t="shared" si="113"/>
        <v>56</v>
      </c>
      <c r="Z476" s="14" t="s">
        <v>322</v>
      </c>
      <c r="AA476" s="14" t="s">
        <v>323</v>
      </c>
      <c r="AB476" s="14" t="s">
        <v>324</v>
      </c>
      <c r="AC476" s="125">
        <f t="shared" si="106"/>
        <v>0</v>
      </c>
      <c r="AD476" s="128">
        <f t="shared" si="120"/>
        <v>0</v>
      </c>
      <c r="AE476" s="122">
        <f t="shared" si="107"/>
        <v>49</v>
      </c>
    </row>
    <row r="477" spans="1:31" ht="15.75" customHeight="1" x14ac:dyDescent="0.2">
      <c r="A477" s="1" t="s">
        <v>37</v>
      </c>
      <c r="B477" t="s">
        <v>130</v>
      </c>
      <c r="C477" s="32">
        <v>271439</v>
      </c>
      <c r="D477" t="s">
        <v>98</v>
      </c>
      <c r="E477" s="32">
        <v>500000</v>
      </c>
      <c r="F477" s="32">
        <v>1379579</v>
      </c>
      <c r="G477" s="32">
        <v>365625</v>
      </c>
      <c r="H477" s="32">
        <v>0</v>
      </c>
      <c r="I477" s="59">
        <f>SUM(E477:H477)</f>
        <v>2245204</v>
      </c>
      <c r="J477" s="108">
        <f t="shared" si="117"/>
        <v>74.651662768729878</v>
      </c>
      <c r="K477" s="32">
        <v>132996</v>
      </c>
      <c r="L477" s="32">
        <v>370582</v>
      </c>
      <c r="M477" s="32">
        <v>237270</v>
      </c>
      <c r="N477" s="32">
        <v>0</v>
      </c>
      <c r="O477" s="32">
        <v>21522</v>
      </c>
      <c r="P477" s="59">
        <f>SUM(K477:O477)</f>
        <v>762370</v>
      </c>
      <c r="Q477" s="108">
        <f t="shared" si="115"/>
        <v>25.348337231270119</v>
      </c>
      <c r="R477" s="36">
        <f t="shared" si="116"/>
        <v>3007574</v>
      </c>
      <c r="S477">
        <v>7</v>
      </c>
      <c r="T477">
        <v>0</v>
      </c>
      <c r="U477">
        <v>3</v>
      </c>
      <c r="V477" s="36">
        <f>SUM(S477:U477)</f>
        <v>10</v>
      </c>
      <c r="W477" s="124">
        <f t="shared" si="118"/>
        <v>0.11363636363636363</v>
      </c>
      <c r="X477">
        <v>0</v>
      </c>
      <c r="Y477" s="36">
        <f t="shared" si="113"/>
        <v>10</v>
      </c>
      <c r="Z477" s="14">
        <v>4</v>
      </c>
      <c r="AA477" s="14">
        <v>74</v>
      </c>
      <c r="AB477" s="14">
        <v>0</v>
      </c>
      <c r="AC477" s="125">
        <f t="shared" si="106"/>
        <v>78</v>
      </c>
      <c r="AD477" s="128">
        <f t="shared" si="120"/>
        <v>0.88636363636363635</v>
      </c>
      <c r="AE477" s="122">
        <f t="shared" si="107"/>
        <v>88</v>
      </c>
    </row>
    <row r="478" spans="1:31" ht="15.75" customHeight="1" x14ac:dyDescent="0.2">
      <c r="A478" s="1" t="s">
        <v>37</v>
      </c>
      <c r="B478" t="s">
        <v>121</v>
      </c>
      <c r="C478" s="32">
        <v>445123</v>
      </c>
      <c r="D478" t="s">
        <v>98</v>
      </c>
      <c r="E478" s="32">
        <v>500000</v>
      </c>
      <c r="F478" s="32">
        <v>1379579</v>
      </c>
      <c r="G478" s="32">
        <v>365625</v>
      </c>
      <c r="H478" s="32">
        <v>0</v>
      </c>
      <c r="I478" s="59">
        <f t="shared" si="110"/>
        <v>2245204</v>
      </c>
      <c r="J478" s="108">
        <f t="shared" si="117"/>
        <v>74.651662768729878</v>
      </c>
      <c r="K478" s="32">
        <v>132996</v>
      </c>
      <c r="L478" s="32">
        <v>370582</v>
      </c>
      <c r="M478" s="32">
        <v>237270</v>
      </c>
      <c r="N478" s="32">
        <v>0</v>
      </c>
      <c r="O478" s="32">
        <v>21522</v>
      </c>
      <c r="P478" s="59">
        <f t="shared" si="108"/>
        <v>762370</v>
      </c>
      <c r="Q478" s="108">
        <f t="shared" si="115"/>
        <v>25.348337231270119</v>
      </c>
      <c r="R478" s="36">
        <f t="shared" si="116"/>
        <v>3007574</v>
      </c>
      <c r="S478">
        <v>7</v>
      </c>
      <c r="T478">
        <v>0</v>
      </c>
      <c r="U478">
        <v>3</v>
      </c>
      <c r="V478" s="36">
        <f t="shared" ref="V478:V482" si="121">SUM(S478:U478)</f>
        <v>10</v>
      </c>
      <c r="W478" s="124">
        <f t="shared" si="118"/>
        <v>0.11363636363636363</v>
      </c>
      <c r="X478">
        <v>0</v>
      </c>
      <c r="Y478" s="36">
        <f t="shared" si="113"/>
        <v>10</v>
      </c>
      <c r="Z478" s="14">
        <v>4</v>
      </c>
      <c r="AA478" s="14">
        <v>74</v>
      </c>
      <c r="AB478" s="14">
        <v>0</v>
      </c>
      <c r="AC478" s="125">
        <f t="shared" si="106"/>
        <v>78</v>
      </c>
      <c r="AD478" s="128">
        <f t="shared" si="120"/>
        <v>0.88636363636363635</v>
      </c>
      <c r="AE478" s="122">
        <f t="shared" si="107"/>
        <v>88</v>
      </c>
    </row>
    <row r="479" spans="1:31" x14ac:dyDescent="0.2">
      <c r="A479" s="1" t="s">
        <v>37</v>
      </c>
      <c r="B479" t="s">
        <v>102</v>
      </c>
      <c r="C479" s="32">
        <v>73451</v>
      </c>
      <c r="D479" t="s">
        <v>171</v>
      </c>
      <c r="E479" s="32">
        <v>500000</v>
      </c>
      <c r="F479" s="32">
        <v>1379579</v>
      </c>
      <c r="G479" s="32">
        <v>365625</v>
      </c>
      <c r="H479" s="32">
        <v>0</v>
      </c>
      <c r="I479" s="59">
        <f t="shared" si="110"/>
        <v>2245204</v>
      </c>
      <c r="J479" s="108">
        <f t="shared" si="117"/>
        <v>74.651662768729878</v>
      </c>
      <c r="K479" s="32">
        <v>132996</v>
      </c>
      <c r="L479" s="32">
        <v>370582</v>
      </c>
      <c r="M479" s="32">
        <v>237270</v>
      </c>
      <c r="N479" s="32">
        <v>0</v>
      </c>
      <c r="O479" s="32">
        <v>21522</v>
      </c>
      <c r="P479" s="59">
        <f t="shared" si="108"/>
        <v>762370</v>
      </c>
      <c r="Q479" s="108">
        <f t="shared" si="115"/>
        <v>25.348337231270119</v>
      </c>
      <c r="R479" s="36">
        <f t="shared" si="116"/>
        <v>3007574</v>
      </c>
      <c r="S479">
        <v>7</v>
      </c>
      <c r="T479">
        <v>0</v>
      </c>
      <c r="U479">
        <v>3</v>
      </c>
      <c r="V479" s="36">
        <f t="shared" si="121"/>
        <v>10</v>
      </c>
      <c r="W479" s="124">
        <f t="shared" si="118"/>
        <v>0.11363636363636363</v>
      </c>
      <c r="X479">
        <v>0</v>
      </c>
      <c r="Y479" s="36">
        <f t="shared" si="113"/>
        <v>10</v>
      </c>
      <c r="Z479" s="14">
        <v>4</v>
      </c>
      <c r="AA479" s="14">
        <v>74</v>
      </c>
      <c r="AB479" s="14">
        <v>0</v>
      </c>
      <c r="AC479" s="125">
        <f t="shared" si="106"/>
        <v>78</v>
      </c>
      <c r="AD479" s="128">
        <f t="shared" si="120"/>
        <v>0.88636363636363635</v>
      </c>
      <c r="AE479" s="122">
        <f t="shared" si="107"/>
        <v>88</v>
      </c>
    </row>
    <row r="480" spans="1:31" x14ac:dyDescent="0.2">
      <c r="A480" s="1" t="s">
        <v>37</v>
      </c>
      <c r="B480" t="s">
        <v>103</v>
      </c>
      <c r="C480" s="32">
        <v>596374</v>
      </c>
      <c r="D480" t="s">
        <v>171</v>
      </c>
      <c r="E480" s="32">
        <v>500000</v>
      </c>
      <c r="F480" s="32">
        <v>1379579</v>
      </c>
      <c r="G480" s="32">
        <v>365625</v>
      </c>
      <c r="H480" s="32">
        <v>0</v>
      </c>
      <c r="I480" s="59">
        <f t="shared" si="110"/>
        <v>2245204</v>
      </c>
      <c r="J480" s="108">
        <f t="shared" si="117"/>
        <v>74.651662768729878</v>
      </c>
      <c r="K480" s="32">
        <v>132996</v>
      </c>
      <c r="L480" s="32">
        <v>370582</v>
      </c>
      <c r="M480" s="32">
        <v>237270</v>
      </c>
      <c r="N480" s="32">
        <v>0</v>
      </c>
      <c r="O480" s="32">
        <v>21522</v>
      </c>
      <c r="P480" s="59">
        <f t="shared" si="108"/>
        <v>762370</v>
      </c>
      <c r="Q480" s="108">
        <f t="shared" si="115"/>
        <v>25.348337231270119</v>
      </c>
      <c r="R480" s="36">
        <f t="shared" si="116"/>
        <v>3007574</v>
      </c>
      <c r="S480">
        <v>7</v>
      </c>
      <c r="T480">
        <v>0</v>
      </c>
      <c r="U480">
        <v>3</v>
      </c>
      <c r="V480" s="36">
        <f t="shared" si="121"/>
        <v>10</v>
      </c>
      <c r="W480" s="124">
        <f t="shared" si="118"/>
        <v>0.11363636363636363</v>
      </c>
      <c r="X480">
        <v>0</v>
      </c>
      <c r="Y480" s="36">
        <f t="shared" si="113"/>
        <v>10</v>
      </c>
      <c r="Z480" s="14">
        <v>4</v>
      </c>
      <c r="AA480" s="14">
        <v>74</v>
      </c>
      <c r="AB480" s="14">
        <v>0</v>
      </c>
      <c r="AC480" s="125">
        <f t="shared" ref="AC480:AC543" si="122">SUM(Z480:AB480)</f>
        <v>78</v>
      </c>
      <c r="AD480" s="128">
        <f t="shared" si="120"/>
        <v>0.88636363636363635</v>
      </c>
      <c r="AE480" s="122">
        <f t="shared" si="107"/>
        <v>88</v>
      </c>
    </row>
    <row r="481" spans="1:31" ht="15.75" customHeight="1" x14ac:dyDescent="0.2">
      <c r="A481" s="1" t="s">
        <v>37</v>
      </c>
      <c r="B481" t="s">
        <v>106</v>
      </c>
      <c r="C481" s="32">
        <v>134094</v>
      </c>
      <c r="D481" t="s">
        <v>171</v>
      </c>
      <c r="E481" s="32">
        <v>500000</v>
      </c>
      <c r="F481" s="32">
        <v>1379579</v>
      </c>
      <c r="G481" s="32">
        <v>365625</v>
      </c>
      <c r="H481" s="32">
        <v>0</v>
      </c>
      <c r="I481" s="59">
        <f t="shared" si="110"/>
        <v>2245204</v>
      </c>
      <c r="J481" s="108">
        <f t="shared" si="117"/>
        <v>74.651662768729878</v>
      </c>
      <c r="K481" s="32">
        <v>132996</v>
      </c>
      <c r="L481" s="32">
        <v>370582</v>
      </c>
      <c r="M481" s="32">
        <v>237270</v>
      </c>
      <c r="N481" s="32">
        <v>0</v>
      </c>
      <c r="O481" s="32">
        <v>21522</v>
      </c>
      <c r="P481" s="59">
        <f t="shared" si="108"/>
        <v>762370</v>
      </c>
      <c r="Q481" s="108">
        <f t="shared" si="115"/>
        <v>25.348337231270119</v>
      </c>
      <c r="R481" s="36">
        <f t="shared" si="116"/>
        <v>3007574</v>
      </c>
      <c r="S481">
        <v>7</v>
      </c>
      <c r="T481">
        <v>0</v>
      </c>
      <c r="U481">
        <v>3</v>
      </c>
      <c r="V481" s="36">
        <f t="shared" si="121"/>
        <v>10</v>
      </c>
      <c r="W481" s="124">
        <f t="shared" si="118"/>
        <v>0.11363636363636363</v>
      </c>
      <c r="X481">
        <v>0</v>
      </c>
      <c r="Y481" s="36">
        <f t="shared" si="113"/>
        <v>10</v>
      </c>
      <c r="Z481" s="14">
        <v>4</v>
      </c>
      <c r="AA481" s="14">
        <v>74</v>
      </c>
      <c r="AB481" s="14">
        <v>0</v>
      </c>
      <c r="AC481" s="125">
        <f t="shared" si="122"/>
        <v>78</v>
      </c>
      <c r="AD481" s="128">
        <f t="shared" si="120"/>
        <v>0.88636363636363635</v>
      </c>
      <c r="AE481" s="122">
        <f t="shared" ref="AE481:AE544" si="123">V481+AC481</f>
        <v>88</v>
      </c>
    </row>
    <row r="482" spans="1:31" x14ac:dyDescent="0.2">
      <c r="A482" s="1" t="s">
        <v>37</v>
      </c>
      <c r="B482" t="s">
        <v>125</v>
      </c>
      <c r="C482" s="32">
        <v>36000</v>
      </c>
      <c r="D482" t="s">
        <v>224</v>
      </c>
      <c r="E482" s="32">
        <v>500000</v>
      </c>
      <c r="F482" s="32">
        <v>1379579</v>
      </c>
      <c r="G482" s="32">
        <v>365625</v>
      </c>
      <c r="H482" s="32">
        <v>0</v>
      </c>
      <c r="I482" s="59">
        <f t="shared" si="110"/>
        <v>2245204</v>
      </c>
      <c r="J482" s="108">
        <f t="shared" si="117"/>
        <v>74.651662768729878</v>
      </c>
      <c r="K482" s="32">
        <v>132996</v>
      </c>
      <c r="L482" s="32">
        <v>370582</v>
      </c>
      <c r="M482" s="32">
        <v>237270</v>
      </c>
      <c r="N482" s="32">
        <v>0</v>
      </c>
      <c r="O482" s="32">
        <v>21522</v>
      </c>
      <c r="P482" s="59">
        <f t="shared" si="108"/>
        <v>762370</v>
      </c>
      <c r="Q482" s="108">
        <f t="shared" si="115"/>
        <v>25.348337231270119</v>
      </c>
      <c r="R482" s="36">
        <f t="shared" si="116"/>
        <v>3007574</v>
      </c>
      <c r="S482">
        <v>7</v>
      </c>
      <c r="T482">
        <v>0</v>
      </c>
      <c r="U482">
        <v>3</v>
      </c>
      <c r="V482" s="36">
        <f t="shared" si="121"/>
        <v>10</v>
      </c>
      <c r="W482" s="124">
        <f t="shared" si="118"/>
        <v>0.11363636363636363</v>
      </c>
      <c r="X482">
        <v>0</v>
      </c>
      <c r="Y482" s="36">
        <f t="shared" si="113"/>
        <v>10</v>
      </c>
      <c r="Z482" s="14">
        <v>4</v>
      </c>
      <c r="AA482" s="14">
        <v>74</v>
      </c>
      <c r="AB482" s="14">
        <v>0</v>
      </c>
      <c r="AC482" s="125">
        <f t="shared" si="122"/>
        <v>78</v>
      </c>
      <c r="AD482" s="128">
        <f t="shared" si="120"/>
        <v>0.88636363636363635</v>
      </c>
      <c r="AE482" s="122">
        <f t="shared" si="123"/>
        <v>88</v>
      </c>
    </row>
    <row r="483" spans="1:31" x14ac:dyDescent="0.2">
      <c r="A483" s="1" t="s">
        <v>38</v>
      </c>
      <c r="B483" t="s">
        <v>158</v>
      </c>
      <c r="C483" s="32">
        <v>50873</v>
      </c>
      <c r="D483" t="s">
        <v>175</v>
      </c>
      <c r="E483" s="32">
        <v>4426667</v>
      </c>
      <c r="F483" s="32">
        <v>7583608</v>
      </c>
      <c r="G483" s="32">
        <v>0</v>
      </c>
      <c r="H483" s="32">
        <v>0</v>
      </c>
      <c r="I483" s="59">
        <f>SUM(E483:H483)</f>
        <v>12010275</v>
      </c>
      <c r="J483" s="108">
        <f t="shared" si="117"/>
        <v>22.446319575643074</v>
      </c>
      <c r="K483" s="32">
        <v>8584459</v>
      </c>
      <c r="L483" s="32">
        <v>27554146</v>
      </c>
      <c r="M483" s="32">
        <v>565013</v>
      </c>
      <c r="N483" s="32">
        <v>26616</v>
      </c>
      <c r="O483" s="32">
        <f>3658+ 4762489</f>
        <v>4766147</v>
      </c>
      <c r="P483" s="59">
        <f>SUM(K483:O483)</f>
        <v>41496381</v>
      </c>
      <c r="Q483" s="108">
        <f t="shared" si="115"/>
        <v>77.553680424356926</v>
      </c>
      <c r="R483" s="36">
        <f t="shared" si="116"/>
        <v>53506656</v>
      </c>
      <c r="S483">
        <v>94</v>
      </c>
      <c r="T483">
        <v>39</v>
      </c>
      <c r="U483">
        <v>4</v>
      </c>
      <c r="V483" s="36">
        <f>SUM(S483:U483)</f>
        <v>137</v>
      </c>
      <c r="W483" s="124">
        <f>V483/Y483</f>
        <v>1</v>
      </c>
      <c r="X483">
        <v>0</v>
      </c>
      <c r="Y483" s="36">
        <f t="shared" si="113"/>
        <v>137</v>
      </c>
      <c r="Z483" s="14" t="s">
        <v>275</v>
      </c>
      <c r="AA483" s="14" t="s">
        <v>276</v>
      </c>
      <c r="AB483" s="14" t="s">
        <v>281</v>
      </c>
      <c r="AC483" s="125">
        <f>SUM(Z483:AB483)</f>
        <v>0</v>
      </c>
      <c r="AD483" s="128">
        <f t="shared" si="120"/>
        <v>0</v>
      </c>
      <c r="AE483" s="122">
        <f t="shared" si="123"/>
        <v>137</v>
      </c>
    </row>
    <row r="484" spans="1:31" ht="15" customHeight="1" x14ac:dyDescent="0.2">
      <c r="A484" s="1" t="s">
        <v>38</v>
      </c>
      <c r="B484" t="s">
        <v>148</v>
      </c>
      <c r="C484" s="32">
        <v>121339</v>
      </c>
      <c r="D484" t="s">
        <v>175</v>
      </c>
      <c r="E484" s="32">
        <v>4426667</v>
      </c>
      <c r="F484" s="32">
        <v>7583608</v>
      </c>
      <c r="G484" s="32">
        <v>0</v>
      </c>
      <c r="H484" s="32">
        <v>0</v>
      </c>
      <c r="I484" s="59">
        <f t="shared" si="110"/>
        <v>12010275</v>
      </c>
      <c r="J484" s="108">
        <f t="shared" si="117"/>
        <v>22.446319575643074</v>
      </c>
      <c r="K484" s="32">
        <v>8584459</v>
      </c>
      <c r="L484" s="32">
        <v>27554146</v>
      </c>
      <c r="M484" s="32">
        <v>565013</v>
      </c>
      <c r="N484" s="32">
        <v>26616</v>
      </c>
      <c r="O484" s="32">
        <f t="shared" ref="O484:O508" si="124">3658+ 4762489</f>
        <v>4766147</v>
      </c>
      <c r="P484" s="59">
        <f t="shared" ref="P484:P546" si="125">SUM(K484:O484)</f>
        <v>41496381</v>
      </c>
      <c r="Q484" s="108">
        <f t="shared" si="115"/>
        <v>77.553680424356926</v>
      </c>
      <c r="R484" s="36">
        <f t="shared" si="116"/>
        <v>53506656</v>
      </c>
      <c r="S484">
        <v>94</v>
      </c>
      <c r="T484">
        <v>39</v>
      </c>
      <c r="U484">
        <v>4</v>
      </c>
      <c r="V484" s="36">
        <f t="shared" ref="V484:V520" si="126">SUM(S484:U484)</f>
        <v>137</v>
      </c>
      <c r="W484" s="124">
        <f t="shared" si="118"/>
        <v>1</v>
      </c>
      <c r="X484">
        <v>0</v>
      </c>
      <c r="Y484" s="36">
        <f t="shared" si="113"/>
        <v>137</v>
      </c>
      <c r="Z484" s="14" t="s">
        <v>275</v>
      </c>
      <c r="AA484" s="14" t="s">
        <v>276</v>
      </c>
      <c r="AB484" s="14" t="s">
        <v>281</v>
      </c>
      <c r="AC484" s="125">
        <f t="shared" si="122"/>
        <v>0</v>
      </c>
      <c r="AD484" s="128">
        <f t="shared" si="120"/>
        <v>0</v>
      </c>
      <c r="AE484" s="122">
        <f t="shared" si="123"/>
        <v>137</v>
      </c>
    </row>
    <row r="485" spans="1:31" x14ac:dyDescent="0.2">
      <c r="A485" s="1" t="s">
        <v>38</v>
      </c>
      <c r="B485" t="s">
        <v>119</v>
      </c>
      <c r="C485" s="32">
        <v>1593258</v>
      </c>
      <c r="D485" t="s">
        <v>98</v>
      </c>
      <c r="E485" s="32">
        <v>4426667</v>
      </c>
      <c r="F485" s="32">
        <v>7583608</v>
      </c>
      <c r="G485" s="32">
        <v>0</v>
      </c>
      <c r="H485" s="32">
        <v>0</v>
      </c>
      <c r="I485" s="59">
        <f t="shared" si="110"/>
        <v>12010275</v>
      </c>
      <c r="J485" s="108">
        <f t="shared" si="117"/>
        <v>22.446319575643074</v>
      </c>
      <c r="K485" s="32">
        <v>8584459</v>
      </c>
      <c r="L485" s="32">
        <v>27554146</v>
      </c>
      <c r="M485" s="32">
        <v>565013</v>
      </c>
      <c r="N485" s="32">
        <v>26616</v>
      </c>
      <c r="O485" s="32">
        <f t="shared" si="124"/>
        <v>4766147</v>
      </c>
      <c r="P485" s="59">
        <f t="shared" si="125"/>
        <v>41496381</v>
      </c>
      <c r="Q485" s="108">
        <f t="shared" si="115"/>
        <v>77.553680424356926</v>
      </c>
      <c r="R485" s="36">
        <f t="shared" si="116"/>
        <v>53506656</v>
      </c>
      <c r="S485">
        <v>94</v>
      </c>
      <c r="T485">
        <v>39</v>
      </c>
      <c r="U485">
        <v>4</v>
      </c>
      <c r="V485" s="36">
        <f t="shared" si="126"/>
        <v>137</v>
      </c>
      <c r="W485" s="124">
        <f t="shared" si="118"/>
        <v>1</v>
      </c>
      <c r="X485">
        <v>0</v>
      </c>
      <c r="Y485" s="36">
        <f t="shared" si="113"/>
        <v>137</v>
      </c>
      <c r="Z485" s="14" t="s">
        <v>275</v>
      </c>
      <c r="AA485" s="14" t="s">
        <v>276</v>
      </c>
      <c r="AB485" s="14" t="s">
        <v>281</v>
      </c>
      <c r="AC485" s="125">
        <f t="shared" si="122"/>
        <v>0</v>
      </c>
      <c r="AD485" s="128">
        <f t="shared" si="120"/>
        <v>0</v>
      </c>
      <c r="AE485" s="122">
        <f t="shared" si="123"/>
        <v>137</v>
      </c>
    </row>
    <row r="486" spans="1:31" ht="15.75" customHeight="1" x14ac:dyDescent="0.2">
      <c r="A486" s="1" t="s">
        <v>38</v>
      </c>
      <c r="B486" t="s">
        <v>99</v>
      </c>
      <c r="C486" s="32">
        <v>491670</v>
      </c>
      <c r="D486" t="s">
        <v>98</v>
      </c>
      <c r="E486" s="32">
        <v>4426667</v>
      </c>
      <c r="F486" s="32">
        <v>7583608</v>
      </c>
      <c r="G486" s="32">
        <v>0</v>
      </c>
      <c r="H486" s="32">
        <v>0</v>
      </c>
      <c r="I486" s="59">
        <f t="shared" si="110"/>
        <v>12010275</v>
      </c>
      <c r="J486" s="108">
        <f t="shared" si="117"/>
        <v>22.446319575643074</v>
      </c>
      <c r="K486" s="32">
        <v>8584459</v>
      </c>
      <c r="L486" s="32">
        <v>27554146</v>
      </c>
      <c r="M486" s="32">
        <v>565013</v>
      </c>
      <c r="N486" s="32">
        <v>26616</v>
      </c>
      <c r="O486" s="32">
        <f t="shared" si="124"/>
        <v>4766147</v>
      </c>
      <c r="P486" s="59">
        <f t="shared" si="125"/>
        <v>41496381</v>
      </c>
      <c r="Q486" s="108">
        <f t="shared" si="115"/>
        <v>77.553680424356926</v>
      </c>
      <c r="R486" s="36">
        <f t="shared" si="116"/>
        <v>53506656</v>
      </c>
      <c r="S486">
        <v>94</v>
      </c>
      <c r="T486">
        <v>39</v>
      </c>
      <c r="U486">
        <v>4</v>
      </c>
      <c r="V486" s="36">
        <f t="shared" si="126"/>
        <v>137</v>
      </c>
      <c r="W486" s="124">
        <f t="shared" si="118"/>
        <v>1</v>
      </c>
      <c r="X486">
        <v>0</v>
      </c>
      <c r="Y486" s="36">
        <f t="shared" si="113"/>
        <v>137</v>
      </c>
      <c r="Z486" s="14" t="s">
        <v>275</v>
      </c>
      <c r="AA486" s="14" t="s">
        <v>276</v>
      </c>
      <c r="AB486" s="14" t="s">
        <v>281</v>
      </c>
      <c r="AC486" s="125">
        <f t="shared" si="122"/>
        <v>0</v>
      </c>
      <c r="AD486" s="128">
        <f t="shared" si="120"/>
        <v>0</v>
      </c>
      <c r="AE486" s="122">
        <f t="shared" si="123"/>
        <v>137</v>
      </c>
    </row>
    <row r="487" spans="1:31" x14ac:dyDescent="0.2">
      <c r="A487" s="1" t="s">
        <v>38</v>
      </c>
      <c r="B487" t="s">
        <v>120</v>
      </c>
      <c r="C487" s="32">
        <v>1179232</v>
      </c>
      <c r="D487" t="s">
        <v>98</v>
      </c>
      <c r="E487" s="32">
        <v>4426667</v>
      </c>
      <c r="F487" s="32">
        <v>7583608</v>
      </c>
      <c r="G487" s="32">
        <v>0</v>
      </c>
      <c r="H487" s="32">
        <v>0</v>
      </c>
      <c r="I487" s="59">
        <f t="shared" si="110"/>
        <v>12010275</v>
      </c>
      <c r="J487" s="108">
        <f t="shared" si="117"/>
        <v>22.446319575643074</v>
      </c>
      <c r="K487" s="32">
        <v>8584459</v>
      </c>
      <c r="L487" s="32">
        <v>27554146</v>
      </c>
      <c r="M487" s="32">
        <v>565013</v>
      </c>
      <c r="N487" s="32">
        <v>26616</v>
      </c>
      <c r="O487" s="32">
        <f t="shared" si="124"/>
        <v>4766147</v>
      </c>
      <c r="P487" s="59">
        <f t="shared" si="125"/>
        <v>41496381</v>
      </c>
      <c r="Q487" s="108">
        <f t="shared" si="115"/>
        <v>77.553680424356926</v>
      </c>
      <c r="R487" s="36">
        <f t="shared" si="116"/>
        <v>53506656</v>
      </c>
      <c r="S487">
        <v>94</v>
      </c>
      <c r="T487">
        <v>39</v>
      </c>
      <c r="U487">
        <v>4</v>
      </c>
      <c r="V487" s="36">
        <f t="shared" si="126"/>
        <v>137</v>
      </c>
      <c r="W487" s="124">
        <f t="shared" si="118"/>
        <v>1</v>
      </c>
      <c r="X487">
        <v>0</v>
      </c>
      <c r="Y487" s="36">
        <f t="shared" si="113"/>
        <v>137</v>
      </c>
      <c r="Z487" s="14" t="s">
        <v>275</v>
      </c>
      <c r="AA487" s="14" t="s">
        <v>276</v>
      </c>
      <c r="AB487" s="14" t="s">
        <v>281</v>
      </c>
      <c r="AC487" s="125">
        <f t="shared" si="122"/>
        <v>0</v>
      </c>
      <c r="AD487" s="128">
        <f t="shared" si="120"/>
        <v>0</v>
      </c>
      <c r="AE487" s="122">
        <f t="shared" si="123"/>
        <v>137</v>
      </c>
    </row>
    <row r="488" spans="1:31" x14ac:dyDescent="0.2">
      <c r="A488" s="1" t="s">
        <v>38</v>
      </c>
      <c r="B488" t="s">
        <v>121</v>
      </c>
      <c r="C488" s="32">
        <v>328408</v>
      </c>
      <c r="D488" t="s">
        <v>98</v>
      </c>
      <c r="E488" s="32">
        <v>4426667</v>
      </c>
      <c r="F488" s="32">
        <v>7583608</v>
      </c>
      <c r="G488" s="32">
        <v>0</v>
      </c>
      <c r="H488" s="32">
        <v>0</v>
      </c>
      <c r="I488" s="59">
        <f t="shared" si="110"/>
        <v>12010275</v>
      </c>
      <c r="J488" s="108">
        <f t="shared" si="117"/>
        <v>22.446319575643074</v>
      </c>
      <c r="K488" s="32">
        <v>8584459</v>
      </c>
      <c r="L488" s="32">
        <v>27554146</v>
      </c>
      <c r="M488" s="32">
        <v>565013</v>
      </c>
      <c r="N488" s="32">
        <v>26616</v>
      </c>
      <c r="O488" s="32">
        <f t="shared" si="124"/>
        <v>4766147</v>
      </c>
      <c r="P488" s="59">
        <f t="shared" si="125"/>
        <v>41496381</v>
      </c>
      <c r="Q488" s="108">
        <f t="shared" si="115"/>
        <v>77.553680424356926</v>
      </c>
      <c r="R488" s="36">
        <f t="shared" si="116"/>
        <v>53506656</v>
      </c>
      <c r="S488">
        <v>94</v>
      </c>
      <c r="T488">
        <v>39</v>
      </c>
      <c r="U488">
        <v>4</v>
      </c>
      <c r="V488" s="36">
        <f t="shared" si="126"/>
        <v>137</v>
      </c>
      <c r="W488" s="124">
        <f t="shared" si="118"/>
        <v>1</v>
      </c>
      <c r="X488">
        <v>0</v>
      </c>
      <c r="Y488" s="36">
        <f t="shared" si="113"/>
        <v>137</v>
      </c>
      <c r="Z488" s="14" t="s">
        <v>275</v>
      </c>
      <c r="AA488" s="14" t="s">
        <v>276</v>
      </c>
      <c r="AB488" s="14" t="s">
        <v>281</v>
      </c>
      <c r="AC488" s="125">
        <f t="shared" si="122"/>
        <v>0</v>
      </c>
      <c r="AD488" s="128">
        <f t="shared" si="120"/>
        <v>0</v>
      </c>
      <c r="AE488" s="122">
        <f t="shared" si="123"/>
        <v>137</v>
      </c>
    </row>
    <row r="489" spans="1:31" ht="15.75" customHeight="1" x14ac:dyDescent="0.2">
      <c r="A489" s="1" t="s">
        <v>38</v>
      </c>
      <c r="B489" t="s">
        <v>153</v>
      </c>
      <c r="C489" s="32">
        <v>166325</v>
      </c>
      <c r="D489" t="s">
        <v>98</v>
      </c>
      <c r="E489" s="32">
        <v>4426667</v>
      </c>
      <c r="F489" s="32">
        <v>7583608</v>
      </c>
      <c r="G489" s="32">
        <v>0</v>
      </c>
      <c r="H489" s="32">
        <v>0</v>
      </c>
      <c r="I489" s="59">
        <f t="shared" si="110"/>
        <v>12010275</v>
      </c>
      <c r="J489" s="108">
        <f t="shared" si="117"/>
        <v>22.446319575643074</v>
      </c>
      <c r="K489" s="32">
        <v>8584459</v>
      </c>
      <c r="L489" s="32">
        <v>27554146</v>
      </c>
      <c r="M489" s="32">
        <v>565013</v>
      </c>
      <c r="N489" s="32">
        <v>26616</v>
      </c>
      <c r="O489" s="32">
        <f t="shared" si="124"/>
        <v>4766147</v>
      </c>
      <c r="P489" s="59">
        <f t="shared" si="125"/>
        <v>41496381</v>
      </c>
      <c r="Q489" s="108">
        <f t="shared" si="115"/>
        <v>77.553680424356926</v>
      </c>
      <c r="R489" s="36">
        <f t="shared" si="116"/>
        <v>53506656</v>
      </c>
      <c r="S489">
        <v>94</v>
      </c>
      <c r="T489">
        <v>39</v>
      </c>
      <c r="U489">
        <v>4</v>
      </c>
      <c r="V489" s="36">
        <f t="shared" si="126"/>
        <v>137</v>
      </c>
      <c r="W489" s="124">
        <f t="shared" si="118"/>
        <v>1</v>
      </c>
      <c r="X489">
        <v>0</v>
      </c>
      <c r="Y489" s="36">
        <f t="shared" si="113"/>
        <v>137</v>
      </c>
      <c r="Z489" s="14" t="s">
        <v>275</v>
      </c>
      <c r="AA489" s="14" t="s">
        <v>276</v>
      </c>
      <c r="AB489" s="14" t="s">
        <v>281</v>
      </c>
      <c r="AC489" s="125">
        <f t="shared" si="122"/>
        <v>0</v>
      </c>
      <c r="AD489" s="128">
        <f t="shared" si="120"/>
        <v>0</v>
      </c>
      <c r="AE489" s="122">
        <f t="shared" si="123"/>
        <v>137</v>
      </c>
    </row>
    <row r="490" spans="1:31" ht="15.75" customHeight="1" x14ac:dyDescent="0.2">
      <c r="A490" s="1" t="s">
        <v>38</v>
      </c>
      <c r="B490" t="s">
        <v>102</v>
      </c>
      <c r="C490" s="32">
        <v>3149552</v>
      </c>
      <c r="D490" t="s">
        <v>171</v>
      </c>
      <c r="E490" s="32">
        <v>4426667</v>
      </c>
      <c r="F490" s="32">
        <v>7583608</v>
      </c>
      <c r="G490" s="32">
        <v>0</v>
      </c>
      <c r="H490" s="32">
        <v>0</v>
      </c>
      <c r="I490" s="59">
        <f t="shared" si="110"/>
        <v>12010275</v>
      </c>
      <c r="J490" s="108">
        <f t="shared" si="117"/>
        <v>22.446319575643074</v>
      </c>
      <c r="K490" s="32">
        <v>8584459</v>
      </c>
      <c r="L490" s="32">
        <v>27554146</v>
      </c>
      <c r="M490" s="32">
        <v>565013</v>
      </c>
      <c r="N490" s="32">
        <v>26616</v>
      </c>
      <c r="O490" s="32">
        <f t="shared" si="124"/>
        <v>4766147</v>
      </c>
      <c r="P490" s="59">
        <f t="shared" si="125"/>
        <v>41496381</v>
      </c>
      <c r="Q490" s="108">
        <f t="shared" si="115"/>
        <v>77.553680424356926</v>
      </c>
      <c r="R490" s="36">
        <f t="shared" si="116"/>
        <v>53506656</v>
      </c>
      <c r="S490">
        <v>94</v>
      </c>
      <c r="T490">
        <v>39</v>
      </c>
      <c r="U490">
        <v>4</v>
      </c>
      <c r="V490" s="36">
        <f t="shared" si="126"/>
        <v>137</v>
      </c>
      <c r="W490" s="124">
        <f t="shared" si="118"/>
        <v>1</v>
      </c>
      <c r="X490">
        <v>0</v>
      </c>
      <c r="Y490" s="36">
        <f t="shared" si="113"/>
        <v>137</v>
      </c>
      <c r="Z490" s="14" t="s">
        <v>275</v>
      </c>
      <c r="AA490" s="14" t="s">
        <v>276</v>
      </c>
      <c r="AB490" s="14" t="s">
        <v>281</v>
      </c>
      <c r="AC490" s="125">
        <f t="shared" si="122"/>
        <v>0</v>
      </c>
      <c r="AD490" s="128">
        <f t="shared" si="120"/>
        <v>0</v>
      </c>
      <c r="AE490" s="122">
        <f t="shared" si="123"/>
        <v>137</v>
      </c>
    </row>
    <row r="491" spans="1:31" x14ac:dyDescent="0.2">
      <c r="A491" s="1" t="s">
        <v>38</v>
      </c>
      <c r="B491" t="s">
        <v>163</v>
      </c>
      <c r="C491" s="32">
        <v>605736</v>
      </c>
      <c r="D491" t="s">
        <v>171</v>
      </c>
      <c r="E491" s="32">
        <v>4426667</v>
      </c>
      <c r="F491" s="32">
        <v>7583608</v>
      </c>
      <c r="G491" s="32">
        <v>0</v>
      </c>
      <c r="H491" s="32">
        <v>0</v>
      </c>
      <c r="I491" s="59">
        <f t="shared" si="110"/>
        <v>12010275</v>
      </c>
      <c r="J491" s="108">
        <f t="shared" si="117"/>
        <v>22.446319575643074</v>
      </c>
      <c r="K491" s="32">
        <v>8584459</v>
      </c>
      <c r="L491" s="32">
        <v>27554146</v>
      </c>
      <c r="M491" s="32">
        <v>565013</v>
      </c>
      <c r="N491" s="32">
        <v>26616</v>
      </c>
      <c r="O491" s="32">
        <f t="shared" si="124"/>
        <v>4766147</v>
      </c>
      <c r="P491" s="59">
        <f t="shared" si="125"/>
        <v>41496381</v>
      </c>
      <c r="Q491" s="108">
        <f t="shared" si="115"/>
        <v>77.553680424356926</v>
      </c>
      <c r="R491" s="36">
        <f t="shared" si="116"/>
        <v>53506656</v>
      </c>
      <c r="S491">
        <v>94</v>
      </c>
      <c r="T491">
        <v>39</v>
      </c>
      <c r="U491">
        <v>4</v>
      </c>
      <c r="V491" s="36">
        <f t="shared" si="126"/>
        <v>137</v>
      </c>
      <c r="W491" s="124">
        <f t="shared" si="118"/>
        <v>1</v>
      </c>
      <c r="X491">
        <v>0</v>
      </c>
      <c r="Y491" s="36">
        <f t="shared" si="113"/>
        <v>137</v>
      </c>
      <c r="Z491" s="14" t="s">
        <v>275</v>
      </c>
      <c r="AA491" s="14" t="s">
        <v>276</v>
      </c>
      <c r="AB491" s="14" t="s">
        <v>281</v>
      </c>
      <c r="AC491" s="125">
        <f t="shared" si="122"/>
        <v>0</v>
      </c>
      <c r="AD491" s="128">
        <f t="shared" si="120"/>
        <v>0</v>
      </c>
      <c r="AE491" s="122">
        <f t="shared" si="123"/>
        <v>137</v>
      </c>
    </row>
    <row r="492" spans="1:31" x14ac:dyDescent="0.2">
      <c r="A492" s="1" t="s">
        <v>38</v>
      </c>
      <c r="B492" t="s">
        <v>103</v>
      </c>
      <c r="C492" s="32">
        <v>603918</v>
      </c>
      <c r="D492" t="s">
        <v>171</v>
      </c>
      <c r="E492" s="32">
        <v>4426667</v>
      </c>
      <c r="F492" s="32">
        <v>7583608</v>
      </c>
      <c r="G492" s="32">
        <v>0</v>
      </c>
      <c r="H492" s="32">
        <v>0</v>
      </c>
      <c r="I492" s="59">
        <f t="shared" si="110"/>
        <v>12010275</v>
      </c>
      <c r="J492" s="108">
        <f t="shared" si="117"/>
        <v>22.446319575643074</v>
      </c>
      <c r="K492" s="32">
        <v>8584459</v>
      </c>
      <c r="L492" s="32">
        <v>27554146</v>
      </c>
      <c r="M492" s="32">
        <v>565013</v>
      </c>
      <c r="N492" s="32">
        <v>26616</v>
      </c>
      <c r="O492" s="32">
        <f t="shared" si="124"/>
        <v>4766147</v>
      </c>
      <c r="P492" s="59">
        <f t="shared" si="125"/>
        <v>41496381</v>
      </c>
      <c r="Q492" s="108">
        <f t="shared" si="115"/>
        <v>77.553680424356926</v>
      </c>
      <c r="R492" s="36">
        <f t="shared" si="116"/>
        <v>53506656</v>
      </c>
      <c r="S492">
        <v>94</v>
      </c>
      <c r="T492">
        <v>39</v>
      </c>
      <c r="U492">
        <v>4</v>
      </c>
      <c r="V492" s="36">
        <f t="shared" si="126"/>
        <v>137</v>
      </c>
      <c r="W492" s="124">
        <f t="shared" si="118"/>
        <v>1</v>
      </c>
      <c r="X492">
        <v>0</v>
      </c>
      <c r="Y492" s="36">
        <f t="shared" si="113"/>
        <v>137</v>
      </c>
      <c r="Z492" s="14" t="s">
        <v>275</v>
      </c>
      <c r="AA492" s="14" t="s">
        <v>276</v>
      </c>
      <c r="AB492" s="14" t="s">
        <v>281</v>
      </c>
      <c r="AC492" s="125">
        <f t="shared" si="122"/>
        <v>0</v>
      </c>
      <c r="AD492" s="128">
        <f t="shared" si="120"/>
        <v>0</v>
      </c>
      <c r="AE492" s="122">
        <f t="shared" si="123"/>
        <v>137</v>
      </c>
    </row>
    <row r="493" spans="1:31" x14ac:dyDescent="0.2">
      <c r="A493" s="1" t="s">
        <v>38</v>
      </c>
      <c r="B493" t="s">
        <v>104</v>
      </c>
      <c r="C493" s="32">
        <v>561226</v>
      </c>
      <c r="E493" s="32">
        <v>4426667</v>
      </c>
      <c r="F493" s="32">
        <v>7583608</v>
      </c>
      <c r="G493" s="32">
        <v>0</v>
      </c>
      <c r="H493" s="32">
        <v>0</v>
      </c>
      <c r="I493" s="59">
        <f t="shared" ref="I493:I556" si="127">SUM(E493:H493)</f>
        <v>12010275</v>
      </c>
      <c r="J493" s="108">
        <f t="shared" si="117"/>
        <v>22.446319575643074</v>
      </c>
      <c r="K493" s="32">
        <v>8584459</v>
      </c>
      <c r="L493" s="32">
        <v>27554146</v>
      </c>
      <c r="M493" s="32">
        <v>565013</v>
      </c>
      <c r="N493" s="32">
        <v>26616</v>
      </c>
      <c r="O493" s="32">
        <f t="shared" si="124"/>
        <v>4766147</v>
      </c>
      <c r="P493" s="59">
        <f t="shared" si="125"/>
        <v>41496381</v>
      </c>
      <c r="Q493" s="108">
        <f t="shared" si="115"/>
        <v>77.553680424356926</v>
      </c>
      <c r="R493" s="36">
        <f t="shared" si="116"/>
        <v>53506656</v>
      </c>
      <c r="S493">
        <v>94</v>
      </c>
      <c r="T493">
        <v>39</v>
      </c>
      <c r="U493">
        <v>4</v>
      </c>
      <c r="V493" s="36">
        <f t="shared" si="126"/>
        <v>137</v>
      </c>
      <c r="W493" s="124">
        <f t="shared" si="118"/>
        <v>1</v>
      </c>
      <c r="X493">
        <v>0</v>
      </c>
      <c r="Y493" s="36">
        <f t="shared" si="113"/>
        <v>137</v>
      </c>
      <c r="Z493" s="14" t="s">
        <v>275</v>
      </c>
      <c r="AA493" s="14" t="s">
        <v>276</v>
      </c>
      <c r="AB493" s="14" t="s">
        <v>281</v>
      </c>
      <c r="AC493" s="125">
        <f t="shared" si="122"/>
        <v>0</v>
      </c>
      <c r="AD493" s="128">
        <f t="shared" si="120"/>
        <v>0</v>
      </c>
      <c r="AE493" s="122">
        <f t="shared" si="123"/>
        <v>137</v>
      </c>
    </row>
    <row r="494" spans="1:31" x14ac:dyDescent="0.2">
      <c r="A494" s="1" t="s">
        <v>38</v>
      </c>
      <c r="B494" t="s">
        <v>154</v>
      </c>
      <c r="C494" s="32">
        <v>85053</v>
      </c>
      <c r="D494" t="s">
        <v>224</v>
      </c>
      <c r="E494" s="32">
        <v>4426667</v>
      </c>
      <c r="F494" s="32">
        <v>7583608</v>
      </c>
      <c r="G494" s="32">
        <v>0</v>
      </c>
      <c r="H494" s="32">
        <v>0</v>
      </c>
      <c r="I494" s="59">
        <f t="shared" si="127"/>
        <v>12010275</v>
      </c>
      <c r="J494" s="108">
        <f t="shared" si="117"/>
        <v>22.446319575643074</v>
      </c>
      <c r="K494" s="32">
        <v>8584459</v>
      </c>
      <c r="L494" s="32">
        <v>27554146</v>
      </c>
      <c r="M494" s="32">
        <v>565013</v>
      </c>
      <c r="N494" s="32">
        <v>26616</v>
      </c>
      <c r="O494" s="32">
        <f t="shared" si="124"/>
        <v>4766147</v>
      </c>
      <c r="P494" s="59">
        <f t="shared" si="125"/>
        <v>41496381</v>
      </c>
      <c r="Q494" s="108">
        <f t="shared" si="115"/>
        <v>77.553680424356926</v>
      </c>
      <c r="R494" s="36">
        <f t="shared" si="116"/>
        <v>53506656</v>
      </c>
      <c r="S494">
        <v>94</v>
      </c>
      <c r="T494">
        <v>39</v>
      </c>
      <c r="U494">
        <v>4</v>
      </c>
      <c r="V494" s="36">
        <f t="shared" si="126"/>
        <v>137</v>
      </c>
      <c r="W494" s="124">
        <f t="shared" si="118"/>
        <v>1</v>
      </c>
      <c r="X494">
        <v>0</v>
      </c>
      <c r="Y494" s="36">
        <f t="shared" si="113"/>
        <v>137</v>
      </c>
      <c r="Z494" s="14" t="s">
        <v>275</v>
      </c>
      <c r="AA494" s="14" t="s">
        <v>276</v>
      </c>
      <c r="AB494" s="14" t="s">
        <v>281</v>
      </c>
      <c r="AC494" s="125">
        <f t="shared" si="122"/>
        <v>0</v>
      </c>
      <c r="AD494" s="128">
        <f t="shared" si="120"/>
        <v>0</v>
      </c>
      <c r="AE494" s="122">
        <f t="shared" si="123"/>
        <v>137</v>
      </c>
    </row>
    <row r="495" spans="1:31" x14ac:dyDescent="0.2">
      <c r="A495" s="1" t="s">
        <v>38</v>
      </c>
      <c r="B495" t="s">
        <v>165</v>
      </c>
      <c r="C495" s="32">
        <v>180063</v>
      </c>
      <c r="D495" t="s">
        <v>224</v>
      </c>
      <c r="E495" s="32">
        <v>4426667</v>
      </c>
      <c r="F495" s="32">
        <v>7583608</v>
      </c>
      <c r="G495" s="32">
        <v>0</v>
      </c>
      <c r="H495" s="32">
        <v>0</v>
      </c>
      <c r="I495" s="59">
        <f t="shared" si="127"/>
        <v>12010275</v>
      </c>
      <c r="J495" s="108">
        <f t="shared" si="117"/>
        <v>22.446319575643074</v>
      </c>
      <c r="K495" s="32">
        <v>8584459</v>
      </c>
      <c r="L495" s="32">
        <v>27554146</v>
      </c>
      <c r="M495" s="32">
        <v>565013</v>
      </c>
      <c r="N495" s="32">
        <v>26616</v>
      </c>
      <c r="O495" s="32">
        <f t="shared" si="124"/>
        <v>4766147</v>
      </c>
      <c r="P495" s="59">
        <f t="shared" si="125"/>
        <v>41496381</v>
      </c>
      <c r="Q495" s="108">
        <f t="shared" si="115"/>
        <v>77.553680424356926</v>
      </c>
      <c r="R495" s="36">
        <f t="shared" si="116"/>
        <v>53506656</v>
      </c>
      <c r="S495">
        <v>94</v>
      </c>
      <c r="T495">
        <v>39</v>
      </c>
      <c r="U495">
        <v>4</v>
      </c>
      <c r="V495" s="36">
        <f t="shared" si="126"/>
        <v>137</v>
      </c>
      <c r="W495" s="124">
        <f t="shared" si="118"/>
        <v>1</v>
      </c>
      <c r="X495">
        <v>0</v>
      </c>
      <c r="Y495" s="36">
        <f t="shared" si="113"/>
        <v>137</v>
      </c>
      <c r="Z495" s="14" t="s">
        <v>275</v>
      </c>
      <c r="AA495" s="14" t="s">
        <v>276</v>
      </c>
      <c r="AB495" s="14" t="s">
        <v>281</v>
      </c>
      <c r="AC495" s="125">
        <f t="shared" si="122"/>
        <v>0</v>
      </c>
      <c r="AD495" s="128">
        <f t="shared" si="120"/>
        <v>0</v>
      </c>
      <c r="AE495" s="122">
        <f t="shared" si="123"/>
        <v>137</v>
      </c>
    </row>
    <row r="496" spans="1:31" x14ac:dyDescent="0.2">
      <c r="A496" s="1" t="s">
        <v>38</v>
      </c>
      <c r="B496" t="s">
        <v>109</v>
      </c>
      <c r="C496" s="32">
        <v>1400492</v>
      </c>
      <c r="D496" t="s">
        <v>224</v>
      </c>
      <c r="E496" s="32">
        <v>4426667</v>
      </c>
      <c r="F496" s="32">
        <v>7583608</v>
      </c>
      <c r="G496" s="32">
        <v>0</v>
      </c>
      <c r="H496" s="32">
        <v>0</v>
      </c>
      <c r="I496" s="59">
        <f t="shared" si="127"/>
        <v>12010275</v>
      </c>
      <c r="J496" s="108">
        <f t="shared" si="117"/>
        <v>22.446319575643074</v>
      </c>
      <c r="K496" s="32">
        <v>8584459</v>
      </c>
      <c r="L496" s="32">
        <v>27554146</v>
      </c>
      <c r="M496" s="32">
        <v>565013</v>
      </c>
      <c r="N496" s="32">
        <v>26616</v>
      </c>
      <c r="O496" s="32">
        <f t="shared" si="124"/>
        <v>4766147</v>
      </c>
      <c r="P496" s="59">
        <f t="shared" si="125"/>
        <v>41496381</v>
      </c>
      <c r="Q496" s="108">
        <f t="shared" si="115"/>
        <v>77.553680424356926</v>
      </c>
      <c r="R496" s="36">
        <f t="shared" si="116"/>
        <v>53506656</v>
      </c>
      <c r="S496">
        <v>94</v>
      </c>
      <c r="T496">
        <v>39</v>
      </c>
      <c r="U496">
        <v>4</v>
      </c>
      <c r="V496" s="36">
        <f t="shared" si="126"/>
        <v>137</v>
      </c>
      <c r="W496" s="124">
        <f t="shared" si="118"/>
        <v>1</v>
      </c>
      <c r="X496">
        <v>0</v>
      </c>
      <c r="Y496" s="36">
        <f t="shared" si="113"/>
        <v>137</v>
      </c>
      <c r="Z496" s="14" t="s">
        <v>275</v>
      </c>
      <c r="AA496" s="14" t="s">
        <v>276</v>
      </c>
      <c r="AB496" s="14" t="s">
        <v>281</v>
      </c>
      <c r="AC496" s="125">
        <f t="shared" si="122"/>
        <v>0</v>
      </c>
      <c r="AD496" s="128">
        <f t="shared" si="120"/>
        <v>0</v>
      </c>
      <c r="AE496" s="122">
        <f t="shared" si="123"/>
        <v>137</v>
      </c>
    </row>
    <row r="497" spans="1:31" ht="15.75" customHeight="1" x14ac:dyDescent="0.2">
      <c r="A497" s="1" t="s">
        <v>38</v>
      </c>
      <c r="B497" t="s">
        <v>125</v>
      </c>
      <c r="C497" s="32">
        <v>8933072</v>
      </c>
      <c r="D497" t="s">
        <v>224</v>
      </c>
      <c r="E497" s="32">
        <v>4426667</v>
      </c>
      <c r="F497" s="32">
        <v>7583608</v>
      </c>
      <c r="G497" s="32">
        <v>0</v>
      </c>
      <c r="H497" s="32">
        <v>0</v>
      </c>
      <c r="I497" s="59">
        <f t="shared" si="127"/>
        <v>12010275</v>
      </c>
      <c r="J497" s="108">
        <f t="shared" si="117"/>
        <v>22.446319575643074</v>
      </c>
      <c r="K497" s="32">
        <v>8584459</v>
      </c>
      <c r="L497" s="32">
        <v>27554146</v>
      </c>
      <c r="M497" s="32">
        <v>565013</v>
      </c>
      <c r="N497" s="32">
        <v>26616</v>
      </c>
      <c r="O497" s="32">
        <f t="shared" si="124"/>
        <v>4766147</v>
      </c>
      <c r="P497" s="59">
        <f t="shared" si="125"/>
        <v>41496381</v>
      </c>
      <c r="Q497" s="108">
        <f t="shared" si="115"/>
        <v>77.553680424356926</v>
      </c>
      <c r="R497" s="36">
        <f t="shared" si="116"/>
        <v>53506656</v>
      </c>
      <c r="S497">
        <v>94</v>
      </c>
      <c r="T497">
        <v>39</v>
      </c>
      <c r="U497">
        <v>4</v>
      </c>
      <c r="V497" s="36">
        <f t="shared" si="126"/>
        <v>137</v>
      </c>
      <c r="W497" s="124">
        <f t="shared" ref="W497:W560" si="128">V497/AE497</f>
        <v>1</v>
      </c>
      <c r="X497">
        <v>0</v>
      </c>
      <c r="Y497" s="36">
        <f t="shared" si="113"/>
        <v>137</v>
      </c>
      <c r="Z497" s="14" t="s">
        <v>275</v>
      </c>
      <c r="AA497" s="14" t="s">
        <v>276</v>
      </c>
      <c r="AB497" s="14" t="s">
        <v>281</v>
      </c>
      <c r="AC497" s="125">
        <f t="shared" si="122"/>
        <v>0</v>
      </c>
      <c r="AD497" s="128">
        <f t="shared" si="120"/>
        <v>0</v>
      </c>
      <c r="AE497" s="122">
        <f t="shared" si="123"/>
        <v>137</v>
      </c>
    </row>
    <row r="498" spans="1:31" x14ac:dyDescent="0.2">
      <c r="A498" s="1" t="s">
        <v>38</v>
      </c>
      <c r="B498" t="s">
        <v>233</v>
      </c>
      <c r="C498" s="32">
        <v>46813</v>
      </c>
      <c r="D498" t="s">
        <v>224</v>
      </c>
      <c r="E498" s="32">
        <v>4426667</v>
      </c>
      <c r="F498" s="32">
        <v>7583608</v>
      </c>
      <c r="G498" s="32">
        <v>0</v>
      </c>
      <c r="H498" s="32">
        <v>0</v>
      </c>
      <c r="I498" s="59">
        <f>SUM(E498:H498)</f>
        <v>12010275</v>
      </c>
      <c r="J498" s="108">
        <f t="shared" si="117"/>
        <v>22.446319575643074</v>
      </c>
      <c r="K498" s="32">
        <v>8584459</v>
      </c>
      <c r="L498" s="32">
        <v>27554146</v>
      </c>
      <c r="M498" s="32">
        <v>565013</v>
      </c>
      <c r="N498" s="32">
        <v>26616</v>
      </c>
      <c r="O498" s="32">
        <f t="shared" si="124"/>
        <v>4766147</v>
      </c>
      <c r="P498" s="59">
        <f t="shared" si="125"/>
        <v>41496381</v>
      </c>
      <c r="Q498" s="108">
        <f t="shared" si="115"/>
        <v>77.553680424356926</v>
      </c>
      <c r="R498" s="36">
        <f t="shared" si="116"/>
        <v>53506656</v>
      </c>
      <c r="S498">
        <v>94</v>
      </c>
      <c r="T498">
        <v>39</v>
      </c>
      <c r="U498">
        <v>4</v>
      </c>
      <c r="V498" s="36">
        <f t="shared" si="126"/>
        <v>137</v>
      </c>
      <c r="W498" s="124">
        <f t="shared" si="128"/>
        <v>1</v>
      </c>
      <c r="X498">
        <v>0</v>
      </c>
      <c r="Y498" s="36">
        <f t="shared" si="113"/>
        <v>137</v>
      </c>
      <c r="Z498" s="14" t="s">
        <v>275</v>
      </c>
      <c r="AA498" s="14" t="s">
        <v>276</v>
      </c>
      <c r="AB498" s="14" t="s">
        <v>281</v>
      </c>
      <c r="AC498" s="125">
        <f t="shared" si="122"/>
        <v>0</v>
      </c>
      <c r="AD498" s="128">
        <f t="shared" si="120"/>
        <v>0</v>
      </c>
      <c r="AE498" s="122">
        <f t="shared" si="123"/>
        <v>137</v>
      </c>
    </row>
    <row r="499" spans="1:31" x14ac:dyDescent="0.2">
      <c r="A499" s="1" t="s">
        <v>38</v>
      </c>
      <c r="B499" t="s">
        <v>325</v>
      </c>
      <c r="C499" s="32">
        <v>50665</v>
      </c>
      <c r="D499" t="s">
        <v>224</v>
      </c>
      <c r="E499" s="32">
        <v>4426667</v>
      </c>
      <c r="F499" s="32">
        <v>7583608</v>
      </c>
      <c r="G499" s="32">
        <v>0</v>
      </c>
      <c r="H499" s="32">
        <v>0</v>
      </c>
      <c r="I499" s="59">
        <f t="shared" si="127"/>
        <v>12010275</v>
      </c>
      <c r="J499" s="108">
        <f t="shared" si="117"/>
        <v>22.446319575643074</v>
      </c>
      <c r="K499" s="32">
        <v>8584459</v>
      </c>
      <c r="L499" s="32">
        <v>27554146</v>
      </c>
      <c r="M499" s="32">
        <v>565013</v>
      </c>
      <c r="N499" s="32">
        <v>26616</v>
      </c>
      <c r="O499" s="32">
        <f t="shared" si="124"/>
        <v>4766147</v>
      </c>
      <c r="P499" s="59">
        <f t="shared" si="125"/>
        <v>41496381</v>
      </c>
      <c r="Q499" s="108">
        <f t="shared" si="115"/>
        <v>77.553680424356926</v>
      </c>
      <c r="R499" s="36">
        <f t="shared" si="116"/>
        <v>53506656</v>
      </c>
      <c r="S499">
        <v>94</v>
      </c>
      <c r="T499">
        <v>39</v>
      </c>
      <c r="U499">
        <v>4</v>
      </c>
      <c r="V499" s="36">
        <f t="shared" si="126"/>
        <v>137</v>
      </c>
      <c r="W499" s="124">
        <f t="shared" si="128"/>
        <v>1</v>
      </c>
      <c r="X499">
        <v>0</v>
      </c>
      <c r="Y499" s="36">
        <f t="shared" si="113"/>
        <v>137</v>
      </c>
      <c r="Z499" s="14" t="s">
        <v>275</v>
      </c>
      <c r="AA499" s="14" t="s">
        <v>276</v>
      </c>
      <c r="AB499" s="14" t="s">
        <v>281</v>
      </c>
      <c r="AC499" s="125">
        <f t="shared" si="122"/>
        <v>0</v>
      </c>
      <c r="AD499" s="128">
        <f t="shared" si="120"/>
        <v>0</v>
      </c>
      <c r="AE499" s="122">
        <f t="shared" si="123"/>
        <v>137</v>
      </c>
    </row>
    <row r="500" spans="1:31" x14ac:dyDescent="0.2">
      <c r="A500" s="1" t="s">
        <v>38</v>
      </c>
      <c r="B500" t="s">
        <v>126</v>
      </c>
      <c r="C500" s="32">
        <v>57215</v>
      </c>
      <c r="D500" t="s">
        <v>224</v>
      </c>
      <c r="E500" s="32">
        <v>4426667</v>
      </c>
      <c r="F500" s="32">
        <v>7583608</v>
      </c>
      <c r="G500" s="32">
        <v>0</v>
      </c>
      <c r="H500" s="32">
        <v>0</v>
      </c>
      <c r="I500" s="59">
        <f t="shared" si="127"/>
        <v>12010275</v>
      </c>
      <c r="J500" s="108">
        <f t="shared" si="117"/>
        <v>22.446319575643074</v>
      </c>
      <c r="K500" s="32">
        <v>8584459</v>
      </c>
      <c r="L500" s="32">
        <v>27554146</v>
      </c>
      <c r="M500" s="32">
        <v>565013</v>
      </c>
      <c r="N500" s="32">
        <v>26616</v>
      </c>
      <c r="O500" s="32">
        <f t="shared" si="124"/>
        <v>4766147</v>
      </c>
      <c r="P500" s="59">
        <f t="shared" si="125"/>
        <v>41496381</v>
      </c>
      <c r="Q500" s="108">
        <f t="shared" si="115"/>
        <v>77.553680424356926</v>
      </c>
      <c r="R500" s="36">
        <f t="shared" si="116"/>
        <v>53506656</v>
      </c>
      <c r="S500">
        <v>94</v>
      </c>
      <c r="T500">
        <v>39</v>
      </c>
      <c r="U500">
        <v>4</v>
      </c>
      <c r="V500" s="36">
        <f t="shared" si="126"/>
        <v>137</v>
      </c>
      <c r="W500" s="124">
        <f t="shared" si="128"/>
        <v>1</v>
      </c>
      <c r="X500">
        <v>0</v>
      </c>
      <c r="Y500" s="36">
        <f t="shared" si="113"/>
        <v>137</v>
      </c>
      <c r="Z500" s="14" t="s">
        <v>275</v>
      </c>
      <c r="AA500" s="14" t="s">
        <v>276</v>
      </c>
      <c r="AB500" s="14" t="s">
        <v>281</v>
      </c>
      <c r="AC500" s="125">
        <f t="shared" si="122"/>
        <v>0</v>
      </c>
      <c r="AD500" s="128">
        <f t="shared" si="120"/>
        <v>0</v>
      </c>
      <c r="AE500" s="122">
        <f t="shared" si="123"/>
        <v>137</v>
      </c>
    </row>
    <row r="501" spans="1:31" x14ac:dyDescent="0.2">
      <c r="A501" s="1" t="s">
        <v>38</v>
      </c>
      <c r="B501" t="s">
        <v>168</v>
      </c>
      <c r="C501" s="32">
        <v>202160</v>
      </c>
      <c r="D501" t="s">
        <v>224</v>
      </c>
      <c r="E501" s="32">
        <v>4426667</v>
      </c>
      <c r="F501" s="32">
        <v>7583608</v>
      </c>
      <c r="G501" s="32">
        <v>0</v>
      </c>
      <c r="H501" s="32">
        <v>0</v>
      </c>
      <c r="I501" s="59">
        <f t="shared" si="127"/>
        <v>12010275</v>
      </c>
      <c r="J501" s="108">
        <f t="shared" si="117"/>
        <v>22.446319575643074</v>
      </c>
      <c r="K501" s="32">
        <v>8584459</v>
      </c>
      <c r="L501" s="32">
        <v>27554146</v>
      </c>
      <c r="M501" s="32">
        <v>565013</v>
      </c>
      <c r="N501" s="32">
        <v>26616</v>
      </c>
      <c r="O501" s="32">
        <f t="shared" si="124"/>
        <v>4766147</v>
      </c>
      <c r="P501" s="59">
        <f t="shared" si="125"/>
        <v>41496381</v>
      </c>
      <c r="Q501" s="108">
        <f t="shared" si="115"/>
        <v>77.553680424356926</v>
      </c>
      <c r="R501" s="36">
        <f t="shared" si="116"/>
        <v>53506656</v>
      </c>
      <c r="S501">
        <v>94</v>
      </c>
      <c r="T501">
        <v>39</v>
      </c>
      <c r="U501">
        <v>4</v>
      </c>
      <c r="V501" s="36">
        <f t="shared" si="126"/>
        <v>137</v>
      </c>
      <c r="W501" s="124">
        <f t="shared" si="128"/>
        <v>1</v>
      </c>
      <c r="X501">
        <v>0</v>
      </c>
      <c r="Y501" s="36">
        <f t="shared" si="113"/>
        <v>137</v>
      </c>
      <c r="Z501" s="14" t="s">
        <v>275</v>
      </c>
      <c r="AA501" s="14" t="s">
        <v>276</v>
      </c>
      <c r="AB501" s="14" t="s">
        <v>281</v>
      </c>
      <c r="AC501" s="125">
        <f t="shared" si="122"/>
        <v>0</v>
      </c>
      <c r="AD501" s="128">
        <f t="shared" si="120"/>
        <v>0</v>
      </c>
      <c r="AE501" s="122">
        <f t="shared" si="123"/>
        <v>137</v>
      </c>
    </row>
    <row r="502" spans="1:31" x14ac:dyDescent="0.2">
      <c r="A502" s="1" t="s">
        <v>38</v>
      </c>
      <c r="B502" t="s">
        <v>229</v>
      </c>
      <c r="C502" s="32">
        <v>343195</v>
      </c>
      <c r="D502" t="s">
        <v>224</v>
      </c>
      <c r="E502" s="32">
        <v>4426667</v>
      </c>
      <c r="F502" s="32">
        <v>7583608</v>
      </c>
      <c r="G502" s="32">
        <v>0</v>
      </c>
      <c r="H502" s="32">
        <v>0</v>
      </c>
      <c r="I502" s="59">
        <f t="shared" si="127"/>
        <v>12010275</v>
      </c>
      <c r="J502" s="108">
        <f t="shared" si="117"/>
        <v>22.446319575643074</v>
      </c>
      <c r="K502" s="32">
        <v>8584459</v>
      </c>
      <c r="L502" s="32">
        <v>27554146</v>
      </c>
      <c r="M502" s="32">
        <v>565013</v>
      </c>
      <c r="N502" s="32">
        <v>26616</v>
      </c>
      <c r="O502" s="32">
        <f t="shared" si="124"/>
        <v>4766147</v>
      </c>
      <c r="P502" s="59">
        <f t="shared" si="125"/>
        <v>41496381</v>
      </c>
      <c r="Q502" s="108">
        <f t="shared" si="115"/>
        <v>77.553680424356926</v>
      </c>
      <c r="R502" s="36">
        <f t="shared" si="116"/>
        <v>53506656</v>
      </c>
      <c r="S502">
        <v>94</v>
      </c>
      <c r="T502">
        <v>39</v>
      </c>
      <c r="U502">
        <v>4</v>
      </c>
      <c r="V502" s="36">
        <f t="shared" si="126"/>
        <v>137</v>
      </c>
      <c r="W502" s="124">
        <f t="shared" si="128"/>
        <v>1</v>
      </c>
      <c r="X502">
        <v>0</v>
      </c>
      <c r="Y502" s="36">
        <f t="shared" si="113"/>
        <v>137</v>
      </c>
      <c r="Z502" s="14" t="s">
        <v>275</v>
      </c>
      <c r="AA502" s="14" t="s">
        <v>276</v>
      </c>
      <c r="AB502" s="14" t="s">
        <v>281</v>
      </c>
      <c r="AC502" s="125">
        <f t="shared" si="122"/>
        <v>0</v>
      </c>
      <c r="AD502" s="128">
        <f t="shared" si="120"/>
        <v>0</v>
      </c>
      <c r="AE502" s="122">
        <f t="shared" si="123"/>
        <v>137</v>
      </c>
    </row>
    <row r="503" spans="1:31" x14ac:dyDescent="0.2">
      <c r="A503" s="1" t="s">
        <v>38</v>
      </c>
      <c r="B503" t="s">
        <v>202</v>
      </c>
      <c r="C503" s="32">
        <v>109053</v>
      </c>
      <c r="D503" t="s">
        <v>224</v>
      </c>
      <c r="E503" s="32">
        <v>4426667</v>
      </c>
      <c r="F503" s="32">
        <v>7583608</v>
      </c>
      <c r="G503" s="32">
        <v>0</v>
      </c>
      <c r="H503" s="32">
        <v>0</v>
      </c>
      <c r="I503" s="59">
        <f t="shared" si="127"/>
        <v>12010275</v>
      </c>
      <c r="J503" s="108">
        <f t="shared" si="117"/>
        <v>22.446319575643074</v>
      </c>
      <c r="K503" s="32">
        <v>8584459</v>
      </c>
      <c r="L503" s="32">
        <v>27554146</v>
      </c>
      <c r="M503" s="32">
        <v>565013</v>
      </c>
      <c r="N503" s="32">
        <v>26616</v>
      </c>
      <c r="O503" s="32">
        <f t="shared" si="124"/>
        <v>4766147</v>
      </c>
      <c r="P503" s="59">
        <f t="shared" si="125"/>
        <v>41496381</v>
      </c>
      <c r="Q503" s="108">
        <f t="shared" si="115"/>
        <v>77.553680424356926</v>
      </c>
      <c r="R503" s="36">
        <f t="shared" si="116"/>
        <v>53506656</v>
      </c>
      <c r="S503">
        <v>94</v>
      </c>
      <c r="T503">
        <v>39</v>
      </c>
      <c r="U503">
        <v>4</v>
      </c>
      <c r="V503" s="36">
        <f t="shared" si="126"/>
        <v>137</v>
      </c>
      <c r="W503" s="124">
        <f t="shared" si="128"/>
        <v>1</v>
      </c>
      <c r="X503">
        <v>0</v>
      </c>
      <c r="Y503" s="36">
        <f t="shared" si="113"/>
        <v>137</v>
      </c>
      <c r="Z503" s="14" t="s">
        <v>275</v>
      </c>
      <c r="AA503" s="14" t="s">
        <v>276</v>
      </c>
      <c r="AB503" s="14" t="s">
        <v>281</v>
      </c>
      <c r="AC503" s="125">
        <f t="shared" si="122"/>
        <v>0</v>
      </c>
      <c r="AD503" s="128">
        <f t="shared" si="120"/>
        <v>0</v>
      </c>
      <c r="AE503" s="122">
        <f t="shared" si="123"/>
        <v>137</v>
      </c>
    </row>
    <row r="504" spans="1:31" x14ac:dyDescent="0.2">
      <c r="A504" s="1" t="s">
        <v>38</v>
      </c>
      <c r="B504" t="s">
        <v>157</v>
      </c>
      <c r="C504" s="32">
        <v>552001</v>
      </c>
      <c r="D504" t="s">
        <v>224</v>
      </c>
      <c r="E504" s="32">
        <v>4426667</v>
      </c>
      <c r="F504" s="32">
        <v>7583608</v>
      </c>
      <c r="G504" s="32">
        <v>0</v>
      </c>
      <c r="H504" s="32">
        <v>0</v>
      </c>
      <c r="I504" s="59">
        <f t="shared" si="127"/>
        <v>12010275</v>
      </c>
      <c r="J504" s="108">
        <f t="shared" si="117"/>
        <v>22.446319575643074</v>
      </c>
      <c r="K504" s="32">
        <v>8584459</v>
      </c>
      <c r="L504" s="32">
        <v>27554146</v>
      </c>
      <c r="M504" s="32">
        <v>565013</v>
      </c>
      <c r="N504" s="32">
        <v>26616</v>
      </c>
      <c r="O504" s="32">
        <f t="shared" si="124"/>
        <v>4766147</v>
      </c>
      <c r="P504" s="59">
        <f t="shared" si="125"/>
        <v>41496381</v>
      </c>
      <c r="Q504" s="108">
        <f t="shared" si="115"/>
        <v>77.553680424356926</v>
      </c>
      <c r="R504" s="36">
        <f t="shared" si="116"/>
        <v>53506656</v>
      </c>
      <c r="S504">
        <v>94</v>
      </c>
      <c r="T504">
        <v>39</v>
      </c>
      <c r="U504">
        <v>4</v>
      </c>
      <c r="V504" s="36">
        <f t="shared" si="126"/>
        <v>137</v>
      </c>
      <c r="W504" s="124">
        <f t="shared" si="128"/>
        <v>1</v>
      </c>
      <c r="X504">
        <v>0</v>
      </c>
      <c r="Y504" s="36">
        <f t="shared" si="113"/>
        <v>137</v>
      </c>
      <c r="Z504" s="14" t="s">
        <v>275</v>
      </c>
      <c r="AA504" s="14" t="s">
        <v>276</v>
      </c>
      <c r="AB504" s="14" t="s">
        <v>281</v>
      </c>
      <c r="AC504" s="125">
        <f t="shared" si="122"/>
        <v>0</v>
      </c>
      <c r="AD504" s="128">
        <f t="shared" si="120"/>
        <v>0</v>
      </c>
      <c r="AE504" s="122">
        <f t="shared" si="123"/>
        <v>137</v>
      </c>
    </row>
    <row r="505" spans="1:31" x14ac:dyDescent="0.2">
      <c r="A505" s="1" t="s">
        <v>38</v>
      </c>
      <c r="B505" t="s">
        <v>230</v>
      </c>
      <c r="C505" s="32">
        <v>12500</v>
      </c>
      <c r="D505" t="s">
        <v>312</v>
      </c>
      <c r="E505" s="32">
        <v>4426667</v>
      </c>
      <c r="F505" s="32">
        <v>7583608</v>
      </c>
      <c r="G505" s="32">
        <v>0</v>
      </c>
      <c r="H505" s="32">
        <v>0</v>
      </c>
      <c r="I505" s="59">
        <f t="shared" si="127"/>
        <v>12010275</v>
      </c>
      <c r="J505" s="108">
        <f t="shared" si="117"/>
        <v>22.446319575643074</v>
      </c>
      <c r="K505" s="32">
        <v>8584459</v>
      </c>
      <c r="L505" s="32">
        <v>27554146</v>
      </c>
      <c r="M505" s="32">
        <v>565013</v>
      </c>
      <c r="N505" s="32">
        <v>26616</v>
      </c>
      <c r="O505" s="32">
        <f t="shared" si="124"/>
        <v>4766147</v>
      </c>
      <c r="P505" s="59">
        <f t="shared" si="125"/>
        <v>41496381</v>
      </c>
      <c r="Q505" s="108">
        <f t="shared" si="115"/>
        <v>77.553680424356926</v>
      </c>
      <c r="R505" s="36">
        <f t="shared" si="116"/>
        <v>53506656</v>
      </c>
      <c r="S505">
        <v>94</v>
      </c>
      <c r="T505">
        <v>39</v>
      </c>
      <c r="U505">
        <v>4</v>
      </c>
      <c r="V505" s="36">
        <f t="shared" si="126"/>
        <v>137</v>
      </c>
      <c r="W505" s="124">
        <f t="shared" si="128"/>
        <v>1</v>
      </c>
      <c r="X505">
        <v>0</v>
      </c>
      <c r="Y505" s="36">
        <f t="shared" si="113"/>
        <v>137</v>
      </c>
      <c r="Z505" s="14" t="s">
        <v>275</v>
      </c>
      <c r="AA505" s="14" t="s">
        <v>276</v>
      </c>
      <c r="AB505" s="14" t="s">
        <v>281</v>
      </c>
      <c r="AC505" s="125">
        <f t="shared" si="122"/>
        <v>0</v>
      </c>
      <c r="AD505" s="128">
        <f t="shared" si="120"/>
        <v>0</v>
      </c>
      <c r="AE505" s="122">
        <f t="shared" si="123"/>
        <v>137</v>
      </c>
    </row>
    <row r="506" spans="1:31" x14ac:dyDescent="0.2">
      <c r="A506" s="1" t="s">
        <v>38</v>
      </c>
      <c r="B506" t="s">
        <v>169</v>
      </c>
      <c r="C506" s="32">
        <v>111061</v>
      </c>
      <c r="D506" t="s">
        <v>222</v>
      </c>
      <c r="E506" s="32">
        <v>4426667</v>
      </c>
      <c r="F506" s="32">
        <v>7583608</v>
      </c>
      <c r="G506" s="32">
        <v>0</v>
      </c>
      <c r="H506" s="32">
        <v>0</v>
      </c>
      <c r="I506" s="59">
        <f t="shared" si="127"/>
        <v>12010275</v>
      </c>
      <c r="J506" s="108">
        <f t="shared" si="117"/>
        <v>22.446319575643074</v>
      </c>
      <c r="K506" s="32">
        <v>8584459</v>
      </c>
      <c r="L506" s="32">
        <v>27554146</v>
      </c>
      <c r="M506" s="32">
        <v>565013</v>
      </c>
      <c r="N506" s="32">
        <v>26616</v>
      </c>
      <c r="O506" s="32">
        <f t="shared" si="124"/>
        <v>4766147</v>
      </c>
      <c r="P506" s="59">
        <f t="shared" si="125"/>
        <v>41496381</v>
      </c>
      <c r="Q506" s="108">
        <f t="shared" si="115"/>
        <v>77.553680424356926</v>
      </c>
      <c r="R506" s="36">
        <f t="shared" si="116"/>
        <v>53506656</v>
      </c>
      <c r="S506">
        <v>94</v>
      </c>
      <c r="T506">
        <v>39</v>
      </c>
      <c r="U506">
        <v>4</v>
      </c>
      <c r="V506" s="36">
        <f t="shared" si="126"/>
        <v>137</v>
      </c>
      <c r="W506" s="124">
        <f t="shared" si="128"/>
        <v>1</v>
      </c>
      <c r="X506">
        <v>0</v>
      </c>
      <c r="Y506" s="36">
        <f t="shared" si="113"/>
        <v>137</v>
      </c>
      <c r="Z506" s="14" t="s">
        <v>275</v>
      </c>
      <c r="AA506" s="14" t="s">
        <v>276</v>
      </c>
      <c r="AB506" s="14" t="s">
        <v>281</v>
      </c>
      <c r="AC506" s="125">
        <f t="shared" si="122"/>
        <v>0</v>
      </c>
      <c r="AD506" s="128">
        <f t="shared" si="120"/>
        <v>0</v>
      </c>
      <c r="AE506" s="122">
        <f t="shared" si="123"/>
        <v>137</v>
      </c>
    </row>
    <row r="507" spans="1:31" x14ac:dyDescent="0.2">
      <c r="A507" s="1" t="s">
        <v>38</v>
      </c>
      <c r="B507" t="s">
        <v>150</v>
      </c>
      <c r="C507" s="32">
        <v>50000</v>
      </c>
      <c r="D507" t="s">
        <v>222</v>
      </c>
      <c r="E507" s="32">
        <v>4426667</v>
      </c>
      <c r="F507" s="32">
        <v>7583608</v>
      </c>
      <c r="G507" s="32">
        <v>0</v>
      </c>
      <c r="H507" s="32">
        <v>0</v>
      </c>
      <c r="I507" s="59">
        <f t="shared" si="127"/>
        <v>12010275</v>
      </c>
      <c r="J507" s="108">
        <f t="shared" si="117"/>
        <v>22.446319575643074</v>
      </c>
      <c r="K507" s="32">
        <v>8584459</v>
      </c>
      <c r="L507" s="32">
        <v>27554146</v>
      </c>
      <c r="M507" s="32">
        <v>565013</v>
      </c>
      <c r="N507" s="32">
        <v>26616</v>
      </c>
      <c r="O507" s="32">
        <f t="shared" si="124"/>
        <v>4766147</v>
      </c>
      <c r="P507" s="59">
        <f t="shared" si="125"/>
        <v>41496381</v>
      </c>
      <c r="Q507" s="108">
        <f t="shared" si="115"/>
        <v>77.553680424356926</v>
      </c>
      <c r="R507" s="36">
        <f t="shared" si="116"/>
        <v>53506656</v>
      </c>
      <c r="S507">
        <v>94</v>
      </c>
      <c r="T507">
        <v>39</v>
      </c>
      <c r="U507">
        <v>4</v>
      </c>
      <c r="V507" s="36">
        <f t="shared" si="126"/>
        <v>137</v>
      </c>
      <c r="W507" s="124">
        <f t="shared" si="128"/>
        <v>1</v>
      </c>
      <c r="X507">
        <v>0</v>
      </c>
      <c r="Y507" s="36">
        <f t="shared" si="113"/>
        <v>137</v>
      </c>
      <c r="Z507" s="14" t="s">
        <v>275</v>
      </c>
      <c r="AA507" s="14" t="s">
        <v>276</v>
      </c>
      <c r="AB507" s="14" t="s">
        <v>281</v>
      </c>
      <c r="AC507" s="125">
        <f t="shared" si="122"/>
        <v>0</v>
      </c>
      <c r="AD507" s="128">
        <f t="shared" si="120"/>
        <v>0</v>
      </c>
      <c r="AE507" s="122">
        <f t="shared" si="123"/>
        <v>137</v>
      </c>
    </row>
    <row r="508" spans="1:31" x14ac:dyDescent="0.2">
      <c r="A508" s="1" t="s">
        <v>38</v>
      </c>
      <c r="B508" t="s">
        <v>111</v>
      </c>
      <c r="C508" s="32">
        <v>133130</v>
      </c>
      <c r="D508" t="s">
        <v>222</v>
      </c>
      <c r="E508" s="32">
        <v>4426667</v>
      </c>
      <c r="F508" s="32">
        <v>7583608</v>
      </c>
      <c r="G508" s="32">
        <v>0</v>
      </c>
      <c r="H508" s="32">
        <v>0</v>
      </c>
      <c r="I508" s="59">
        <f t="shared" si="127"/>
        <v>12010275</v>
      </c>
      <c r="J508" s="108">
        <f t="shared" si="117"/>
        <v>22.446319575643074</v>
      </c>
      <c r="K508" s="32">
        <v>8584459</v>
      </c>
      <c r="L508" s="32">
        <v>27554146</v>
      </c>
      <c r="M508" s="32">
        <v>565013</v>
      </c>
      <c r="N508" s="32">
        <v>26616</v>
      </c>
      <c r="O508" s="32">
        <f t="shared" si="124"/>
        <v>4766147</v>
      </c>
      <c r="P508" s="59">
        <f t="shared" si="125"/>
        <v>41496381</v>
      </c>
      <c r="Q508" s="108">
        <f t="shared" si="115"/>
        <v>77.553680424356926</v>
      </c>
      <c r="R508" s="36">
        <f t="shared" si="116"/>
        <v>53506656</v>
      </c>
      <c r="S508">
        <v>94</v>
      </c>
      <c r="T508">
        <v>39</v>
      </c>
      <c r="U508">
        <v>4</v>
      </c>
      <c r="V508" s="36">
        <f t="shared" si="126"/>
        <v>137</v>
      </c>
      <c r="W508" s="124">
        <f t="shared" si="128"/>
        <v>1</v>
      </c>
      <c r="X508">
        <v>0</v>
      </c>
      <c r="Y508" s="36">
        <f t="shared" si="113"/>
        <v>137</v>
      </c>
      <c r="Z508" s="14" t="s">
        <v>275</v>
      </c>
      <c r="AA508" s="14" t="s">
        <v>276</v>
      </c>
      <c r="AB508" s="14" t="s">
        <v>281</v>
      </c>
      <c r="AC508" s="125">
        <f t="shared" si="122"/>
        <v>0</v>
      </c>
      <c r="AD508" s="128">
        <f t="shared" si="120"/>
        <v>0</v>
      </c>
      <c r="AE508" s="122">
        <f t="shared" si="123"/>
        <v>137</v>
      </c>
    </row>
    <row r="509" spans="1:31" x14ac:dyDescent="0.2">
      <c r="A509" s="1" t="s">
        <v>39</v>
      </c>
      <c r="B509" t="s">
        <v>179</v>
      </c>
      <c r="C509" s="32">
        <v>839000</v>
      </c>
      <c r="D509" t="s">
        <v>175</v>
      </c>
      <c r="E509" s="32">
        <v>4784000</v>
      </c>
      <c r="F509" s="32">
        <v>8320000</v>
      </c>
      <c r="G509" s="32">
        <v>208000</v>
      </c>
      <c r="H509" s="32">
        <v>0</v>
      </c>
      <c r="I509" s="59">
        <f>SUM(E509:H509)</f>
        <v>13312000</v>
      </c>
      <c r="J509" s="108">
        <f t="shared" si="117"/>
        <v>71.121456395607112</v>
      </c>
      <c r="K509" s="32">
        <v>4894355</v>
      </c>
      <c r="L509" s="32">
        <v>510922</v>
      </c>
      <c r="M509" s="32">
        <v>0</v>
      </c>
      <c r="N509" s="32">
        <v>0</v>
      </c>
      <c r="O509" s="32">
        <v>0</v>
      </c>
      <c r="P509" s="59">
        <f t="shared" si="125"/>
        <v>5405277</v>
      </c>
      <c r="Q509" s="108">
        <f t="shared" si="115"/>
        <v>28.878543604392881</v>
      </c>
      <c r="R509" s="36">
        <f t="shared" si="116"/>
        <v>18717277</v>
      </c>
      <c r="S509">
        <v>43</v>
      </c>
      <c r="T509">
        <v>9</v>
      </c>
      <c r="U509">
        <v>56</v>
      </c>
      <c r="V509" s="36">
        <f t="shared" si="126"/>
        <v>108</v>
      </c>
      <c r="W509" s="124">
        <f t="shared" si="128"/>
        <v>1</v>
      </c>
      <c r="X509">
        <v>261</v>
      </c>
      <c r="Y509" s="36">
        <f t="shared" si="113"/>
        <v>369</v>
      </c>
      <c r="Z509" s="14" t="s">
        <v>326</v>
      </c>
      <c r="AA509" s="14" t="s">
        <v>327</v>
      </c>
      <c r="AB509" s="14" t="s">
        <v>281</v>
      </c>
      <c r="AC509" s="125">
        <f>SUM(Z509:AB509)</f>
        <v>0</v>
      </c>
      <c r="AD509" s="128">
        <f t="shared" si="120"/>
        <v>0</v>
      </c>
      <c r="AE509" s="122">
        <f t="shared" si="123"/>
        <v>108</v>
      </c>
    </row>
    <row r="510" spans="1:31" ht="15.75" customHeight="1" x14ac:dyDescent="0.2">
      <c r="A510" s="1" t="s">
        <v>39</v>
      </c>
      <c r="B510" t="s">
        <v>130</v>
      </c>
      <c r="C510" s="32">
        <v>369000</v>
      </c>
      <c r="D510" t="s">
        <v>98</v>
      </c>
      <c r="E510" s="32">
        <v>4784000</v>
      </c>
      <c r="F510" s="32">
        <v>8320000</v>
      </c>
      <c r="G510" s="32">
        <v>208000</v>
      </c>
      <c r="H510" s="32">
        <v>0</v>
      </c>
      <c r="I510" s="59">
        <f t="shared" si="127"/>
        <v>13312000</v>
      </c>
      <c r="J510" s="108">
        <f t="shared" si="117"/>
        <v>71.121456395607112</v>
      </c>
      <c r="K510" s="32">
        <v>4894355</v>
      </c>
      <c r="L510" s="32">
        <v>510922</v>
      </c>
      <c r="M510" s="32">
        <v>0</v>
      </c>
      <c r="N510" s="32">
        <v>0</v>
      </c>
      <c r="O510" s="32">
        <v>0</v>
      </c>
      <c r="P510" s="59">
        <f t="shared" si="125"/>
        <v>5405277</v>
      </c>
      <c r="Q510" s="108">
        <f t="shared" si="115"/>
        <v>28.878543604392881</v>
      </c>
      <c r="R510" s="36">
        <f t="shared" si="116"/>
        <v>18717277</v>
      </c>
      <c r="S510">
        <v>43</v>
      </c>
      <c r="T510">
        <v>9</v>
      </c>
      <c r="U510">
        <v>56</v>
      </c>
      <c r="V510" s="36">
        <f t="shared" si="126"/>
        <v>108</v>
      </c>
      <c r="W510" s="124">
        <f t="shared" si="128"/>
        <v>1</v>
      </c>
      <c r="X510">
        <v>261</v>
      </c>
      <c r="Y510" s="36">
        <f t="shared" si="113"/>
        <v>369</v>
      </c>
      <c r="Z510" s="14" t="s">
        <v>326</v>
      </c>
      <c r="AA510" s="14" t="s">
        <v>327</v>
      </c>
      <c r="AB510" s="14" t="s">
        <v>281</v>
      </c>
      <c r="AC510" s="125">
        <f t="shared" si="122"/>
        <v>0</v>
      </c>
      <c r="AD510" s="128">
        <f t="shared" si="120"/>
        <v>0</v>
      </c>
      <c r="AE510" s="122">
        <f t="shared" si="123"/>
        <v>108</v>
      </c>
    </row>
    <row r="511" spans="1:31" ht="15.75" customHeight="1" x14ac:dyDescent="0.2">
      <c r="A511" s="1" t="s">
        <v>39</v>
      </c>
      <c r="B511" t="s">
        <v>119</v>
      </c>
      <c r="C511" s="32">
        <v>368000</v>
      </c>
      <c r="D511" t="s">
        <v>98</v>
      </c>
      <c r="E511" s="32">
        <v>4784000</v>
      </c>
      <c r="F511" s="32">
        <v>8320000</v>
      </c>
      <c r="G511" s="32">
        <v>208000</v>
      </c>
      <c r="H511" s="32">
        <v>0</v>
      </c>
      <c r="I511" s="59">
        <f t="shared" si="127"/>
        <v>13312000</v>
      </c>
      <c r="J511" s="108">
        <f t="shared" si="117"/>
        <v>71.121456395607112</v>
      </c>
      <c r="K511" s="32">
        <v>4894355</v>
      </c>
      <c r="L511" s="32">
        <v>510922</v>
      </c>
      <c r="M511" s="32">
        <v>0</v>
      </c>
      <c r="N511" s="32">
        <v>0</v>
      </c>
      <c r="O511" s="32">
        <v>0</v>
      </c>
      <c r="P511" s="59">
        <f t="shared" si="125"/>
        <v>5405277</v>
      </c>
      <c r="Q511" s="108">
        <f t="shared" si="115"/>
        <v>28.878543604392881</v>
      </c>
      <c r="R511" s="36">
        <f t="shared" si="116"/>
        <v>18717277</v>
      </c>
      <c r="S511">
        <v>43</v>
      </c>
      <c r="T511">
        <v>9</v>
      </c>
      <c r="U511">
        <v>56</v>
      </c>
      <c r="V511" s="36">
        <f t="shared" si="126"/>
        <v>108</v>
      </c>
      <c r="W511" s="124">
        <f t="shared" si="128"/>
        <v>1</v>
      </c>
      <c r="X511">
        <v>261</v>
      </c>
      <c r="Y511" s="36">
        <f t="shared" ref="Y511:Y574" si="129">V511+X511</f>
        <v>369</v>
      </c>
      <c r="Z511" s="14" t="s">
        <v>326</v>
      </c>
      <c r="AA511" s="14" t="s">
        <v>327</v>
      </c>
      <c r="AB511" s="14" t="s">
        <v>281</v>
      </c>
      <c r="AC511" s="125">
        <f t="shared" si="122"/>
        <v>0</v>
      </c>
      <c r="AD511" s="128">
        <f t="shared" si="120"/>
        <v>0</v>
      </c>
      <c r="AE511" s="122">
        <f t="shared" si="123"/>
        <v>108</v>
      </c>
    </row>
    <row r="512" spans="1:31" x14ac:dyDescent="0.2">
      <c r="A512" s="1" t="s">
        <v>39</v>
      </c>
      <c r="B512" t="s">
        <v>99</v>
      </c>
      <c r="C512" s="32">
        <v>540000</v>
      </c>
      <c r="D512" t="s">
        <v>98</v>
      </c>
      <c r="E512" s="32">
        <v>4784000</v>
      </c>
      <c r="F512" s="32">
        <v>8320000</v>
      </c>
      <c r="G512" s="32">
        <v>208000</v>
      </c>
      <c r="H512" s="32">
        <v>0</v>
      </c>
      <c r="I512" s="59">
        <f t="shared" si="127"/>
        <v>13312000</v>
      </c>
      <c r="J512" s="108">
        <f t="shared" si="117"/>
        <v>71.121456395607112</v>
      </c>
      <c r="K512" s="32">
        <v>4894355</v>
      </c>
      <c r="L512" s="32">
        <v>510922</v>
      </c>
      <c r="M512" s="32">
        <v>0</v>
      </c>
      <c r="N512" s="32">
        <v>0</v>
      </c>
      <c r="O512" s="32">
        <v>0</v>
      </c>
      <c r="P512" s="59">
        <f t="shared" si="125"/>
        <v>5405277</v>
      </c>
      <c r="Q512" s="108">
        <f t="shared" si="115"/>
        <v>28.878543604392881</v>
      </c>
      <c r="R512" s="36">
        <f t="shared" si="116"/>
        <v>18717277</v>
      </c>
      <c r="S512">
        <v>43</v>
      </c>
      <c r="T512">
        <v>9</v>
      </c>
      <c r="U512">
        <v>56</v>
      </c>
      <c r="V512" s="36">
        <f t="shared" si="126"/>
        <v>108</v>
      </c>
      <c r="W512" s="124">
        <f t="shared" si="128"/>
        <v>1</v>
      </c>
      <c r="X512">
        <v>261</v>
      </c>
      <c r="Y512" s="36">
        <f t="shared" si="129"/>
        <v>369</v>
      </c>
      <c r="Z512" s="14" t="s">
        <v>326</v>
      </c>
      <c r="AA512" s="14" t="s">
        <v>327</v>
      </c>
      <c r="AB512" s="14" t="s">
        <v>281</v>
      </c>
      <c r="AC512" s="125">
        <f t="shared" si="122"/>
        <v>0</v>
      </c>
      <c r="AD512" s="128">
        <f t="shared" si="120"/>
        <v>0</v>
      </c>
      <c r="AE512" s="122">
        <f t="shared" si="123"/>
        <v>108</v>
      </c>
    </row>
    <row r="513" spans="1:31" x14ac:dyDescent="0.2">
      <c r="A513" s="1" t="s">
        <v>39</v>
      </c>
      <c r="B513" t="s">
        <v>121</v>
      </c>
      <c r="C513" s="32">
        <v>541000</v>
      </c>
      <c r="D513" t="s">
        <v>98</v>
      </c>
      <c r="E513" s="32">
        <v>4784000</v>
      </c>
      <c r="F513" s="32">
        <v>8320000</v>
      </c>
      <c r="G513" s="32">
        <v>208000</v>
      </c>
      <c r="H513" s="32">
        <v>0</v>
      </c>
      <c r="I513" s="59">
        <f t="shared" si="127"/>
        <v>13312000</v>
      </c>
      <c r="J513" s="108">
        <f t="shared" si="117"/>
        <v>71.121456395607112</v>
      </c>
      <c r="K513" s="32">
        <v>4894355</v>
      </c>
      <c r="L513" s="32">
        <v>510922</v>
      </c>
      <c r="M513" s="32">
        <v>0</v>
      </c>
      <c r="N513" s="32">
        <v>0</v>
      </c>
      <c r="O513" s="32">
        <v>0</v>
      </c>
      <c r="P513" s="59">
        <f t="shared" si="125"/>
        <v>5405277</v>
      </c>
      <c r="Q513" s="108">
        <f t="shared" si="115"/>
        <v>28.878543604392881</v>
      </c>
      <c r="R513" s="36">
        <f t="shared" si="116"/>
        <v>18717277</v>
      </c>
      <c r="S513">
        <v>43</v>
      </c>
      <c r="T513">
        <v>9</v>
      </c>
      <c r="U513">
        <v>56</v>
      </c>
      <c r="V513" s="36">
        <f t="shared" si="126"/>
        <v>108</v>
      </c>
      <c r="W513" s="124">
        <f t="shared" si="128"/>
        <v>1</v>
      </c>
      <c r="X513">
        <v>261</v>
      </c>
      <c r="Y513" s="36">
        <f t="shared" si="129"/>
        <v>369</v>
      </c>
      <c r="Z513" s="14" t="s">
        <v>326</v>
      </c>
      <c r="AA513" s="14" t="s">
        <v>327</v>
      </c>
      <c r="AB513" s="14" t="s">
        <v>281</v>
      </c>
      <c r="AC513" s="125">
        <f t="shared" si="122"/>
        <v>0</v>
      </c>
      <c r="AD513" s="128">
        <f t="shared" si="120"/>
        <v>0</v>
      </c>
      <c r="AE513" s="122">
        <f t="shared" si="123"/>
        <v>108</v>
      </c>
    </row>
    <row r="514" spans="1:31" ht="15.75" customHeight="1" x14ac:dyDescent="0.2">
      <c r="A514" s="1" t="s">
        <v>39</v>
      </c>
      <c r="B514" t="s">
        <v>100</v>
      </c>
      <c r="C514" s="32">
        <v>421000</v>
      </c>
      <c r="D514" t="s">
        <v>98</v>
      </c>
      <c r="E514" s="32">
        <v>4784000</v>
      </c>
      <c r="F514" s="32">
        <v>8320000</v>
      </c>
      <c r="G514" s="32">
        <v>208000</v>
      </c>
      <c r="H514" s="32">
        <v>0</v>
      </c>
      <c r="I514" s="59">
        <f t="shared" si="127"/>
        <v>13312000</v>
      </c>
      <c r="J514" s="108">
        <f t="shared" si="117"/>
        <v>71.121456395607112</v>
      </c>
      <c r="K514" s="32">
        <v>4894355</v>
      </c>
      <c r="L514" s="32">
        <v>510922</v>
      </c>
      <c r="M514" s="32">
        <v>0</v>
      </c>
      <c r="N514" s="32">
        <v>0</v>
      </c>
      <c r="O514" s="32">
        <v>0</v>
      </c>
      <c r="P514" s="59">
        <f t="shared" si="125"/>
        <v>5405277</v>
      </c>
      <c r="Q514" s="108">
        <f t="shared" si="115"/>
        <v>28.878543604392881</v>
      </c>
      <c r="R514" s="36">
        <f t="shared" si="116"/>
        <v>18717277</v>
      </c>
      <c r="S514">
        <v>43</v>
      </c>
      <c r="T514">
        <v>9</v>
      </c>
      <c r="U514">
        <v>56</v>
      </c>
      <c r="V514" s="36">
        <f t="shared" si="126"/>
        <v>108</v>
      </c>
      <c r="W514" s="124">
        <f t="shared" si="128"/>
        <v>1</v>
      </c>
      <c r="X514">
        <v>261</v>
      </c>
      <c r="Y514" s="36">
        <f t="shared" si="129"/>
        <v>369</v>
      </c>
      <c r="Z514" s="14" t="s">
        <v>326</v>
      </c>
      <c r="AA514" s="14" t="s">
        <v>327</v>
      </c>
      <c r="AB514" s="14" t="s">
        <v>281</v>
      </c>
      <c r="AC514" s="125">
        <f t="shared" si="122"/>
        <v>0</v>
      </c>
      <c r="AD514" s="128">
        <f t="shared" si="120"/>
        <v>0</v>
      </c>
      <c r="AE514" s="122">
        <f t="shared" si="123"/>
        <v>108</v>
      </c>
    </row>
    <row r="515" spans="1:31" ht="15.75" customHeight="1" x14ac:dyDescent="0.2">
      <c r="A515" s="1" t="s">
        <v>39</v>
      </c>
      <c r="B515" t="s">
        <v>102</v>
      </c>
      <c r="C515" s="32">
        <v>342000</v>
      </c>
      <c r="D515" t="s">
        <v>171</v>
      </c>
      <c r="E515" s="32">
        <v>4784000</v>
      </c>
      <c r="F515" s="32">
        <v>8320000</v>
      </c>
      <c r="G515" s="32">
        <v>208000</v>
      </c>
      <c r="H515" s="32">
        <v>0</v>
      </c>
      <c r="I515" s="59">
        <f t="shared" si="127"/>
        <v>13312000</v>
      </c>
      <c r="J515" s="108">
        <f t="shared" si="117"/>
        <v>71.121456395607112</v>
      </c>
      <c r="K515" s="32">
        <v>4894355</v>
      </c>
      <c r="L515" s="32">
        <v>510922</v>
      </c>
      <c r="M515" s="32">
        <v>0</v>
      </c>
      <c r="N515" s="32">
        <v>0</v>
      </c>
      <c r="O515" s="32">
        <v>0</v>
      </c>
      <c r="P515" s="59">
        <f t="shared" si="125"/>
        <v>5405277</v>
      </c>
      <c r="Q515" s="108">
        <f t="shared" si="115"/>
        <v>28.878543604392881</v>
      </c>
      <c r="R515" s="36">
        <f t="shared" si="116"/>
        <v>18717277</v>
      </c>
      <c r="S515">
        <v>43</v>
      </c>
      <c r="T515">
        <v>9</v>
      </c>
      <c r="U515">
        <v>56</v>
      </c>
      <c r="V515" s="36">
        <f t="shared" si="126"/>
        <v>108</v>
      </c>
      <c r="W515" s="124">
        <f t="shared" si="128"/>
        <v>1</v>
      </c>
      <c r="X515">
        <v>261</v>
      </c>
      <c r="Y515" s="36">
        <f t="shared" si="129"/>
        <v>369</v>
      </c>
      <c r="Z515" s="14" t="s">
        <v>326</v>
      </c>
      <c r="AA515" s="14" t="s">
        <v>327</v>
      </c>
      <c r="AB515" s="14" t="s">
        <v>281</v>
      </c>
      <c r="AC515" s="125">
        <f t="shared" si="122"/>
        <v>0</v>
      </c>
      <c r="AD515" s="128">
        <f t="shared" si="120"/>
        <v>0</v>
      </c>
      <c r="AE515" s="122">
        <f t="shared" si="123"/>
        <v>108</v>
      </c>
    </row>
    <row r="516" spans="1:31" x14ac:dyDescent="0.2">
      <c r="A516" s="1" t="s">
        <v>39</v>
      </c>
      <c r="B516" t="s">
        <v>103</v>
      </c>
      <c r="C516" s="32">
        <v>29000</v>
      </c>
      <c r="D516" t="s">
        <v>171</v>
      </c>
      <c r="E516" s="32">
        <v>4784000</v>
      </c>
      <c r="F516" s="32">
        <v>8320000</v>
      </c>
      <c r="G516" s="32">
        <v>208000</v>
      </c>
      <c r="H516" s="32">
        <v>0</v>
      </c>
      <c r="I516" s="59">
        <f t="shared" si="127"/>
        <v>13312000</v>
      </c>
      <c r="J516" s="108">
        <f t="shared" si="117"/>
        <v>71.121456395607112</v>
      </c>
      <c r="K516" s="32">
        <v>4894355</v>
      </c>
      <c r="L516" s="32">
        <v>510922</v>
      </c>
      <c r="M516" s="32">
        <v>0</v>
      </c>
      <c r="N516" s="32">
        <v>0</v>
      </c>
      <c r="O516" s="32">
        <v>0</v>
      </c>
      <c r="P516" s="59">
        <f t="shared" si="125"/>
        <v>5405277</v>
      </c>
      <c r="Q516" s="108">
        <f t="shared" ref="Q516:Q579" si="130">(100*P516)/R516</f>
        <v>28.878543604392881</v>
      </c>
      <c r="R516" s="36">
        <f t="shared" si="116"/>
        <v>18717277</v>
      </c>
      <c r="S516">
        <v>43</v>
      </c>
      <c r="T516">
        <v>9</v>
      </c>
      <c r="U516">
        <v>56</v>
      </c>
      <c r="V516" s="36">
        <f t="shared" si="126"/>
        <v>108</v>
      </c>
      <c r="W516" s="124">
        <f t="shared" si="128"/>
        <v>1</v>
      </c>
      <c r="X516">
        <v>261</v>
      </c>
      <c r="Y516" s="36">
        <f t="shared" si="129"/>
        <v>369</v>
      </c>
      <c r="Z516" s="14" t="s">
        <v>326</v>
      </c>
      <c r="AA516" s="14" t="s">
        <v>327</v>
      </c>
      <c r="AB516" s="14" t="s">
        <v>281</v>
      </c>
      <c r="AC516" s="125">
        <f t="shared" si="122"/>
        <v>0</v>
      </c>
      <c r="AD516" s="128">
        <f t="shared" si="120"/>
        <v>0</v>
      </c>
      <c r="AE516" s="122">
        <f t="shared" si="123"/>
        <v>108</v>
      </c>
    </row>
    <row r="517" spans="1:31" x14ac:dyDescent="0.2">
      <c r="A517" s="1" t="s">
        <v>39</v>
      </c>
      <c r="B517" t="s">
        <v>104</v>
      </c>
      <c r="C517" s="32">
        <v>131000</v>
      </c>
      <c r="D517" t="s">
        <v>171</v>
      </c>
      <c r="E517" s="32">
        <v>4784000</v>
      </c>
      <c r="F517" s="32">
        <v>8320000</v>
      </c>
      <c r="G517" s="32">
        <v>208000</v>
      </c>
      <c r="H517" s="32">
        <v>0</v>
      </c>
      <c r="I517" s="59">
        <f t="shared" si="127"/>
        <v>13312000</v>
      </c>
      <c r="J517" s="108">
        <f t="shared" si="117"/>
        <v>71.121456395607112</v>
      </c>
      <c r="K517" s="32">
        <v>4894355</v>
      </c>
      <c r="L517" s="32">
        <v>510922</v>
      </c>
      <c r="M517" s="32">
        <v>0</v>
      </c>
      <c r="N517" s="32">
        <v>0</v>
      </c>
      <c r="O517" s="32">
        <v>0</v>
      </c>
      <c r="P517" s="59">
        <f t="shared" si="125"/>
        <v>5405277</v>
      </c>
      <c r="Q517" s="108">
        <f t="shared" si="130"/>
        <v>28.878543604392881</v>
      </c>
      <c r="R517" s="36">
        <f t="shared" si="116"/>
        <v>18717277</v>
      </c>
      <c r="S517">
        <v>43</v>
      </c>
      <c r="T517">
        <v>9</v>
      </c>
      <c r="U517">
        <v>56</v>
      </c>
      <c r="V517" s="36">
        <f t="shared" si="126"/>
        <v>108</v>
      </c>
      <c r="W517" s="124">
        <f t="shared" si="128"/>
        <v>1</v>
      </c>
      <c r="X517">
        <v>261</v>
      </c>
      <c r="Y517" s="36">
        <f t="shared" si="129"/>
        <v>369</v>
      </c>
      <c r="Z517" s="14" t="s">
        <v>326</v>
      </c>
      <c r="AA517" s="14" t="s">
        <v>327</v>
      </c>
      <c r="AB517" s="14" t="s">
        <v>281</v>
      </c>
      <c r="AC517" s="125">
        <f t="shared" si="122"/>
        <v>0</v>
      </c>
      <c r="AD517" s="128">
        <f t="shared" si="120"/>
        <v>0</v>
      </c>
      <c r="AE517" s="122">
        <f t="shared" si="123"/>
        <v>108</v>
      </c>
    </row>
    <row r="518" spans="1:31" x14ac:dyDescent="0.2">
      <c r="A518" s="1" t="s">
        <v>39</v>
      </c>
      <c r="B518" t="s">
        <v>106</v>
      </c>
      <c r="C518" s="32">
        <v>659000</v>
      </c>
      <c r="D518" t="s">
        <v>171</v>
      </c>
      <c r="E518" s="32">
        <v>4784000</v>
      </c>
      <c r="F518" s="32">
        <v>8320000</v>
      </c>
      <c r="G518" s="32">
        <v>208000</v>
      </c>
      <c r="H518" s="32">
        <v>0</v>
      </c>
      <c r="I518" s="59">
        <f t="shared" si="127"/>
        <v>13312000</v>
      </c>
      <c r="J518" s="108">
        <f t="shared" si="117"/>
        <v>71.121456395607112</v>
      </c>
      <c r="K518" s="32">
        <v>4894355</v>
      </c>
      <c r="L518" s="32">
        <v>510922</v>
      </c>
      <c r="M518" s="32">
        <v>0</v>
      </c>
      <c r="N518" s="32">
        <v>0</v>
      </c>
      <c r="O518" s="32">
        <v>0</v>
      </c>
      <c r="P518" s="59">
        <f t="shared" si="125"/>
        <v>5405277</v>
      </c>
      <c r="Q518" s="108">
        <f t="shared" si="130"/>
        <v>28.878543604392881</v>
      </c>
      <c r="R518" s="36">
        <f t="shared" si="116"/>
        <v>18717277</v>
      </c>
      <c r="S518">
        <v>43</v>
      </c>
      <c r="T518">
        <v>9</v>
      </c>
      <c r="U518">
        <v>56</v>
      </c>
      <c r="V518" s="36">
        <f t="shared" si="126"/>
        <v>108</v>
      </c>
      <c r="W518" s="124">
        <f t="shared" si="128"/>
        <v>1</v>
      </c>
      <c r="X518">
        <v>261</v>
      </c>
      <c r="Y518" s="36">
        <f t="shared" si="129"/>
        <v>369</v>
      </c>
      <c r="Z518" s="14" t="s">
        <v>326</v>
      </c>
      <c r="AA518" s="14" t="s">
        <v>327</v>
      </c>
      <c r="AB518" s="14" t="s">
        <v>281</v>
      </c>
      <c r="AC518" s="125">
        <f t="shared" si="122"/>
        <v>0</v>
      </c>
      <c r="AD518" s="128">
        <f t="shared" si="120"/>
        <v>0</v>
      </c>
      <c r="AE518" s="122">
        <f t="shared" si="123"/>
        <v>108</v>
      </c>
    </row>
    <row r="519" spans="1:31" x14ac:dyDescent="0.2">
      <c r="A519" s="1" t="s">
        <v>39</v>
      </c>
      <c r="B519" t="s">
        <v>113</v>
      </c>
      <c r="C519" s="32">
        <v>443000</v>
      </c>
      <c r="D519" t="s">
        <v>222</v>
      </c>
      <c r="E519" s="32">
        <v>4784000</v>
      </c>
      <c r="F519" s="32">
        <v>8320000</v>
      </c>
      <c r="G519" s="32">
        <v>208000</v>
      </c>
      <c r="H519" s="32">
        <v>0</v>
      </c>
      <c r="I519" s="59">
        <f t="shared" si="127"/>
        <v>13312000</v>
      </c>
      <c r="J519" s="108">
        <f t="shared" si="117"/>
        <v>71.121456395607112</v>
      </c>
      <c r="K519" s="32">
        <v>4894355</v>
      </c>
      <c r="L519" s="32">
        <v>510922</v>
      </c>
      <c r="M519" s="32">
        <v>0</v>
      </c>
      <c r="N519" s="32">
        <v>0</v>
      </c>
      <c r="O519" s="32">
        <v>0</v>
      </c>
      <c r="P519" s="59">
        <f t="shared" si="125"/>
        <v>5405277</v>
      </c>
      <c r="Q519" s="108">
        <f t="shared" si="130"/>
        <v>28.878543604392881</v>
      </c>
      <c r="R519" s="36">
        <f t="shared" si="116"/>
        <v>18717277</v>
      </c>
      <c r="S519">
        <v>43</v>
      </c>
      <c r="T519">
        <v>9</v>
      </c>
      <c r="U519">
        <v>56</v>
      </c>
      <c r="V519" s="36">
        <f t="shared" si="126"/>
        <v>108</v>
      </c>
      <c r="W519" s="124">
        <f t="shared" si="128"/>
        <v>1</v>
      </c>
      <c r="X519">
        <v>261</v>
      </c>
      <c r="Y519" s="36">
        <f t="shared" si="129"/>
        <v>369</v>
      </c>
      <c r="Z519" s="14" t="s">
        <v>326</v>
      </c>
      <c r="AA519" s="14" t="s">
        <v>327</v>
      </c>
      <c r="AB519" s="14" t="s">
        <v>281</v>
      </c>
      <c r="AC519" s="125">
        <f t="shared" si="122"/>
        <v>0</v>
      </c>
      <c r="AD519" s="128">
        <f t="shared" si="120"/>
        <v>0</v>
      </c>
      <c r="AE519" s="122">
        <f t="shared" si="123"/>
        <v>108</v>
      </c>
    </row>
    <row r="520" spans="1:31" x14ac:dyDescent="0.2">
      <c r="A520" s="1" t="s">
        <v>40</v>
      </c>
      <c r="B520" t="s">
        <v>148</v>
      </c>
      <c r="C520" s="32">
        <v>1764443</v>
      </c>
      <c r="D520" t="s">
        <v>175</v>
      </c>
      <c r="E520" s="32">
        <v>5216005</v>
      </c>
      <c r="F520" s="32">
        <v>10479162</v>
      </c>
      <c r="G520" s="32">
        <v>542378</v>
      </c>
      <c r="H520" s="32">
        <v>169191</v>
      </c>
      <c r="I520" s="59">
        <f>SUM(E520:H520)</f>
        <v>16406736</v>
      </c>
      <c r="J520" s="108">
        <f t="shared" si="117"/>
        <v>83.789527248785561</v>
      </c>
      <c r="K520" s="32">
        <v>719228</v>
      </c>
      <c r="L520" s="32">
        <v>814353</v>
      </c>
      <c r="M520" s="32">
        <v>1440673</v>
      </c>
      <c r="N520" s="32">
        <v>0</v>
      </c>
      <c r="O520" s="32">
        <v>199901</v>
      </c>
      <c r="P520" s="59">
        <f>SUM(K520:O520)</f>
        <v>3174155</v>
      </c>
      <c r="Q520" s="108">
        <f t="shared" si="130"/>
        <v>16.210472751214436</v>
      </c>
      <c r="R520" s="36">
        <f t="shared" si="116"/>
        <v>19580891</v>
      </c>
      <c r="S520">
        <v>4</v>
      </c>
      <c r="T520">
        <v>70</v>
      </c>
      <c r="U520">
        <v>41</v>
      </c>
      <c r="V520" s="36">
        <f t="shared" si="126"/>
        <v>115</v>
      </c>
      <c r="W520" s="124">
        <f t="shared" si="128"/>
        <v>1</v>
      </c>
      <c r="X520">
        <v>607</v>
      </c>
      <c r="Y520" s="36">
        <f t="shared" si="129"/>
        <v>722</v>
      </c>
      <c r="Z520" s="14" t="s">
        <v>281</v>
      </c>
      <c r="AA520" s="14" t="s">
        <v>328</v>
      </c>
      <c r="AB520" s="14" t="s">
        <v>281</v>
      </c>
      <c r="AC520" s="125">
        <f>SUM(Z520:AB520)</f>
        <v>0</v>
      </c>
      <c r="AD520" s="128">
        <f t="shared" si="120"/>
        <v>0</v>
      </c>
      <c r="AE520" s="122">
        <f t="shared" si="123"/>
        <v>115</v>
      </c>
    </row>
    <row r="521" spans="1:31" ht="15.75" customHeight="1" x14ac:dyDescent="0.2">
      <c r="A521" s="1" t="s">
        <v>40</v>
      </c>
      <c r="B521" t="s">
        <v>179</v>
      </c>
      <c r="C521" s="32">
        <v>52507</v>
      </c>
      <c r="D521" t="s">
        <v>175</v>
      </c>
      <c r="E521" s="32">
        <v>5216005</v>
      </c>
      <c r="F521" s="32">
        <v>10479162</v>
      </c>
      <c r="G521" s="32">
        <v>542378</v>
      </c>
      <c r="H521" s="32">
        <v>169191</v>
      </c>
      <c r="I521" s="59">
        <f t="shared" si="127"/>
        <v>16406736</v>
      </c>
      <c r="J521" s="108">
        <f t="shared" si="117"/>
        <v>83.789527248785561</v>
      </c>
      <c r="K521" s="32">
        <v>719228</v>
      </c>
      <c r="L521" s="32">
        <v>814353</v>
      </c>
      <c r="M521" s="32">
        <v>1440673</v>
      </c>
      <c r="N521" s="32">
        <v>0</v>
      </c>
      <c r="O521" s="32">
        <v>199901</v>
      </c>
      <c r="P521" s="59">
        <f t="shared" si="125"/>
        <v>3174155</v>
      </c>
      <c r="Q521" s="108">
        <f t="shared" si="130"/>
        <v>16.210472751214436</v>
      </c>
      <c r="R521" s="36">
        <f t="shared" si="116"/>
        <v>19580891</v>
      </c>
      <c r="S521">
        <v>4</v>
      </c>
      <c r="T521">
        <v>70</v>
      </c>
      <c r="U521">
        <v>41</v>
      </c>
      <c r="V521" s="36">
        <f>SUM(S521:U521)</f>
        <v>115</v>
      </c>
      <c r="W521" s="124">
        <f t="shared" si="128"/>
        <v>1</v>
      </c>
      <c r="X521">
        <v>607</v>
      </c>
      <c r="Y521" s="36">
        <f t="shared" si="129"/>
        <v>722</v>
      </c>
      <c r="Z521" s="14" t="s">
        <v>281</v>
      </c>
      <c r="AA521" s="14" t="s">
        <v>328</v>
      </c>
      <c r="AB521" s="14" t="s">
        <v>281</v>
      </c>
      <c r="AC521" s="125">
        <f t="shared" si="122"/>
        <v>0</v>
      </c>
      <c r="AD521" s="128">
        <f t="shared" si="120"/>
        <v>0</v>
      </c>
      <c r="AE521" s="122">
        <f t="shared" si="123"/>
        <v>115</v>
      </c>
    </row>
    <row r="522" spans="1:31" x14ac:dyDescent="0.2">
      <c r="A522" s="1" t="s">
        <v>40</v>
      </c>
      <c r="B522" t="s">
        <v>119</v>
      </c>
      <c r="C522" s="32">
        <v>984406</v>
      </c>
      <c r="D522" t="s">
        <v>98</v>
      </c>
      <c r="E522" s="32">
        <v>5216005</v>
      </c>
      <c r="F522" s="32">
        <v>10479162</v>
      </c>
      <c r="G522" s="32">
        <v>542378</v>
      </c>
      <c r="H522" s="32">
        <v>169191</v>
      </c>
      <c r="I522" s="59">
        <f t="shared" si="127"/>
        <v>16406736</v>
      </c>
      <c r="J522" s="108">
        <f t="shared" si="117"/>
        <v>83.789527248785561</v>
      </c>
      <c r="K522" s="32">
        <v>719228</v>
      </c>
      <c r="L522" s="32">
        <v>814353</v>
      </c>
      <c r="M522" s="32">
        <v>1440673</v>
      </c>
      <c r="N522" s="32">
        <v>0</v>
      </c>
      <c r="O522" s="32">
        <v>199901</v>
      </c>
      <c r="P522" s="59">
        <f t="shared" si="125"/>
        <v>3174155</v>
      </c>
      <c r="Q522" s="108">
        <f t="shared" si="130"/>
        <v>16.210472751214436</v>
      </c>
      <c r="R522" s="36">
        <f t="shared" si="116"/>
        <v>19580891</v>
      </c>
      <c r="S522">
        <v>4</v>
      </c>
      <c r="T522">
        <v>70</v>
      </c>
      <c r="U522">
        <v>41</v>
      </c>
      <c r="V522" s="36">
        <f t="shared" ref="V522:V564" si="131">SUM(S522:U522)</f>
        <v>115</v>
      </c>
      <c r="W522" s="124">
        <f t="shared" si="128"/>
        <v>1</v>
      </c>
      <c r="X522">
        <v>607</v>
      </c>
      <c r="Y522" s="36">
        <f t="shared" si="129"/>
        <v>722</v>
      </c>
      <c r="Z522" s="14" t="s">
        <v>281</v>
      </c>
      <c r="AA522" s="14" t="s">
        <v>328</v>
      </c>
      <c r="AB522" s="14" t="s">
        <v>281</v>
      </c>
      <c r="AC522" s="125">
        <f t="shared" si="122"/>
        <v>0</v>
      </c>
      <c r="AD522" s="128">
        <f t="shared" si="120"/>
        <v>0</v>
      </c>
      <c r="AE522" s="122">
        <f t="shared" si="123"/>
        <v>115</v>
      </c>
    </row>
    <row r="523" spans="1:31" x14ac:dyDescent="0.2">
      <c r="A523" s="1" t="s">
        <v>40</v>
      </c>
      <c r="B523" t="s">
        <v>99</v>
      </c>
      <c r="C523" s="32">
        <v>2002341</v>
      </c>
      <c r="D523" t="s">
        <v>98</v>
      </c>
      <c r="E523" s="32">
        <v>5216005</v>
      </c>
      <c r="F523" s="32">
        <v>10479162</v>
      </c>
      <c r="G523" s="32">
        <v>542378</v>
      </c>
      <c r="H523" s="32">
        <v>169191</v>
      </c>
      <c r="I523" s="59">
        <f t="shared" si="127"/>
        <v>16406736</v>
      </c>
      <c r="J523" s="108">
        <f t="shared" si="117"/>
        <v>83.789527248785561</v>
      </c>
      <c r="K523" s="32">
        <v>719228</v>
      </c>
      <c r="L523" s="32">
        <v>814353</v>
      </c>
      <c r="M523" s="32">
        <v>1440673</v>
      </c>
      <c r="N523" s="32">
        <v>0</v>
      </c>
      <c r="O523" s="32">
        <v>199901</v>
      </c>
      <c r="P523" s="59">
        <f t="shared" si="125"/>
        <v>3174155</v>
      </c>
      <c r="Q523" s="108">
        <f t="shared" si="130"/>
        <v>16.210472751214436</v>
      </c>
      <c r="R523" s="36">
        <f t="shared" si="116"/>
        <v>19580891</v>
      </c>
      <c r="S523">
        <v>4</v>
      </c>
      <c r="T523">
        <v>70</v>
      </c>
      <c r="U523">
        <v>41</v>
      </c>
      <c r="V523" s="36">
        <f t="shared" si="131"/>
        <v>115</v>
      </c>
      <c r="W523" s="124">
        <f t="shared" si="128"/>
        <v>1</v>
      </c>
      <c r="X523">
        <v>607</v>
      </c>
      <c r="Y523" s="36">
        <f t="shared" si="129"/>
        <v>722</v>
      </c>
      <c r="Z523" s="14" t="s">
        <v>281</v>
      </c>
      <c r="AA523" s="14" t="s">
        <v>328</v>
      </c>
      <c r="AB523" s="14" t="s">
        <v>281</v>
      </c>
      <c r="AC523" s="125">
        <f t="shared" si="122"/>
        <v>0</v>
      </c>
      <c r="AD523" s="128">
        <f t="shared" si="120"/>
        <v>0</v>
      </c>
      <c r="AE523" s="122">
        <f t="shared" si="123"/>
        <v>115</v>
      </c>
    </row>
    <row r="524" spans="1:31" x14ac:dyDescent="0.2">
      <c r="A524" s="1" t="s">
        <v>40</v>
      </c>
      <c r="B524" t="s">
        <v>121</v>
      </c>
      <c r="C524" s="32">
        <v>501331</v>
      </c>
      <c r="D524" t="s">
        <v>98</v>
      </c>
      <c r="E524" s="32">
        <v>5216005</v>
      </c>
      <c r="F524" s="32">
        <v>10479162</v>
      </c>
      <c r="G524" s="32">
        <v>542378</v>
      </c>
      <c r="H524" s="32">
        <v>169191</v>
      </c>
      <c r="I524" s="59">
        <f t="shared" si="127"/>
        <v>16406736</v>
      </c>
      <c r="J524" s="108">
        <f t="shared" si="117"/>
        <v>83.789527248785561</v>
      </c>
      <c r="K524" s="32">
        <v>719228</v>
      </c>
      <c r="L524" s="32">
        <v>814353</v>
      </c>
      <c r="M524" s="32">
        <v>1440673</v>
      </c>
      <c r="N524" s="32">
        <v>0</v>
      </c>
      <c r="O524" s="32">
        <v>199901</v>
      </c>
      <c r="P524" s="59">
        <f t="shared" si="125"/>
        <v>3174155</v>
      </c>
      <c r="Q524" s="108">
        <f t="shared" si="130"/>
        <v>16.210472751214436</v>
      </c>
      <c r="R524" s="36">
        <f t="shared" ref="R524:R587" si="132">I524+P524</f>
        <v>19580891</v>
      </c>
      <c r="S524">
        <v>4</v>
      </c>
      <c r="T524">
        <v>70</v>
      </c>
      <c r="U524">
        <v>41</v>
      </c>
      <c r="V524" s="36">
        <f t="shared" si="131"/>
        <v>115</v>
      </c>
      <c r="W524" s="124">
        <f t="shared" si="128"/>
        <v>1</v>
      </c>
      <c r="X524">
        <v>607</v>
      </c>
      <c r="Y524" s="36">
        <f t="shared" si="129"/>
        <v>722</v>
      </c>
      <c r="Z524" s="14" t="s">
        <v>281</v>
      </c>
      <c r="AA524" s="14" t="s">
        <v>328</v>
      </c>
      <c r="AB524" s="14" t="s">
        <v>281</v>
      </c>
      <c r="AC524" s="125">
        <f t="shared" si="122"/>
        <v>0</v>
      </c>
      <c r="AD524" s="128">
        <f t="shared" si="120"/>
        <v>0</v>
      </c>
      <c r="AE524" s="122">
        <f t="shared" si="123"/>
        <v>115</v>
      </c>
    </row>
    <row r="525" spans="1:31" x14ac:dyDescent="0.2">
      <c r="A525" s="1" t="s">
        <v>40</v>
      </c>
      <c r="B525" t="s">
        <v>100</v>
      </c>
      <c r="C525" s="32">
        <v>682431</v>
      </c>
      <c r="D525" t="s">
        <v>98</v>
      </c>
      <c r="E525" s="32">
        <v>5216005</v>
      </c>
      <c r="F525" s="32">
        <v>10479162</v>
      </c>
      <c r="G525" s="32">
        <v>542378</v>
      </c>
      <c r="H525" s="32">
        <v>169191</v>
      </c>
      <c r="I525" s="59">
        <f t="shared" si="127"/>
        <v>16406736</v>
      </c>
      <c r="J525" s="108">
        <f t="shared" si="117"/>
        <v>83.789527248785561</v>
      </c>
      <c r="K525" s="32">
        <v>719228</v>
      </c>
      <c r="L525" s="32">
        <v>814353</v>
      </c>
      <c r="M525" s="32">
        <v>1440673</v>
      </c>
      <c r="N525" s="32">
        <v>0</v>
      </c>
      <c r="O525" s="32">
        <v>199901</v>
      </c>
      <c r="P525" s="59">
        <f t="shared" si="125"/>
        <v>3174155</v>
      </c>
      <c r="Q525" s="108">
        <f t="shared" si="130"/>
        <v>16.210472751214436</v>
      </c>
      <c r="R525" s="36">
        <f t="shared" si="132"/>
        <v>19580891</v>
      </c>
      <c r="S525">
        <v>4</v>
      </c>
      <c r="T525">
        <v>70</v>
      </c>
      <c r="U525">
        <v>41</v>
      </c>
      <c r="V525" s="36">
        <f t="shared" si="131"/>
        <v>115</v>
      </c>
      <c r="W525" s="124">
        <f t="shared" si="128"/>
        <v>1</v>
      </c>
      <c r="X525">
        <v>607</v>
      </c>
      <c r="Y525" s="36">
        <f t="shared" si="129"/>
        <v>722</v>
      </c>
      <c r="Z525" s="14" t="s">
        <v>281</v>
      </c>
      <c r="AA525" s="14" t="s">
        <v>328</v>
      </c>
      <c r="AB525" s="14" t="s">
        <v>281</v>
      </c>
      <c r="AC525" s="125">
        <f t="shared" si="122"/>
        <v>0</v>
      </c>
      <c r="AD525" s="128">
        <f t="shared" si="120"/>
        <v>0</v>
      </c>
      <c r="AE525" s="122">
        <f t="shared" si="123"/>
        <v>115</v>
      </c>
    </row>
    <row r="526" spans="1:31" x14ac:dyDescent="0.2">
      <c r="A526" s="1" t="s">
        <v>40</v>
      </c>
      <c r="B526" t="s">
        <v>122</v>
      </c>
      <c r="C526" s="32">
        <v>195123</v>
      </c>
      <c r="D526" t="s">
        <v>98</v>
      </c>
      <c r="E526" s="32">
        <v>5216005</v>
      </c>
      <c r="F526" s="32">
        <v>10479162</v>
      </c>
      <c r="G526" s="32">
        <v>542378</v>
      </c>
      <c r="H526" s="32">
        <v>169191</v>
      </c>
      <c r="I526" s="59">
        <f t="shared" si="127"/>
        <v>16406736</v>
      </c>
      <c r="J526" s="108">
        <f t="shared" ref="J526:J589" si="133">(100*I526)/R526</f>
        <v>83.789527248785561</v>
      </c>
      <c r="K526" s="32">
        <v>719228</v>
      </c>
      <c r="L526" s="32">
        <v>814353</v>
      </c>
      <c r="M526" s="32">
        <v>1440673</v>
      </c>
      <c r="N526" s="32">
        <v>0</v>
      </c>
      <c r="O526" s="32">
        <v>199901</v>
      </c>
      <c r="P526" s="59">
        <f t="shared" si="125"/>
        <v>3174155</v>
      </c>
      <c r="Q526" s="108">
        <f t="shared" si="130"/>
        <v>16.210472751214436</v>
      </c>
      <c r="R526" s="36">
        <f t="shared" si="132"/>
        <v>19580891</v>
      </c>
      <c r="S526">
        <v>4</v>
      </c>
      <c r="T526">
        <v>70</v>
      </c>
      <c r="U526">
        <v>41</v>
      </c>
      <c r="V526" s="36">
        <f t="shared" si="131"/>
        <v>115</v>
      </c>
      <c r="W526" s="124">
        <f t="shared" si="128"/>
        <v>1</v>
      </c>
      <c r="X526">
        <v>607</v>
      </c>
      <c r="Y526" s="36">
        <f t="shared" si="129"/>
        <v>722</v>
      </c>
      <c r="Z526" s="14" t="s">
        <v>281</v>
      </c>
      <c r="AA526" s="14" t="s">
        <v>328</v>
      </c>
      <c r="AB526" s="14" t="s">
        <v>281</v>
      </c>
      <c r="AC526" s="125">
        <f t="shared" si="122"/>
        <v>0</v>
      </c>
      <c r="AD526" s="128">
        <f t="shared" si="120"/>
        <v>0</v>
      </c>
      <c r="AE526" s="122">
        <f t="shared" si="123"/>
        <v>115</v>
      </c>
    </row>
    <row r="527" spans="1:31" ht="15.75" customHeight="1" x14ac:dyDescent="0.2">
      <c r="A527" s="1" t="s">
        <v>40</v>
      </c>
      <c r="B527" t="s">
        <v>102</v>
      </c>
      <c r="C527" s="32">
        <v>2056131</v>
      </c>
      <c r="D527" t="s">
        <v>171</v>
      </c>
      <c r="E527" s="32">
        <v>5216005</v>
      </c>
      <c r="F527" s="32">
        <v>10479162</v>
      </c>
      <c r="G527" s="32">
        <v>542378</v>
      </c>
      <c r="H527" s="32">
        <v>169191</v>
      </c>
      <c r="I527" s="59">
        <f t="shared" si="127"/>
        <v>16406736</v>
      </c>
      <c r="J527" s="108">
        <f t="shared" si="133"/>
        <v>83.789527248785561</v>
      </c>
      <c r="K527" s="32">
        <v>719228</v>
      </c>
      <c r="L527" s="32">
        <v>814353</v>
      </c>
      <c r="M527" s="32">
        <v>1440673</v>
      </c>
      <c r="N527" s="32">
        <v>0</v>
      </c>
      <c r="O527" s="32">
        <v>199901</v>
      </c>
      <c r="P527" s="59">
        <f t="shared" si="125"/>
        <v>3174155</v>
      </c>
      <c r="Q527" s="108">
        <f t="shared" si="130"/>
        <v>16.210472751214436</v>
      </c>
      <c r="R527" s="36">
        <f t="shared" si="132"/>
        <v>19580891</v>
      </c>
      <c r="S527">
        <v>4</v>
      </c>
      <c r="T527">
        <v>70</v>
      </c>
      <c r="U527">
        <v>41</v>
      </c>
      <c r="V527" s="36">
        <f t="shared" si="131"/>
        <v>115</v>
      </c>
      <c r="W527" s="124">
        <f t="shared" si="128"/>
        <v>1</v>
      </c>
      <c r="X527">
        <v>607</v>
      </c>
      <c r="Y527" s="36">
        <f t="shared" si="129"/>
        <v>722</v>
      </c>
      <c r="Z527" s="14" t="s">
        <v>281</v>
      </c>
      <c r="AA527" s="14" t="s">
        <v>328</v>
      </c>
      <c r="AB527" s="14" t="s">
        <v>281</v>
      </c>
      <c r="AC527" s="125">
        <f t="shared" si="122"/>
        <v>0</v>
      </c>
      <c r="AD527" s="128">
        <f t="shared" si="120"/>
        <v>0</v>
      </c>
      <c r="AE527" s="122">
        <f t="shared" si="123"/>
        <v>115</v>
      </c>
    </row>
    <row r="528" spans="1:31" x14ac:dyDescent="0.2">
      <c r="A528" s="1" t="s">
        <v>40</v>
      </c>
      <c r="B528" t="s">
        <v>103</v>
      </c>
      <c r="C528" s="32">
        <v>2502</v>
      </c>
      <c r="D528" t="s">
        <v>171</v>
      </c>
      <c r="E528" s="32">
        <v>5216005</v>
      </c>
      <c r="F528" s="32">
        <v>10479162</v>
      </c>
      <c r="G528" s="32">
        <v>542378</v>
      </c>
      <c r="H528" s="32">
        <v>169191</v>
      </c>
      <c r="I528" s="59">
        <f t="shared" si="127"/>
        <v>16406736</v>
      </c>
      <c r="J528" s="108">
        <f t="shared" si="133"/>
        <v>83.789527248785561</v>
      </c>
      <c r="K528" s="32">
        <v>719228</v>
      </c>
      <c r="L528" s="32">
        <v>814353</v>
      </c>
      <c r="M528" s="32">
        <v>1440673</v>
      </c>
      <c r="N528" s="32">
        <v>0</v>
      </c>
      <c r="O528" s="32">
        <v>199901</v>
      </c>
      <c r="P528" s="59">
        <f t="shared" si="125"/>
        <v>3174155</v>
      </c>
      <c r="Q528" s="108">
        <f t="shared" si="130"/>
        <v>16.210472751214436</v>
      </c>
      <c r="R528" s="36">
        <f t="shared" si="132"/>
        <v>19580891</v>
      </c>
      <c r="S528">
        <v>4</v>
      </c>
      <c r="T528">
        <v>70</v>
      </c>
      <c r="U528">
        <v>41</v>
      </c>
      <c r="V528" s="36">
        <f t="shared" si="131"/>
        <v>115</v>
      </c>
      <c r="W528" s="124">
        <f t="shared" si="128"/>
        <v>1</v>
      </c>
      <c r="X528">
        <v>607</v>
      </c>
      <c r="Y528" s="36">
        <f t="shared" si="129"/>
        <v>722</v>
      </c>
      <c r="Z528" s="14" t="s">
        <v>281</v>
      </c>
      <c r="AA528" s="14" t="s">
        <v>328</v>
      </c>
      <c r="AB528" s="14" t="s">
        <v>281</v>
      </c>
      <c r="AC528" s="125">
        <f t="shared" si="122"/>
        <v>0</v>
      </c>
      <c r="AD528" s="128">
        <f t="shared" si="120"/>
        <v>0</v>
      </c>
      <c r="AE528" s="122">
        <f t="shared" si="123"/>
        <v>115</v>
      </c>
    </row>
    <row r="529" spans="1:31" x14ac:dyDescent="0.2">
      <c r="A529" s="1" t="s">
        <v>40</v>
      </c>
      <c r="B529" t="s">
        <v>104</v>
      </c>
      <c r="C529" s="32">
        <v>830778</v>
      </c>
      <c r="D529" t="s">
        <v>171</v>
      </c>
      <c r="E529" s="32">
        <v>5216005</v>
      </c>
      <c r="F529" s="32">
        <v>10479162</v>
      </c>
      <c r="G529" s="32">
        <v>542378</v>
      </c>
      <c r="H529" s="32">
        <v>169191</v>
      </c>
      <c r="I529" s="59">
        <f>SUM(F529:H529)</f>
        <v>11190731</v>
      </c>
      <c r="J529" s="108">
        <f t="shared" si="133"/>
        <v>77.903374938025962</v>
      </c>
      <c r="K529" s="32">
        <v>719228</v>
      </c>
      <c r="L529" s="32">
        <v>814353</v>
      </c>
      <c r="M529" s="32">
        <v>1440673</v>
      </c>
      <c r="N529" s="32">
        <v>0</v>
      </c>
      <c r="O529" s="32">
        <v>199901</v>
      </c>
      <c r="P529" s="59">
        <f t="shared" si="125"/>
        <v>3174155</v>
      </c>
      <c r="Q529" s="108">
        <f t="shared" si="130"/>
        <v>22.096625061974038</v>
      </c>
      <c r="R529" s="36">
        <f t="shared" si="132"/>
        <v>14364886</v>
      </c>
      <c r="S529">
        <v>4</v>
      </c>
      <c r="T529">
        <v>70</v>
      </c>
      <c r="U529">
        <v>41</v>
      </c>
      <c r="V529" s="36">
        <f t="shared" si="131"/>
        <v>115</v>
      </c>
      <c r="W529" s="124">
        <f t="shared" si="128"/>
        <v>1</v>
      </c>
      <c r="X529">
        <v>607</v>
      </c>
      <c r="Y529" s="36">
        <f t="shared" si="129"/>
        <v>722</v>
      </c>
      <c r="Z529" s="14" t="s">
        <v>281</v>
      </c>
      <c r="AA529" s="14" t="s">
        <v>328</v>
      </c>
      <c r="AB529" s="14" t="s">
        <v>281</v>
      </c>
      <c r="AC529" s="125">
        <f t="shared" si="122"/>
        <v>0</v>
      </c>
      <c r="AD529" s="128">
        <f t="shared" si="120"/>
        <v>0</v>
      </c>
      <c r="AE529" s="122">
        <f t="shared" si="123"/>
        <v>115</v>
      </c>
    </row>
    <row r="530" spans="1:31" ht="15.75" customHeight="1" x14ac:dyDescent="0.2">
      <c r="A530" s="1" t="s">
        <v>40</v>
      </c>
      <c r="B530" t="s">
        <v>106</v>
      </c>
      <c r="C530" s="32">
        <v>1471104</v>
      </c>
      <c r="D530" t="s">
        <v>171</v>
      </c>
      <c r="E530" s="32">
        <v>5216005</v>
      </c>
      <c r="F530" s="32">
        <v>10479162</v>
      </c>
      <c r="G530" s="32">
        <v>542378</v>
      </c>
      <c r="H530" s="32">
        <v>169191</v>
      </c>
      <c r="I530" s="59">
        <f>SUM(F530:H530)</f>
        <v>11190731</v>
      </c>
      <c r="J530" s="108">
        <f t="shared" si="133"/>
        <v>77.903374938025962</v>
      </c>
      <c r="K530" s="32">
        <v>719228</v>
      </c>
      <c r="L530" s="32">
        <v>814353</v>
      </c>
      <c r="M530" s="32">
        <v>1440673</v>
      </c>
      <c r="N530" s="32">
        <v>0</v>
      </c>
      <c r="O530" s="32">
        <v>199901</v>
      </c>
      <c r="P530" s="59">
        <f t="shared" si="125"/>
        <v>3174155</v>
      </c>
      <c r="Q530" s="108">
        <f t="shared" si="130"/>
        <v>22.096625061974038</v>
      </c>
      <c r="R530" s="36">
        <f t="shared" si="132"/>
        <v>14364886</v>
      </c>
      <c r="S530">
        <v>4</v>
      </c>
      <c r="T530">
        <v>70</v>
      </c>
      <c r="U530">
        <v>41</v>
      </c>
      <c r="V530" s="36">
        <f t="shared" si="131"/>
        <v>115</v>
      </c>
      <c r="W530" s="124">
        <f t="shared" si="128"/>
        <v>1</v>
      </c>
      <c r="X530">
        <v>607</v>
      </c>
      <c r="Y530" s="36">
        <f t="shared" si="129"/>
        <v>722</v>
      </c>
      <c r="Z530" s="14" t="s">
        <v>281</v>
      </c>
      <c r="AA530" s="14" t="s">
        <v>328</v>
      </c>
      <c r="AB530" s="14" t="s">
        <v>281</v>
      </c>
      <c r="AC530" s="125">
        <f t="shared" si="122"/>
        <v>0</v>
      </c>
      <c r="AD530" s="128">
        <f t="shared" si="120"/>
        <v>0</v>
      </c>
      <c r="AE530" s="122">
        <f t="shared" si="123"/>
        <v>115</v>
      </c>
    </row>
    <row r="531" spans="1:31" ht="15.75" customHeight="1" x14ac:dyDescent="0.2">
      <c r="A531" s="1" t="s">
        <v>40</v>
      </c>
      <c r="B531" t="s">
        <v>125</v>
      </c>
      <c r="C531" s="32">
        <v>322745</v>
      </c>
      <c r="D531" t="s">
        <v>224</v>
      </c>
      <c r="E531" s="32">
        <v>5216005</v>
      </c>
      <c r="F531" s="32">
        <v>10479162</v>
      </c>
      <c r="G531" s="32">
        <v>542378</v>
      </c>
      <c r="H531" s="32">
        <v>169191</v>
      </c>
      <c r="I531" s="59">
        <f>SUM(F531:H531)</f>
        <v>11190731</v>
      </c>
      <c r="J531" s="108">
        <f t="shared" si="133"/>
        <v>77.903374938025962</v>
      </c>
      <c r="K531" s="32">
        <v>719228</v>
      </c>
      <c r="L531" s="32">
        <v>814353</v>
      </c>
      <c r="M531" s="32">
        <v>1440673</v>
      </c>
      <c r="N531" s="32">
        <v>0</v>
      </c>
      <c r="O531" s="32">
        <v>199901</v>
      </c>
      <c r="P531" s="59">
        <f t="shared" si="125"/>
        <v>3174155</v>
      </c>
      <c r="Q531" s="108">
        <f t="shared" si="130"/>
        <v>22.096625061974038</v>
      </c>
      <c r="R531" s="36">
        <f t="shared" si="132"/>
        <v>14364886</v>
      </c>
      <c r="S531">
        <v>4</v>
      </c>
      <c r="T531">
        <v>70</v>
      </c>
      <c r="U531">
        <v>41</v>
      </c>
      <c r="V531" s="36">
        <f t="shared" si="131"/>
        <v>115</v>
      </c>
      <c r="W531" s="124">
        <f t="shared" si="128"/>
        <v>1</v>
      </c>
      <c r="X531">
        <v>607</v>
      </c>
      <c r="Y531" s="36">
        <f t="shared" si="129"/>
        <v>722</v>
      </c>
      <c r="Z531" s="14" t="s">
        <v>281</v>
      </c>
      <c r="AA531" s="14" t="s">
        <v>328</v>
      </c>
      <c r="AB531" s="14" t="s">
        <v>281</v>
      </c>
      <c r="AC531" s="125">
        <f t="shared" si="122"/>
        <v>0</v>
      </c>
      <c r="AD531" s="128">
        <f t="shared" si="120"/>
        <v>0</v>
      </c>
      <c r="AE531" s="122">
        <f t="shared" si="123"/>
        <v>115</v>
      </c>
    </row>
    <row r="532" spans="1:31" x14ac:dyDescent="0.2">
      <c r="A532" s="1" t="s">
        <v>41</v>
      </c>
      <c r="B532" t="s">
        <v>148</v>
      </c>
      <c r="C532" s="32">
        <f>68515+64778+132931+141562+86450+97904+11708+126964</f>
        <v>730812</v>
      </c>
      <c r="D532" t="s">
        <v>175</v>
      </c>
      <c r="E532" s="32">
        <v>4141666</v>
      </c>
      <c r="F532" s="32">
        <v>2680842</v>
      </c>
      <c r="G532" s="32">
        <v>463678</v>
      </c>
      <c r="H532" s="32">
        <v>0</v>
      </c>
      <c r="I532" s="59">
        <f>SUM(E532:H532)</f>
        <v>7286186</v>
      </c>
      <c r="J532" s="108">
        <f t="shared" si="133"/>
        <v>89.494513841387004</v>
      </c>
      <c r="K532" s="32">
        <v>28212</v>
      </c>
      <c r="L532" s="32">
        <v>704128</v>
      </c>
      <c r="M532" s="32">
        <v>122963</v>
      </c>
      <c r="N532" s="32">
        <v>0</v>
      </c>
      <c r="O532" s="32">
        <v>0</v>
      </c>
      <c r="P532" s="59">
        <f>SUM(K532:O532)</f>
        <v>855303</v>
      </c>
      <c r="Q532" s="108">
        <f t="shared" si="130"/>
        <v>10.505486158613001</v>
      </c>
      <c r="R532" s="36">
        <f t="shared" si="132"/>
        <v>8141489</v>
      </c>
      <c r="S532">
        <v>14</v>
      </c>
      <c r="T532">
        <v>0</v>
      </c>
      <c r="U532">
        <v>29</v>
      </c>
      <c r="V532" s="36">
        <f t="shared" si="131"/>
        <v>43</v>
      </c>
      <c r="W532" s="124">
        <f t="shared" si="128"/>
        <v>0.19907407407407407</v>
      </c>
      <c r="X532">
        <v>76</v>
      </c>
      <c r="Y532" s="36">
        <f t="shared" si="129"/>
        <v>119</v>
      </c>
      <c r="Z532" s="14">
        <v>128</v>
      </c>
      <c r="AA532" s="14">
        <v>45</v>
      </c>
      <c r="AB532" s="14">
        <v>0</v>
      </c>
      <c r="AC532" s="125">
        <f t="shared" si="122"/>
        <v>173</v>
      </c>
      <c r="AD532" s="128">
        <f t="shared" si="120"/>
        <v>0.80092592592592593</v>
      </c>
      <c r="AE532" s="122">
        <f t="shared" si="123"/>
        <v>216</v>
      </c>
    </row>
    <row r="533" spans="1:31" ht="15.75" customHeight="1" x14ac:dyDescent="0.2">
      <c r="A533" s="1" t="s">
        <v>41</v>
      </c>
      <c r="B533" t="s">
        <v>179</v>
      </c>
      <c r="C533" s="32">
        <f>337050+240144</f>
        <v>577194</v>
      </c>
      <c r="D533" t="s">
        <v>175</v>
      </c>
      <c r="E533" s="32">
        <v>4141666</v>
      </c>
      <c r="F533" s="32">
        <v>2680842</v>
      </c>
      <c r="G533" s="32">
        <v>463678</v>
      </c>
      <c r="H533" s="32">
        <v>0</v>
      </c>
      <c r="I533" s="59">
        <f t="shared" si="127"/>
        <v>7286186</v>
      </c>
      <c r="J533" s="108">
        <f t="shared" si="133"/>
        <v>89.494513841387004</v>
      </c>
      <c r="K533" s="32">
        <v>28212</v>
      </c>
      <c r="L533" s="32">
        <v>704128</v>
      </c>
      <c r="M533" s="32">
        <v>122963</v>
      </c>
      <c r="N533" s="32">
        <v>0</v>
      </c>
      <c r="O533" s="32">
        <v>0</v>
      </c>
      <c r="P533" s="59">
        <f>SUM(K533:O533)</f>
        <v>855303</v>
      </c>
      <c r="Q533" s="108">
        <f t="shared" si="130"/>
        <v>10.505486158613001</v>
      </c>
      <c r="R533" s="36">
        <f t="shared" si="132"/>
        <v>8141489</v>
      </c>
      <c r="S533">
        <v>14</v>
      </c>
      <c r="T533">
        <v>0</v>
      </c>
      <c r="U533">
        <v>29</v>
      </c>
      <c r="V533" s="36">
        <f t="shared" si="131"/>
        <v>43</v>
      </c>
      <c r="W533" s="124">
        <f t="shared" si="128"/>
        <v>0.19907407407407407</v>
      </c>
      <c r="X533">
        <v>76</v>
      </c>
      <c r="Y533" s="36">
        <f t="shared" si="129"/>
        <v>119</v>
      </c>
      <c r="Z533" s="14">
        <v>128</v>
      </c>
      <c r="AA533" s="14">
        <v>45</v>
      </c>
      <c r="AB533" s="14">
        <v>0</v>
      </c>
      <c r="AC533" s="125">
        <f t="shared" si="122"/>
        <v>173</v>
      </c>
      <c r="AD533" s="128">
        <f t="shared" si="120"/>
        <v>0.80092592592592593</v>
      </c>
      <c r="AE533" s="122">
        <f t="shared" si="123"/>
        <v>216</v>
      </c>
    </row>
    <row r="534" spans="1:31" ht="15.75" customHeight="1" x14ac:dyDescent="0.2">
      <c r="A534" s="1" t="s">
        <v>41</v>
      </c>
      <c r="B534" t="s">
        <v>130</v>
      </c>
      <c r="C534">
        <f>205000+183394+290181+35343</f>
        <v>713918</v>
      </c>
      <c r="D534" t="s">
        <v>98</v>
      </c>
      <c r="E534" s="32">
        <v>4141666</v>
      </c>
      <c r="F534" s="32">
        <v>2680842</v>
      </c>
      <c r="G534" s="32">
        <v>463678</v>
      </c>
      <c r="H534" s="32">
        <v>0</v>
      </c>
      <c r="I534" s="59">
        <f t="shared" si="127"/>
        <v>7286186</v>
      </c>
      <c r="J534" s="108">
        <f t="shared" si="133"/>
        <v>89.494513841387004</v>
      </c>
      <c r="K534" s="32">
        <v>28212</v>
      </c>
      <c r="L534" s="32">
        <v>704128</v>
      </c>
      <c r="M534" s="32">
        <v>122963</v>
      </c>
      <c r="N534" s="32">
        <v>0</v>
      </c>
      <c r="O534" s="32">
        <v>0</v>
      </c>
      <c r="P534" s="59">
        <f t="shared" si="125"/>
        <v>855303</v>
      </c>
      <c r="Q534" s="108">
        <f t="shared" si="130"/>
        <v>10.505486158613001</v>
      </c>
      <c r="R534" s="36">
        <f t="shared" si="132"/>
        <v>8141489</v>
      </c>
      <c r="S534">
        <v>14</v>
      </c>
      <c r="T534">
        <v>0</v>
      </c>
      <c r="U534">
        <v>29</v>
      </c>
      <c r="V534" s="36">
        <f t="shared" si="131"/>
        <v>43</v>
      </c>
      <c r="W534" s="124">
        <f t="shared" si="128"/>
        <v>0.19907407407407407</v>
      </c>
      <c r="X534">
        <v>76</v>
      </c>
      <c r="Y534" s="36">
        <f t="shared" si="129"/>
        <v>119</v>
      </c>
      <c r="Z534" s="14">
        <v>128</v>
      </c>
      <c r="AA534" s="14">
        <v>45</v>
      </c>
      <c r="AB534" s="14">
        <v>0</v>
      </c>
      <c r="AC534" s="125">
        <f t="shared" si="122"/>
        <v>173</v>
      </c>
      <c r="AD534" s="128">
        <f t="shared" si="120"/>
        <v>0.80092592592592593</v>
      </c>
      <c r="AE534" s="122">
        <f t="shared" si="123"/>
        <v>216</v>
      </c>
    </row>
    <row r="535" spans="1:31" x14ac:dyDescent="0.2">
      <c r="A535" s="1" t="s">
        <v>41</v>
      </c>
      <c r="B535" t="s">
        <v>99</v>
      </c>
      <c r="C535" s="32">
        <f>20379+144440</f>
        <v>164819</v>
      </c>
      <c r="D535" t="s">
        <v>98</v>
      </c>
      <c r="E535" s="32">
        <v>4141666</v>
      </c>
      <c r="F535" s="32">
        <v>2680842</v>
      </c>
      <c r="G535" s="32">
        <v>463678</v>
      </c>
      <c r="H535" s="32">
        <v>0</v>
      </c>
      <c r="I535" s="59">
        <f t="shared" si="127"/>
        <v>7286186</v>
      </c>
      <c r="J535" s="108">
        <f t="shared" si="133"/>
        <v>89.494513841387004</v>
      </c>
      <c r="K535" s="32">
        <v>28212</v>
      </c>
      <c r="L535" s="32">
        <v>704128</v>
      </c>
      <c r="M535" s="32">
        <v>122963</v>
      </c>
      <c r="N535" s="32">
        <v>0</v>
      </c>
      <c r="O535" s="32">
        <v>0</v>
      </c>
      <c r="P535" s="59">
        <f t="shared" si="125"/>
        <v>855303</v>
      </c>
      <c r="Q535" s="108">
        <f t="shared" si="130"/>
        <v>10.505486158613001</v>
      </c>
      <c r="R535" s="36">
        <f t="shared" si="132"/>
        <v>8141489</v>
      </c>
      <c r="S535">
        <v>14</v>
      </c>
      <c r="T535">
        <v>0</v>
      </c>
      <c r="U535">
        <v>29</v>
      </c>
      <c r="V535" s="36">
        <f t="shared" si="131"/>
        <v>43</v>
      </c>
      <c r="W535" s="124">
        <f t="shared" si="128"/>
        <v>0.19907407407407407</v>
      </c>
      <c r="X535">
        <v>76</v>
      </c>
      <c r="Y535" s="36">
        <f t="shared" si="129"/>
        <v>119</v>
      </c>
      <c r="Z535" s="14">
        <v>128</v>
      </c>
      <c r="AA535" s="14">
        <v>45</v>
      </c>
      <c r="AB535" s="14">
        <v>0</v>
      </c>
      <c r="AC535" s="125">
        <f t="shared" si="122"/>
        <v>173</v>
      </c>
      <c r="AD535" s="128">
        <f t="shared" ref="AD535:AD589" si="134">AC535/AE535</f>
        <v>0.80092592592592593</v>
      </c>
      <c r="AE535" s="122">
        <f t="shared" si="123"/>
        <v>216</v>
      </c>
    </row>
    <row r="536" spans="1:31" x14ac:dyDescent="0.2">
      <c r="A536" s="1" t="s">
        <v>41</v>
      </c>
      <c r="B536" t="s">
        <v>100</v>
      </c>
      <c r="C536" s="32">
        <f>162190+3138</f>
        <v>165328</v>
      </c>
      <c r="D536" t="s">
        <v>98</v>
      </c>
      <c r="E536" s="32">
        <v>4141666</v>
      </c>
      <c r="F536" s="32">
        <v>2680842</v>
      </c>
      <c r="G536" s="32">
        <v>463678</v>
      </c>
      <c r="H536" s="32">
        <v>0</v>
      </c>
      <c r="I536" s="59">
        <f t="shared" si="127"/>
        <v>7286186</v>
      </c>
      <c r="J536" s="108">
        <f t="shared" si="133"/>
        <v>89.494513841387004</v>
      </c>
      <c r="K536" s="32">
        <v>28212</v>
      </c>
      <c r="L536" s="32">
        <v>704128</v>
      </c>
      <c r="M536" s="32">
        <v>122963</v>
      </c>
      <c r="N536" s="32">
        <v>0</v>
      </c>
      <c r="O536" s="32">
        <v>0</v>
      </c>
      <c r="P536" s="59">
        <f t="shared" si="125"/>
        <v>855303</v>
      </c>
      <c r="Q536" s="108">
        <f t="shared" si="130"/>
        <v>10.505486158613001</v>
      </c>
      <c r="R536" s="36">
        <f t="shared" si="132"/>
        <v>8141489</v>
      </c>
      <c r="S536">
        <v>14</v>
      </c>
      <c r="T536">
        <v>0</v>
      </c>
      <c r="U536">
        <v>29</v>
      </c>
      <c r="V536" s="36">
        <f t="shared" si="131"/>
        <v>43</v>
      </c>
      <c r="W536" s="124">
        <f t="shared" si="128"/>
        <v>0.19907407407407407</v>
      </c>
      <c r="X536">
        <v>76</v>
      </c>
      <c r="Y536" s="36">
        <f t="shared" si="129"/>
        <v>119</v>
      </c>
      <c r="Z536" s="14">
        <v>128</v>
      </c>
      <c r="AA536" s="14">
        <v>45</v>
      </c>
      <c r="AB536" s="14">
        <v>0</v>
      </c>
      <c r="AC536" s="125">
        <f t="shared" si="122"/>
        <v>173</v>
      </c>
      <c r="AD536" s="128">
        <f t="shared" si="134"/>
        <v>0.80092592592592593</v>
      </c>
      <c r="AE536" s="122">
        <f t="shared" si="123"/>
        <v>216</v>
      </c>
    </row>
    <row r="537" spans="1:31" x14ac:dyDescent="0.2">
      <c r="A537" s="1" t="s">
        <v>41</v>
      </c>
      <c r="B537" t="s">
        <v>122</v>
      </c>
      <c r="C537">
        <f>134499+131046</f>
        <v>265545</v>
      </c>
      <c r="D537" t="s">
        <v>98</v>
      </c>
      <c r="E537" s="32">
        <v>4141666</v>
      </c>
      <c r="F537" s="32">
        <v>2680842</v>
      </c>
      <c r="G537" s="32">
        <v>463678</v>
      </c>
      <c r="H537" s="32">
        <v>0</v>
      </c>
      <c r="I537" s="59">
        <f t="shared" si="127"/>
        <v>7286186</v>
      </c>
      <c r="J537" s="108">
        <f t="shared" si="133"/>
        <v>89.494513841387004</v>
      </c>
      <c r="K537" s="32">
        <v>28212</v>
      </c>
      <c r="L537" s="32">
        <v>704128</v>
      </c>
      <c r="M537" s="32">
        <v>122963</v>
      </c>
      <c r="N537" s="32">
        <v>0</v>
      </c>
      <c r="O537" s="32">
        <v>0</v>
      </c>
      <c r="P537" s="59">
        <f t="shared" si="125"/>
        <v>855303</v>
      </c>
      <c r="Q537" s="108">
        <f t="shared" si="130"/>
        <v>10.505486158613001</v>
      </c>
      <c r="R537" s="36">
        <f t="shared" si="132"/>
        <v>8141489</v>
      </c>
      <c r="S537">
        <v>14</v>
      </c>
      <c r="T537">
        <v>0</v>
      </c>
      <c r="U537">
        <v>29</v>
      </c>
      <c r="V537" s="36">
        <f t="shared" si="131"/>
        <v>43</v>
      </c>
      <c r="W537" s="124">
        <f t="shared" si="128"/>
        <v>0.19907407407407407</v>
      </c>
      <c r="X537">
        <v>76</v>
      </c>
      <c r="Y537" s="36">
        <f t="shared" si="129"/>
        <v>119</v>
      </c>
      <c r="Z537" s="14">
        <v>128</v>
      </c>
      <c r="AA537" s="14">
        <v>45</v>
      </c>
      <c r="AB537" s="14">
        <v>0</v>
      </c>
      <c r="AC537" s="125">
        <f t="shared" si="122"/>
        <v>173</v>
      </c>
      <c r="AD537" s="128">
        <f t="shared" si="134"/>
        <v>0.80092592592592593</v>
      </c>
      <c r="AE537" s="122">
        <f t="shared" si="123"/>
        <v>216</v>
      </c>
    </row>
    <row r="538" spans="1:31" x14ac:dyDescent="0.2">
      <c r="A538" s="1" t="s">
        <v>41</v>
      </c>
      <c r="B538" t="s">
        <v>103</v>
      </c>
      <c r="C538" s="32">
        <v>639195</v>
      </c>
      <c r="D538" t="s">
        <v>171</v>
      </c>
      <c r="E538" s="32">
        <v>4141666</v>
      </c>
      <c r="F538" s="32">
        <v>2680842</v>
      </c>
      <c r="G538" s="32">
        <v>463678</v>
      </c>
      <c r="H538" s="32">
        <v>0</v>
      </c>
      <c r="I538" s="59">
        <f t="shared" si="127"/>
        <v>7286186</v>
      </c>
      <c r="J538" s="108">
        <f t="shared" si="133"/>
        <v>89.494513841387004</v>
      </c>
      <c r="K538" s="32">
        <v>28212</v>
      </c>
      <c r="L538" s="32">
        <v>704128</v>
      </c>
      <c r="M538" s="32">
        <v>122963</v>
      </c>
      <c r="N538" s="32">
        <v>0</v>
      </c>
      <c r="O538" s="32">
        <v>0</v>
      </c>
      <c r="P538" s="59">
        <f t="shared" si="125"/>
        <v>855303</v>
      </c>
      <c r="Q538" s="108">
        <f t="shared" si="130"/>
        <v>10.505486158613001</v>
      </c>
      <c r="R538" s="36">
        <f t="shared" si="132"/>
        <v>8141489</v>
      </c>
      <c r="S538">
        <v>14</v>
      </c>
      <c r="T538">
        <v>0</v>
      </c>
      <c r="U538">
        <v>29</v>
      </c>
      <c r="V538" s="36">
        <f t="shared" si="131"/>
        <v>43</v>
      </c>
      <c r="W538" s="124">
        <f t="shared" si="128"/>
        <v>0.19907407407407407</v>
      </c>
      <c r="X538">
        <v>76</v>
      </c>
      <c r="Y538" s="36">
        <f t="shared" si="129"/>
        <v>119</v>
      </c>
      <c r="Z538" s="14">
        <v>128</v>
      </c>
      <c r="AA538" s="14">
        <v>45</v>
      </c>
      <c r="AB538" s="14">
        <v>0</v>
      </c>
      <c r="AC538" s="125">
        <f t="shared" si="122"/>
        <v>173</v>
      </c>
      <c r="AD538" s="128">
        <f t="shared" si="134"/>
        <v>0.80092592592592593</v>
      </c>
      <c r="AE538" s="122">
        <f t="shared" si="123"/>
        <v>216</v>
      </c>
    </row>
    <row r="539" spans="1:31" x14ac:dyDescent="0.2">
      <c r="A539" s="1" t="s">
        <v>41</v>
      </c>
      <c r="B539" t="s">
        <v>103</v>
      </c>
      <c r="C539" s="32">
        <v>181182</v>
      </c>
      <c r="D539" t="s">
        <v>171</v>
      </c>
      <c r="E539" s="32">
        <v>4141666</v>
      </c>
      <c r="F539" s="32">
        <v>2680842</v>
      </c>
      <c r="G539" s="32">
        <v>463678</v>
      </c>
      <c r="H539" s="32">
        <v>0</v>
      </c>
      <c r="I539" s="59">
        <f t="shared" si="127"/>
        <v>7286186</v>
      </c>
      <c r="J539" s="108">
        <f t="shared" si="133"/>
        <v>89.494513841387004</v>
      </c>
      <c r="K539" s="32">
        <v>28212</v>
      </c>
      <c r="L539" s="32">
        <v>704128</v>
      </c>
      <c r="M539" s="32">
        <v>122963</v>
      </c>
      <c r="N539" s="32">
        <v>0</v>
      </c>
      <c r="O539" s="32">
        <v>0</v>
      </c>
      <c r="P539" s="59">
        <f t="shared" si="125"/>
        <v>855303</v>
      </c>
      <c r="Q539" s="108">
        <f t="shared" si="130"/>
        <v>10.505486158613001</v>
      </c>
      <c r="R539" s="36">
        <f t="shared" si="132"/>
        <v>8141489</v>
      </c>
      <c r="S539">
        <v>14</v>
      </c>
      <c r="T539">
        <v>0</v>
      </c>
      <c r="U539">
        <v>29</v>
      </c>
      <c r="V539" s="36">
        <f t="shared" si="131"/>
        <v>43</v>
      </c>
      <c r="W539" s="124">
        <f t="shared" si="128"/>
        <v>0.19907407407407407</v>
      </c>
      <c r="X539">
        <v>76</v>
      </c>
      <c r="Y539" s="36">
        <f t="shared" si="129"/>
        <v>119</v>
      </c>
      <c r="Z539" s="14">
        <v>128</v>
      </c>
      <c r="AA539" s="14">
        <v>45</v>
      </c>
      <c r="AB539" s="14">
        <v>0</v>
      </c>
      <c r="AC539" s="125">
        <f t="shared" si="122"/>
        <v>173</v>
      </c>
      <c r="AD539" s="128">
        <f t="shared" si="134"/>
        <v>0.80092592592592593</v>
      </c>
      <c r="AE539" s="122">
        <f t="shared" si="123"/>
        <v>216</v>
      </c>
    </row>
    <row r="540" spans="1:31" ht="15.75" customHeight="1" x14ac:dyDescent="0.2">
      <c r="A540" s="1" t="s">
        <v>41</v>
      </c>
      <c r="B540" t="s">
        <v>106</v>
      </c>
      <c r="C540" s="32">
        <f>299773+132846</f>
        <v>432619</v>
      </c>
      <c r="D540" t="s">
        <v>171</v>
      </c>
      <c r="E540" s="32">
        <v>4141666</v>
      </c>
      <c r="F540" s="32">
        <v>2680842</v>
      </c>
      <c r="G540" s="32">
        <v>463678</v>
      </c>
      <c r="H540" s="32">
        <v>0</v>
      </c>
      <c r="I540" s="59">
        <f t="shared" si="127"/>
        <v>7286186</v>
      </c>
      <c r="J540" s="108">
        <f t="shared" si="133"/>
        <v>89.494513841387004</v>
      </c>
      <c r="K540" s="32">
        <v>28212</v>
      </c>
      <c r="L540" s="32">
        <v>704128</v>
      </c>
      <c r="M540" s="32">
        <v>122963</v>
      </c>
      <c r="N540" s="32">
        <v>0</v>
      </c>
      <c r="O540" s="32">
        <v>0</v>
      </c>
      <c r="P540" s="59">
        <f t="shared" si="125"/>
        <v>855303</v>
      </c>
      <c r="Q540" s="108">
        <f t="shared" si="130"/>
        <v>10.505486158613001</v>
      </c>
      <c r="R540" s="36">
        <f t="shared" si="132"/>
        <v>8141489</v>
      </c>
      <c r="S540">
        <v>14</v>
      </c>
      <c r="T540">
        <v>0</v>
      </c>
      <c r="U540">
        <v>29</v>
      </c>
      <c r="V540" s="36">
        <f t="shared" si="131"/>
        <v>43</v>
      </c>
      <c r="W540" s="124">
        <f t="shared" si="128"/>
        <v>0.19907407407407407</v>
      </c>
      <c r="X540">
        <v>76</v>
      </c>
      <c r="Y540" s="36">
        <f t="shared" si="129"/>
        <v>119</v>
      </c>
      <c r="Z540" s="14">
        <v>128</v>
      </c>
      <c r="AA540" s="14">
        <v>45</v>
      </c>
      <c r="AB540" s="14">
        <v>0</v>
      </c>
      <c r="AC540" s="125">
        <f t="shared" si="122"/>
        <v>173</v>
      </c>
      <c r="AD540" s="128">
        <f t="shared" si="134"/>
        <v>0.80092592592592593</v>
      </c>
      <c r="AE540" s="122">
        <f t="shared" si="123"/>
        <v>216</v>
      </c>
    </row>
    <row r="541" spans="1:31" x14ac:dyDescent="0.2">
      <c r="A541" s="1" t="s">
        <v>41</v>
      </c>
      <c r="B541" t="s">
        <v>173</v>
      </c>
      <c r="C541" s="32">
        <v>767420</v>
      </c>
      <c r="D541" t="s">
        <v>216</v>
      </c>
      <c r="E541" s="32">
        <v>4141666</v>
      </c>
      <c r="F541" s="32">
        <v>2680842</v>
      </c>
      <c r="G541" s="32">
        <v>463678</v>
      </c>
      <c r="H541" s="32">
        <v>0</v>
      </c>
      <c r="I541" s="59">
        <f t="shared" si="127"/>
        <v>7286186</v>
      </c>
      <c r="J541" s="108">
        <f t="shared" si="133"/>
        <v>89.494513841387004</v>
      </c>
      <c r="K541" s="32">
        <v>28212</v>
      </c>
      <c r="L541" s="32">
        <v>704128</v>
      </c>
      <c r="M541" s="32">
        <v>122963</v>
      </c>
      <c r="N541" s="32">
        <v>0</v>
      </c>
      <c r="O541" s="32">
        <v>0</v>
      </c>
      <c r="P541" s="59">
        <f t="shared" si="125"/>
        <v>855303</v>
      </c>
      <c r="Q541" s="108">
        <f t="shared" si="130"/>
        <v>10.505486158613001</v>
      </c>
      <c r="R541" s="36">
        <f t="shared" si="132"/>
        <v>8141489</v>
      </c>
      <c r="S541">
        <v>14</v>
      </c>
      <c r="T541">
        <v>0</v>
      </c>
      <c r="U541">
        <v>29</v>
      </c>
      <c r="V541" s="36">
        <f t="shared" si="131"/>
        <v>43</v>
      </c>
      <c r="W541" s="124">
        <f t="shared" si="128"/>
        <v>0.19907407407407407</v>
      </c>
      <c r="X541">
        <v>76</v>
      </c>
      <c r="Y541" s="36">
        <f t="shared" si="129"/>
        <v>119</v>
      </c>
      <c r="Z541" s="14">
        <v>128</v>
      </c>
      <c r="AA541" s="14">
        <v>45</v>
      </c>
      <c r="AB541" s="14">
        <v>0</v>
      </c>
      <c r="AC541" s="125">
        <f t="shared" si="122"/>
        <v>173</v>
      </c>
      <c r="AD541" s="128">
        <f t="shared" si="134"/>
        <v>0.80092592592592593</v>
      </c>
      <c r="AE541" s="122">
        <f t="shared" si="123"/>
        <v>216</v>
      </c>
    </row>
    <row r="542" spans="1:31" x14ac:dyDescent="0.2">
      <c r="A542" s="1" t="s">
        <v>41</v>
      </c>
      <c r="B542" t="s">
        <v>220</v>
      </c>
      <c r="C542" s="32">
        <v>102666</v>
      </c>
      <c r="D542" t="s">
        <v>222</v>
      </c>
      <c r="E542" s="32">
        <v>4141666</v>
      </c>
      <c r="F542" s="32">
        <v>2680842</v>
      </c>
      <c r="G542" s="32">
        <v>463678</v>
      </c>
      <c r="H542" s="32">
        <v>0</v>
      </c>
      <c r="I542" s="59">
        <f t="shared" si="127"/>
        <v>7286186</v>
      </c>
      <c r="J542" s="108">
        <f t="shared" si="133"/>
        <v>89.494513841387004</v>
      </c>
      <c r="K542" s="32">
        <v>28212</v>
      </c>
      <c r="L542" s="32">
        <v>704128</v>
      </c>
      <c r="M542" s="32">
        <v>122963</v>
      </c>
      <c r="N542" s="32">
        <v>0</v>
      </c>
      <c r="O542" s="32">
        <v>0</v>
      </c>
      <c r="P542" s="59">
        <f t="shared" si="125"/>
        <v>855303</v>
      </c>
      <c r="Q542" s="108">
        <f t="shared" si="130"/>
        <v>10.505486158613001</v>
      </c>
      <c r="R542" s="36">
        <f t="shared" si="132"/>
        <v>8141489</v>
      </c>
      <c r="S542">
        <v>14</v>
      </c>
      <c r="T542">
        <v>0</v>
      </c>
      <c r="U542">
        <v>29</v>
      </c>
      <c r="V542" s="36">
        <f t="shared" si="131"/>
        <v>43</v>
      </c>
      <c r="W542" s="124">
        <f t="shared" si="128"/>
        <v>0.19907407407407407</v>
      </c>
      <c r="X542">
        <v>76</v>
      </c>
      <c r="Y542" s="36">
        <f t="shared" si="129"/>
        <v>119</v>
      </c>
      <c r="Z542" s="14">
        <v>128</v>
      </c>
      <c r="AA542" s="14">
        <v>45</v>
      </c>
      <c r="AB542" s="14">
        <v>0</v>
      </c>
      <c r="AC542" s="125">
        <f t="shared" si="122"/>
        <v>173</v>
      </c>
      <c r="AD542" s="128">
        <f t="shared" si="134"/>
        <v>0.80092592592592593</v>
      </c>
      <c r="AE542" s="122">
        <f t="shared" si="123"/>
        <v>216</v>
      </c>
    </row>
    <row r="543" spans="1:31" x14ac:dyDescent="0.2">
      <c r="A543" s="1" t="s">
        <v>41</v>
      </c>
      <c r="B543" t="s">
        <v>111</v>
      </c>
      <c r="C543" s="32">
        <f>214+163158+40376</f>
        <v>203748</v>
      </c>
      <c r="D543" t="s">
        <v>222</v>
      </c>
      <c r="E543" s="32">
        <v>4141666</v>
      </c>
      <c r="F543" s="32">
        <v>2680842</v>
      </c>
      <c r="G543" s="32">
        <v>463678</v>
      </c>
      <c r="H543" s="32">
        <v>0</v>
      </c>
      <c r="I543" s="59">
        <f t="shared" si="127"/>
        <v>7286186</v>
      </c>
      <c r="J543" s="108">
        <f t="shared" si="133"/>
        <v>89.494513841387004</v>
      </c>
      <c r="K543" s="32">
        <v>28212</v>
      </c>
      <c r="L543" s="32">
        <v>704128</v>
      </c>
      <c r="M543" s="32">
        <v>122963</v>
      </c>
      <c r="N543" s="32">
        <v>0</v>
      </c>
      <c r="O543" s="32">
        <v>0</v>
      </c>
      <c r="P543" s="59">
        <f t="shared" si="125"/>
        <v>855303</v>
      </c>
      <c r="Q543" s="108">
        <f t="shared" si="130"/>
        <v>10.505486158613001</v>
      </c>
      <c r="R543" s="36">
        <f t="shared" si="132"/>
        <v>8141489</v>
      </c>
      <c r="S543">
        <v>14</v>
      </c>
      <c r="T543">
        <v>0</v>
      </c>
      <c r="U543">
        <v>29</v>
      </c>
      <c r="V543" s="36">
        <f t="shared" si="131"/>
        <v>43</v>
      </c>
      <c r="W543" s="124">
        <f t="shared" si="128"/>
        <v>0.19907407407407407</v>
      </c>
      <c r="X543">
        <v>76</v>
      </c>
      <c r="Y543" s="36">
        <f t="shared" si="129"/>
        <v>119</v>
      </c>
      <c r="Z543" s="14">
        <v>128</v>
      </c>
      <c r="AA543" s="14">
        <v>45</v>
      </c>
      <c r="AB543" s="14">
        <v>0</v>
      </c>
      <c r="AC543" s="125">
        <f t="shared" si="122"/>
        <v>173</v>
      </c>
      <c r="AD543" s="128">
        <f t="shared" si="134"/>
        <v>0.80092592592592593</v>
      </c>
      <c r="AE543" s="122">
        <f t="shared" si="123"/>
        <v>216</v>
      </c>
    </row>
    <row r="544" spans="1:31" ht="15.75" customHeight="1" x14ac:dyDescent="0.2">
      <c r="A544" s="1" t="s">
        <v>41</v>
      </c>
      <c r="B544" t="s">
        <v>113</v>
      </c>
      <c r="C544" s="32">
        <f>166163+2756+190420+18358+113812+286584</f>
        <v>778093</v>
      </c>
      <c r="D544" t="s">
        <v>222</v>
      </c>
      <c r="E544" s="32">
        <v>4141666</v>
      </c>
      <c r="F544" s="32">
        <v>2680842</v>
      </c>
      <c r="G544" s="32">
        <v>463678</v>
      </c>
      <c r="H544" s="32">
        <v>0</v>
      </c>
      <c r="I544" s="59">
        <f t="shared" si="127"/>
        <v>7286186</v>
      </c>
      <c r="J544" s="108">
        <f t="shared" si="133"/>
        <v>89.494513841387004</v>
      </c>
      <c r="K544" s="32">
        <v>28212</v>
      </c>
      <c r="L544" s="32">
        <v>704128</v>
      </c>
      <c r="M544" s="32">
        <v>122963</v>
      </c>
      <c r="N544" s="32">
        <v>0</v>
      </c>
      <c r="O544" s="32">
        <v>0</v>
      </c>
      <c r="P544" s="59">
        <f t="shared" si="125"/>
        <v>855303</v>
      </c>
      <c r="Q544" s="108">
        <f t="shared" si="130"/>
        <v>10.505486158613001</v>
      </c>
      <c r="R544" s="36">
        <f t="shared" si="132"/>
        <v>8141489</v>
      </c>
      <c r="S544">
        <v>14</v>
      </c>
      <c r="T544">
        <v>0</v>
      </c>
      <c r="U544">
        <v>29</v>
      </c>
      <c r="V544" s="36">
        <f t="shared" si="131"/>
        <v>43</v>
      </c>
      <c r="W544" s="124">
        <f t="shared" si="128"/>
        <v>0.19907407407407407</v>
      </c>
      <c r="X544">
        <v>76</v>
      </c>
      <c r="Y544" s="36">
        <f t="shared" si="129"/>
        <v>119</v>
      </c>
      <c r="Z544" s="14">
        <v>128</v>
      </c>
      <c r="AA544" s="14">
        <v>45</v>
      </c>
      <c r="AB544" s="14">
        <v>0</v>
      </c>
      <c r="AC544" s="125">
        <f t="shared" ref="AC544:AC607" si="135">SUM(Z544:AB544)</f>
        <v>173</v>
      </c>
      <c r="AD544" s="128">
        <f t="shared" si="134"/>
        <v>0.80092592592592593</v>
      </c>
      <c r="AE544" s="122">
        <f t="shared" si="123"/>
        <v>216</v>
      </c>
    </row>
    <row r="545" spans="1:31" x14ac:dyDescent="0.2">
      <c r="A545" s="1" t="s">
        <v>42</v>
      </c>
      <c r="B545" t="s">
        <v>148</v>
      </c>
      <c r="C545" s="32">
        <v>1138460</v>
      </c>
      <c r="D545" t="s">
        <v>175</v>
      </c>
      <c r="E545" s="32">
        <v>844565</v>
      </c>
      <c r="F545" s="32">
        <v>1607581</v>
      </c>
      <c r="G545" s="32">
        <v>0</v>
      </c>
      <c r="H545" s="32">
        <v>0</v>
      </c>
      <c r="I545" s="59">
        <f>SUM(E545:H545)</f>
        <v>2452146</v>
      </c>
      <c r="J545" s="108">
        <f t="shared" si="133"/>
        <v>94.848435268056591</v>
      </c>
      <c r="K545" s="32">
        <v>25862</v>
      </c>
      <c r="L545" s="32">
        <v>107323</v>
      </c>
      <c r="M545" s="32">
        <v>0</v>
      </c>
      <c r="N545" s="32">
        <v>0</v>
      </c>
      <c r="O545" s="32">
        <v>0</v>
      </c>
      <c r="P545" s="59">
        <f t="shared" si="125"/>
        <v>133185</v>
      </c>
      <c r="Q545" s="108">
        <f t="shared" si="130"/>
        <v>5.1515647319434148</v>
      </c>
      <c r="R545" s="36">
        <f t="shared" si="132"/>
        <v>2585331</v>
      </c>
      <c r="S545">
        <v>18</v>
      </c>
      <c r="T545">
        <v>7</v>
      </c>
      <c r="U545">
        <v>11</v>
      </c>
      <c r="V545" s="36">
        <f t="shared" si="131"/>
        <v>36</v>
      </c>
      <c r="W545" s="124">
        <f t="shared" si="128"/>
        <v>0.94736842105263153</v>
      </c>
      <c r="X545">
        <v>16</v>
      </c>
      <c r="Y545" s="36">
        <f t="shared" si="129"/>
        <v>52</v>
      </c>
      <c r="Z545" s="14" t="s">
        <v>283</v>
      </c>
      <c r="AA545" s="14" t="s">
        <v>264</v>
      </c>
      <c r="AB545" s="14">
        <v>2</v>
      </c>
      <c r="AC545" s="125">
        <f>SUM(Z545:AB545)</f>
        <v>2</v>
      </c>
      <c r="AD545" s="128">
        <f t="shared" si="134"/>
        <v>5.2631578947368418E-2</v>
      </c>
      <c r="AE545" s="122">
        <f t="shared" ref="AE545:AE608" si="136">V545+AC545</f>
        <v>38</v>
      </c>
    </row>
    <row r="546" spans="1:31" ht="15.75" customHeight="1" x14ac:dyDescent="0.2">
      <c r="A546" s="1" t="s">
        <v>42</v>
      </c>
      <c r="B546" t="s">
        <v>103</v>
      </c>
      <c r="C546" s="32">
        <v>14632</v>
      </c>
      <c r="D546" t="s">
        <v>171</v>
      </c>
      <c r="E546" s="32">
        <v>844565</v>
      </c>
      <c r="F546" s="32">
        <v>1607581</v>
      </c>
      <c r="G546" s="32">
        <v>0</v>
      </c>
      <c r="H546" s="32">
        <v>0</v>
      </c>
      <c r="I546" s="59">
        <f t="shared" si="127"/>
        <v>2452146</v>
      </c>
      <c r="J546" s="108">
        <f t="shared" si="133"/>
        <v>94.848435268056591</v>
      </c>
      <c r="K546" s="32">
        <v>25862</v>
      </c>
      <c r="L546" s="32">
        <v>107323</v>
      </c>
      <c r="M546" s="32">
        <v>0</v>
      </c>
      <c r="N546" s="32">
        <v>0</v>
      </c>
      <c r="O546" s="32">
        <v>0</v>
      </c>
      <c r="P546" s="59">
        <f t="shared" si="125"/>
        <v>133185</v>
      </c>
      <c r="Q546" s="108">
        <f t="shared" si="130"/>
        <v>5.1515647319434148</v>
      </c>
      <c r="R546" s="36">
        <f t="shared" si="132"/>
        <v>2585331</v>
      </c>
      <c r="S546">
        <v>18</v>
      </c>
      <c r="T546">
        <v>7</v>
      </c>
      <c r="U546">
        <v>11</v>
      </c>
      <c r="V546" s="36">
        <f t="shared" si="131"/>
        <v>36</v>
      </c>
      <c r="W546" s="124">
        <f t="shared" si="128"/>
        <v>0.92307692307692313</v>
      </c>
      <c r="X546">
        <v>16</v>
      </c>
      <c r="Y546" s="36">
        <f t="shared" si="129"/>
        <v>52</v>
      </c>
      <c r="Z546" s="14" t="s">
        <v>283</v>
      </c>
      <c r="AA546" s="14" t="s">
        <v>264</v>
      </c>
      <c r="AB546" s="14">
        <v>3</v>
      </c>
      <c r="AC546" s="125">
        <f t="shared" si="135"/>
        <v>3</v>
      </c>
      <c r="AD546" s="128">
        <f t="shared" si="134"/>
        <v>7.6923076923076927E-2</v>
      </c>
      <c r="AE546" s="122">
        <f t="shared" si="136"/>
        <v>39</v>
      </c>
    </row>
    <row r="547" spans="1:31" ht="15" customHeight="1" x14ac:dyDescent="0.2">
      <c r="A547" s="1" t="s">
        <v>42</v>
      </c>
      <c r="B547" t="s">
        <v>204</v>
      </c>
      <c r="C547" s="32">
        <v>239505</v>
      </c>
      <c r="D547" t="s">
        <v>216</v>
      </c>
      <c r="E547" s="32">
        <v>844565</v>
      </c>
      <c r="F547" s="32">
        <v>1607581</v>
      </c>
      <c r="G547" s="32">
        <v>0</v>
      </c>
      <c r="H547" s="32">
        <v>0</v>
      </c>
      <c r="I547" s="59">
        <f t="shared" si="127"/>
        <v>2452146</v>
      </c>
      <c r="J547" s="108">
        <f t="shared" si="133"/>
        <v>94.848435268056591</v>
      </c>
      <c r="K547" s="32">
        <v>25862</v>
      </c>
      <c r="L547" s="32">
        <v>107323</v>
      </c>
      <c r="M547" s="32">
        <v>0</v>
      </c>
      <c r="N547" s="32">
        <v>0</v>
      </c>
      <c r="O547" s="32">
        <v>0</v>
      </c>
      <c r="P547" s="59">
        <f t="shared" ref="P547:P610" si="137">SUM(K547:O547)</f>
        <v>133185</v>
      </c>
      <c r="Q547" s="108">
        <f t="shared" si="130"/>
        <v>5.1515647319434148</v>
      </c>
      <c r="R547" s="36">
        <f t="shared" si="132"/>
        <v>2585331</v>
      </c>
      <c r="S547">
        <v>18</v>
      </c>
      <c r="T547">
        <v>7</v>
      </c>
      <c r="U547">
        <v>11</v>
      </c>
      <c r="V547" s="36">
        <f t="shared" si="131"/>
        <v>36</v>
      </c>
      <c r="W547" s="124">
        <f t="shared" si="128"/>
        <v>0.9</v>
      </c>
      <c r="X547">
        <v>16</v>
      </c>
      <c r="Y547" s="36">
        <f t="shared" si="129"/>
        <v>52</v>
      </c>
      <c r="Z547" s="14" t="s">
        <v>283</v>
      </c>
      <c r="AA547" s="14" t="s">
        <v>264</v>
      </c>
      <c r="AB547" s="14">
        <v>4</v>
      </c>
      <c r="AC547" s="125">
        <f t="shared" si="135"/>
        <v>4</v>
      </c>
      <c r="AD547" s="128">
        <f t="shared" si="134"/>
        <v>0.1</v>
      </c>
      <c r="AE547" s="122">
        <f t="shared" si="136"/>
        <v>40</v>
      </c>
    </row>
    <row r="548" spans="1:31" x14ac:dyDescent="0.2">
      <c r="A548" s="1" t="s">
        <v>42</v>
      </c>
      <c r="B548" t="s">
        <v>113</v>
      </c>
      <c r="C548" s="32">
        <v>15189</v>
      </c>
      <c r="D548" t="s">
        <v>222</v>
      </c>
      <c r="E548" s="32">
        <v>844565</v>
      </c>
      <c r="F548" s="32">
        <v>1607581</v>
      </c>
      <c r="G548" s="32">
        <v>0</v>
      </c>
      <c r="H548" s="32">
        <v>0</v>
      </c>
      <c r="I548" s="59">
        <f t="shared" si="127"/>
        <v>2452146</v>
      </c>
      <c r="J548" s="108">
        <f t="shared" si="133"/>
        <v>94.848435268056591</v>
      </c>
      <c r="K548" s="32">
        <v>25862</v>
      </c>
      <c r="L548" s="32">
        <v>107323</v>
      </c>
      <c r="M548" s="32">
        <v>0</v>
      </c>
      <c r="N548" s="32">
        <v>0</v>
      </c>
      <c r="O548" s="32">
        <v>0</v>
      </c>
      <c r="P548" s="59">
        <f t="shared" si="137"/>
        <v>133185</v>
      </c>
      <c r="Q548" s="108">
        <f t="shared" si="130"/>
        <v>5.1515647319434148</v>
      </c>
      <c r="R548" s="36">
        <f t="shared" si="132"/>
        <v>2585331</v>
      </c>
      <c r="S548">
        <v>18</v>
      </c>
      <c r="T548">
        <v>7</v>
      </c>
      <c r="U548">
        <v>11</v>
      </c>
      <c r="V548" s="36">
        <f t="shared" si="131"/>
        <v>36</v>
      </c>
      <c r="W548" s="124">
        <f t="shared" si="128"/>
        <v>0.87804878048780488</v>
      </c>
      <c r="X548">
        <v>16</v>
      </c>
      <c r="Y548" s="36">
        <f t="shared" si="129"/>
        <v>52</v>
      </c>
      <c r="Z548" s="14" t="s">
        <v>283</v>
      </c>
      <c r="AA548" s="14" t="s">
        <v>264</v>
      </c>
      <c r="AB548" s="14">
        <v>5</v>
      </c>
      <c r="AC548" s="125">
        <f t="shared" si="135"/>
        <v>5</v>
      </c>
      <c r="AD548" s="128">
        <f t="shared" si="134"/>
        <v>0.12195121951219512</v>
      </c>
      <c r="AE548" s="122">
        <f t="shared" si="136"/>
        <v>41</v>
      </c>
    </row>
    <row r="549" spans="1:31" ht="15.75" customHeight="1" x14ac:dyDescent="0.2">
      <c r="A549" s="1" t="s">
        <v>43</v>
      </c>
      <c r="B549" t="s">
        <v>179</v>
      </c>
      <c r="C549" s="32">
        <v>1801500</v>
      </c>
      <c r="D549" t="s">
        <v>175</v>
      </c>
      <c r="E549" s="32">
        <v>8167119</v>
      </c>
      <c r="F549" s="32">
        <v>4340032</v>
      </c>
      <c r="G549" s="32">
        <v>2119834</v>
      </c>
      <c r="H549" s="32">
        <v>0</v>
      </c>
      <c r="I549" s="59">
        <f>SUM(E549:H549)</f>
        <v>14626985</v>
      </c>
      <c r="J549" s="108">
        <f t="shared" si="133"/>
        <v>89.858686979366453</v>
      </c>
      <c r="K549" s="32">
        <v>48528</v>
      </c>
      <c r="L549" s="32">
        <v>193927</v>
      </c>
      <c r="M549" s="32">
        <v>1345690</v>
      </c>
      <c r="N549" s="32">
        <v>11706</v>
      </c>
      <c r="O549" s="32">
        <v>50928</v>
      </c>
      <c r="P549" s="59">
        <f>SUM(K549:O549)</f>
        <v>1650779</v>
      </c>
      <c r="Q549" s="108">
        <f t="shared" si="130"/>
        <v>10.141313020633547</v>
      </c>
      <c r="R549" s="36">
        <f t="shared" si="132"/>
        <v>16277764</v>
      </c>
      <c r="S549">
        <v>17</v>
      </c>
      <c r="T549">
        <v>11</v>
      </c>
      <c r="U549">
        <v>21</v>
      </c>
      <c r="V549" s="36">
        <f t="shared" si="131"/>
        <v>49</v>
      </c>
      <c r="W549" s="124">
        <f t="shared" si="128"/>
        <v>1</v>
      </c>
      <c r="X549">
        <v>23</v>
      </c>
      <c r="Y549" s="36">
        <f>V549+X549</f>
        <v>72</v>
      </c>
      <c r="Z549" s="14" t="s">
        <v>319</v>
      </c>
      <c r="AA549" s="14" t="s">
        <v>314</v>
      </c>
      <c r="AB549" s="14">
        <v>0</v>
      </c>
      <c r="AC549" s="125">
        <f t="shared" si="135"/>
        <v>0</v>
      </c>
      <c r="AD549" s="128">
        <f t="shared" si="134"/>
        <v>0</v>
      </c>
      <c r="AE549" s="122">
        <f t="shared" si="136"/>
        <v>49</v>
      </c>
    </row>
    <row r="550" spans="1:31" ht="15.75" customHeight="1" x14ac:dyDescent="0.2">
      <c r="A550" s="1" t="s">
        <v>43</v>
      </c>
      <c r="B550" t="s">
        <v>130</v>
      </c>
      <c r="C550" s="32">
        <v>930171</v>
      </c>
      <c r="D550" t="s">
        <v>98</v>
      </c>
      <c r="E550" s="32">
        <v>8167119</v>
      </c>
      <c r="F550" s="32">
        <v>4340032</v>
      </c>
      <c r="G550" s="32">
        <v>2119834</v>
      </c>
      <c r="H550" s="32">
        <v>0</v>
      </c>
      <c r="I550" s="59">
        <f t="shared" si="127"/>
        <v>14626985</v>
      </c>
      <c r="J550" s="108">
        <f t="shared" si="133"/>
        <v>89.858686979366453</v>
      </c>
      <c r="K550" s="32">
        <v>48528</v>
      </c>
      <c r="L550" s="32">
        <v>193927</v>
      </c>
      <c r="M550" s="32">
        <v>1345690</v>
      </c>
      <c r="N550" s="32">
        <v>11706</v>
      </c>
      <c r="O550" s="32">
        <v>50928</v>
      </c>
      <c r="P550" s="59">
        <f t="shared" si="137"/>
        <v>1650779</v>
      </c>
      <c r="Q550" s="108">
        <f t="shared" si="130"/>
        <v>10.141313020633547</v>
      </c>
      <c r="R550" s="36">
        <f t="shared" si="132"/>
        <v>16277764</v>
      </c>
      <c r="S550">
        <v>17</v>
      </c>
      <c r="T550">
        <v>11</v>
      </c>
      <c r="U550">
        <v>21</v>
      </c>
      <c r="V550" s="36">
        <f t="shared" si="131"/>
        <v>49</v>
      </c>
      <c r="W550" s="124">
        <f t="shared" si="128"/>
        <v>0.98</v>
      </c>
      <c r="X550">
        <v>23</v>
      </c>
      <c r="Y550" s="36">
        <f t="shared" si="129"/>
        <v>72</v>
      </c>
      <c r="Z550" s="14" t="s">
        <v>319</v>
      </c>
      <c r="AA550" s="14" t="s">
        <v>314</v>
      </c>
      <c r="AB550" s="14">
        <v>1</v>
      </c>
      <c r="AC550" s="125">
        <f t="shared" si="135"/>
        <v>1</v>
      </c>
      <c r="AD550" s="128">
        <f t="shared" si="134"/>
        <v>0.02</v>
      </c>
      <c r="AE550" s="122">
        <f t="shared" si="136"/>
        <v>50</v>
      </c>
    </row>
    <row r="551" spans="1:31" x14ac:dyDescent="0.2">
      <c r="A551" s="1" t="s">
        <v>43</v>
      </c>
      <c r="B551" t="s">
        <v>119</v>
      </c>
      <c r="C551" s="32">
        <v>4770290</v>
      </c>
      <c r="D551" t="s">
        <v>98</v>
      </c>
      <c r="E551" s="32">
        <v>8167119</v>
      </c>
      <c r="F551" s="32">
        <v>4340032</v>
      </c>
      <c r="G551" s="32">
        <v>2119834</v>
      </c>
      <c r="H551" s="32">
        <v>0</v>
      </c>
      <c r="I551" s="59">
        <f t="shared" si="127"/>
        <v>14626985</v>
      </c>
      <c r="J551" s="108">
        <f t="shared" si="133"/>
        <v>89.858686979366453</v>
      </c>
      <c r="K551" s="32">
        <v>48528</v>
      </c>
      <c r="L551" s="32">
        <v>193927</v>
      </c>
      <c r="M551" s="32">
        <v>1345690</v>
      </c>
      <c r="N551" s="32">
        <v>11706</v>
      </c>
      <c r="O551" s="32">
        <v>50928</v>
      </c>
      <c r="P551" s="59">
        <f t="shared" si="137"/>
        <v>1650779</v>
      </c>
      <c r="Q551" s="108">
        <f t="shared" si="130"/>
        <v>10.141313020633547</v>
      </c>
      <c r="R551" s="36">
        <f t="shared" si="132"/>
        <v>16277764</v>
      </c>
      <c r="S551">
        <v>17</v>
      </c>
      <c r="T551">
        <v>11</v>
      </c>
      <c r="U551">
        <v>21</v>
      </c>
      <c r="V551" s="36">
        <f>SUM(S551:U551)</f>
        <v>49</v>
      </c>
      <c r="W551" s="124">
        <f t="shared" si="128"/>
        <v>0.96078431372549022</v>
      </c>
      <c r="X551">
        <v>23</v>
      </c>
      <c r="Y551" s="36">
        <f t="shared" si="129"/>
        <v>72</v>
      </c>
      <c r="Z551" s="14" t="s">
        <v>319</v>
      </c>
      <c r="AA551" s="14" t="s">
        <v>314</v>
      </c>
      <c r="AB551" s="14">
        <v>2</v>
      </c>
      <c r="AC551" s="125">
        <f t="shared" si="135"/>
        <v>2</v>
      </c>
      <c r="AD551" s="128">
        <f t="shared" si="134"/>
        <v>3.9215686274509803E-2</v>
      </c>
      <c r="AE551" s="122">
        <f t="shared" si="136"/>
        <v>51</v>
      </c>
    </row>
    <row r="552" spans="1:31" ht="15.75" customHeight="1" x14ac:dyDescent="0.2">
      <c r="A552" s="1" t="s">
        <v>43</v>
      </c>
      <c r="B552" t="s">
        <v>99</v>
      </c>
      <c r="C552" s="32">
        <v>628175</v>
      </c>
      <c r="D552" t="s">
        <v>98</v>
      </c>
      <c r="E552" s="32">
        <v>8167119</v>
      </c>
      <c r="F552" s="32">
        <v>4340032</v>
      </c>
      <c r="G552" s="32">
        <v>2119834</v>
      </c>
      <c r="H552" s="32">
        <v>0</v>
      </c>
      <c r="I552" s="59">
        <f t="shared" si="127"/>
        <v>14626985</v>
      </c>
      <c r="J552" s="108">
        <f t="shared" si="133"/>
        <v>89.858686979366453</v>
      </c>
      <c r="K552" s="32">
        <v>48528</v>
      </c>
      <c r="L552" s="32">
        <v>193927</v>
      </c>
      <c r="M552" s="32">
        <v>1345690</v>
      </c>
      <c r="N552" s="32">
        <v>11706</v>
      </c>
      <c r="O552" s="32">
        <v>50928</v>
      </c>
      <c r="P552" s="59">
        <f t="shared" si="137"/>
        <v>1650779</v>
      </c>
      <c r="Q552" s="108">
        <f t="shared" si="130"/>
        <v>10.141313020633547</v>
      </c>
      <c r="R552" s="36">
        <f t="shared" si="132"/>
        <v>16277764</v>
      </c>
      <c r="S552">
        <v>17</v>
      </c>
      <c r="T552">
        <v>11</v>
      </c>
      <c r="U552">
        <v>21</v>
      </c>
      <c r="V552" s="36">
        <f t="shared" si="131"/>
        <v>49</v>
      </c>
      <c r="W552" s="124">
        <f t="shared" si="128"/>
        <v>0.94230769230769229</v>
      </c>
      <c r="X552">
        <v>23</v>
      </c>
      <c r="Y552" s="36">
        <f t="shared" si="129"/>
        <v>72</v>
      </c>
      <c r="Z552" s="14" t="s">
        <v>319</v>
      </c>
      <c r="AA552" s="14" t="s">
        <v>314</v>
      </c>
      <c r="AB552" s="14">
        <v>3</v>
      </c>
      <c r="AC552" s="125">
        <f t="shared" si="135"/>
        <v>3</v>
      </c>
      <c r="AD552" s="128">
        <f t="shared" si="134"/>
        <v>5.7692307692307696E-2</v>
      </c>
      <c r="AE552" s="122">
        <f t="shared" si="136"/>
        <v>52</v>
      </c>
    </row>
    <row r="553" spans="1:31" x14ac:dyDescent="0.2">
      <c r="A553" s="1" t="s">
        <v>43</v>
      </c>
      <c r="B553" t="s">
        <v>121</v>
      </c>
      <c r="C553" s="32">
        <v>393041</v>
      </c>
      <c r="D553" t="s">
        <v>98</v>
      </c>
      <c r="E553" s="32">
        <v>8167119</v>
      </c>
      <c r="F553" s="32">
        <v>4340032</v>
      </c>
      <c r="G553" s="32">
        <v>2119834</v>
      </c>
      <c r="H553" s="32">
        <v>0</v>
      </c>
      <c r="I553" s="59">
        <f t="shared" si="127"/>
        <v>14626985</v>
      </c>
      <c r="J553" s="108">
        <f t="shared" si="133"/>
        <v>89.858686979366453</v>
      </c>
      <c r="K553" s="32">
        <v>48528</v>
      </c>
      <c r="L553" s="32">
        <v>193927</v>
      </c>
      <c r="M553" s="32">
        <v>1345690</v>
      </c>
      <c r="N553" s="32">
        <v>11706</v>
      </c>
      <c r="O553" s="32">
        <v>50928</v>
      </c>
      <c r="P553" s="59">
        <f t="shared" si="137"/>
        <v>1650779</v>
      </c>
      <c r="Q553" s="108">
        <f t="shared" si="130"/>
        <v>10.141313020633547</v>
      </c>
      <c r="R553" s="36">
        <f t="shared" si="132"/>
        <v>16277764</v>
      </c>
      <c r="S553">
        <v>17</v>
      </c>
      <c r="T553">
        <v>11</v>
      </c>
      <c r="U553">
        <v>21</v>
      </c>
      <c r="V553" s="36">
        <f t="shared" si="131"/>
        <v>49</v>
      </c>
      <c r="W553" s="124">
        <f t="shared" si="128"/>
        <v>0.92452830188679247</v>
      </c>
      <c r="X553">
        <v>23</v>
      </c>
      <c r="Y553" s="36">
        <f t="shared" si="129"/>
        <v>72</v>
      </c>
      <c r="Z553" s="14" t="s">
        <v>319</v>
      </c>
      <c r="AA553" s="14" t="s">
        <v>314</v>
      </c>
      <c r="AB553" s="14">
        <v>4</v>
      </c>
      <c r="AC553" s="125">
        <f t="shared" si="135"/>
        <v>4</v>
      </c>
      <c r="AD553" s="128">
        <f t="shared" si="134"/>
        <v>7.5471698113207544E-2</v>
      </c>
      <c r="AE553" s="122">
        <f t="shared" si="136"/>
        <v>53</v>
      </c>
    </row>
    <row r="554" spans="1:31" x14ac:dyDescent="0.2">
      <c r="A554" s="1" t="s">
        <v>43</v>
      </c>
      <c r="B554" t="s">
        <v>153</v>
      </c>
      <c r="C554" s="32">
        <v>608987</v>
      </c>
      <c r="D554" t="s">
        <v>98</v>
      </c>
      <c r="E554" s="32">
        <v>8167119</v>
      </c>
      <c r="F554" s="32">
        <v>4340032</v>
      </c>
      <c r="G554" s="32">
        <v>2119834</v>
      </c>
      <c r="H554" s="32">
        <v>0</v>
      </c>
      <c r="I554" s="59">
        <f t="shared" si="127"/>
        <v>14626985</v>
      </c>
      <c r="J554" s="108">
        <f t="shared" si="133"/>
        <v>89.858686979366453</v>
      </c>
      <c r="K554" s="32">
        <v>48528</v>
      </c>
      <c r="L554" s="32">
        <v>193927</v>
      </c>
      <c r="M554" s="32">
        <v>1345690</v>
      </c>
      <c r="N554" s="32">
        <v>11706</v>
      </c>
      <c r="O554" s="32">
        <v>50928</v>
      </c>
      <c r="P554" s="59">
        <f t="shared" si="137"/>
        <v>1650779</v>
      </c>
      <c r="Q554" s="108">
        <f t="shared" si="130"/>
        <v>10.141313020633547</v>
      </c>
      <c r="R554" s="36">
        <f t="shared" si="132"/>
        <v>16277764</v>
      </c>
      <c r="S554">
        <v>17</v>
      </c>
      <c r="T554">
        <v>11</v>
      </c>
      <c r="U554">
        <v>21</v>
      </c>
      <c r="V554" s="36">
        <f t="shared" si="131"/>
        <v>49</v>
      </c>
      <c r="W554" s="124">
        <f t="shared" si="128"/>
        <v>0.90740740740740744</v>
      </c>
      <c r="X554">
        <v>23</v>
      </c>
      <c r="Y554" s="36">
        <f t="shared" si="129"/>
        <v>72</v>
      </c>
      <c r="Z554" s="14" t="s">
        <v>319</v>
      </c>
      <c r="AA554" s="14" t="s">
        <v>314</v>
      </c>
      <c r="AB554" s="14">
        <v>5</v>
      </c>
      <c r="AC554" s="125">
        <f t="shared" si="135"/>
        <v>5</v>
      </c>
      <c r="AD554" s="128">
        <f t="shared" si="134"/>
        <v>9.2592592592592587E-2</v>
      </c>
      <c r="AE554" s="122">
        <f t="shared" si="136"/>
        <v>54</v>
      </c>
    </row>
    <row r="555" spans="1:31" x14ac:dyDescent="0.2">
      <c r="A555" s="1" t="s">
        <v>43</v>
      </c>
      <c r="B555" t="s">
        <v>100</v>
      </c>
      <c r="C555" s="32">
        <v>3088181</v>
      </c>
      <c r="D555" t="s">
        <v>98</v>
      </c>
      <c r="E555" s="32">
        <v>8167119</v>
      </c>
      <c r="F555" s="32">
        <v>4340032</v>
      </c>
      <c r="G555" s="32">
        <v>2119834</v>
      </c>
      <c r="H555" s="32">
        <v>0</v>
      </c>
      <c r="I555" s="59">
        <f t="shared" si="127"/>
        <v>14626985</v>
      </c>
      <c r="J555" s="108">
        <f t="shared" si="133"/>
        <v>89.858686979366453</v>
      </c>
      <c r="K555" s="32">
        <v>48528</v>
      </c>
      <c r="L555" s="32">
        <v>193927</v>
      </c>
      <c r="M555" s="32">
        <v>1345690</v>
      </c>
      <c r="N555" s="32">
        <v>11706</v>
      </c>
      <c r="O555" s="32">
        <v>50928</v>
      </c>
      <c r="P555" s="59">
        <f t="shared" si="137"/>
        <v>1650779</v>
      </c>
      <c r="Q555" s="108">
        <f t="shared" si="130"/>
        <v>10.141313020633547</v>
      </c>
      <c r="R555" s="36">
        <f t="shared" si="132"/>
        <v>16277764</v>
      </c>
      <c r="S555">
        <v>17</v>
      </c>
      <c r="T555">
        <v>11</v>
      </c>
      <c r="U555">
        <v>21</v>
      </c>
      <c r="V555" s="36">
        <f t="shared" si="131"/>
        <v>49</v>
      </c>
      <c r="W555" s="124">
        <f t="shared" si="128"/>
        <v>0.89090909090909087</v>
      </c>
      <c r="X555">
        <v>23</v>
      </c>
      <c r="Y555" s="36">
        <f>V555+X555</f>
        <v>72</v>
      </c>
      <c r="Z555" s="14" t="s">
        <v>319</v>
      </c>
      <c r="AA555" s="14" t="s">
        <v>314</v>
      </c>
      <c r="AB555" s="14">
        <v>6</v>
      </c>
      <c r="AC555" s="125">
        <f t="shared" si="135"/>
        <v>6</v>
      </c>
      <c r="AD555" s="128">
        <f t="shared" si="134"/>
        <v>0.10909090909090909</v>
      </c>
      <c r="AE555" s="122">
        <f t="shared" si="136"/>
        <v>55</v>
      </c>
    </row>
    <row r="556" spans="1:31" ht="15.75" customHeight="1" x14ac:dyDescent="0.2">
      <c r="A556" s="1" t="s">
        <v>43</v>
      </c>
      <c r="B556" t="s">
        <v>102</v>
      </c>
      <c r="C556" s="32">
        <v>483494</v>
      </c>
      <c r="D556" t="s">
        <v>171</v>
      </c>
      <c r="E556" s="32">
        <v>8167119</v>
      </c>
      <c r="F556" s="32">
        <v>4340032</v>
      </c>
      <c r="G556" s="32">
        <v>2119834</v>
      </c>
      <c r="H556" s="32">
        <v>0</v>
      </c>
      <c r="I556" s="59">
        <f t="shared" si="127"/>
        <v>14626985</v>
      </c>
      <c r="J556" s="108">
        <f t="shared" si="133"/>
        <v>89.858686979366453</v>
      </c>
      <c r="K556" s="32">
        <v>48528</v>
      </c>
      <c r="L556" s="32">
        <v>193927</v>
      </c>
      <c r="M556" s="32">
        <v>1345690</v>
      </c>
      <c r="N556" s="32">
        <v>11706</v>
      </c>
      <c r="O556" s="32">
        <v>50928</v>
      </c>
      <c r="P556" s="59">
        <f t="shared" si="137"/>
        <v>1650779</v>
      </c>
      <c r="Q556" s="108">
        <f t="shared" si="130"/>
        <v>10.141313020633547</v>
      </c>
      <c r="R556" s="36">
        <f t="shared" si="132"/>
        <v>16277764</v>
      </c>
      <c r="S556">
        <v>17</v>
      </c>
      <c r="T556">
        <v>11</v>
      </c>
      <c r="U556">
        <v>21</v>
      </c>
      <c r="V556" s="36">
        <f t="shared" si="131"/>
        <v>49</v>
      </c>
      <c r="W556" s="124">
        <f t="shared" si="128"/>
        <v>0.875</v>
      </c>
      <c r="X556">
        <v>23</v>
      </c>
      <c r="Y556" s="36">
        <f t="shared" si="129"/>
        <v>72</v>
      </c>
      <c r="Z556" s="14" t="s">
        <v>319</v>
      </c>
      <c r="AA556" s="14" t="s">
        <v>314</v>
      </c>
      <c r="AB556" s="14">
        <v>7</v>
      </c>
      <c r="AC556" s="125">
        <f t="shared" si="135"/>
        <v>7</v>
      </c>
      <c r="AD556" s="128">
        <f t="shared" si="134"/>
        <v>0.125</v>
      </c>
      <c r="AE556" s="122">
        <f t="shared" si="136"/>
        <v>56</v>
      </c>
    </row>
    <row r="557" spans="1:31" ht="15.75" customHeight="1" x14ac:dyDescent="0.2">
      <c r="A557" s="1" t="s">
        <v>43</v>
      </c>
      <c r="B557" t="s">
        <v>163</v>
      </c>
      <c r="C557" s="32">
        <v>378773</v>
      </c>
      <c r="D557" t="s">
        <v>171</v>
      </c>
      <c r="E557" s="32">
        <v>8167119</v>
      </c>
      <c r="F557" s="32">
        <v>4340032</v>
      </c>
      <c r="G557" s="32">
        <v>2119834</v>
      </c>
      <c r="H557" s="32">
        <v>0</v>
      </c>
      <c r="I557" s="59">
        <f t="shared" ref="I557:I620" si="138">SUM(E557:H557)</f>
        <v>14626985</v>
      </c>
      <c r="J557" s="108">
        <f t="shared" si="133"/>
        <v>89.858686979366453</v>
      </c>
      <c r="K557" s="32">
        <v>48528</v>
      </c>
      <c r="L557" s="32">
        <v>193927</v>
      </c>
      <c r="M557" s="32">
        <v>1345690</v>
      </c>
      <c r="N557" s="32">
        <v>11706</v>
      </c>
      <c r="O557" s="32">
        <v>50928</v>
      </c>
      <c r="P557" s="59">
        <f t="shared" si="137"/>
        <v>1650779</v>
      </c>
      <c r="Q557" s="108">
        <f t="shared" si="130"/>
        <v>10.141313020633547</v>
      </c>
      <c r="R557" s="36">
        <f t="shared" si="132"/>
        <v>16277764</v>
      </c>
      <c r="S557">
        <v>17</v>
      </c>
      <c r="T557">
        <v>11</v>
      </c>
      <c r="U557">
        <v>21</v>
      </c>
      <c r="V557" s="36">
        <f t="shared" si="131"/>
        <v>49</v>
      </c>
      <c r="W557" s="124">
        <f t="shared" si="128"/>
        <v>0.85964912280701755</v>
      </c>
      <c r="X557">
        <v>23</v>
      </c>
      <c r="Y557" s="36">
        <f t="shared" si="129"/>
        <v>72</v>
      </c>
      <c r="Z557" s="14" t="s">
        <v>319</v>
      </c>
      <c r="AA557" s="14" t="s">
        <v>314</v>
      </c>
      <c r="AB557" s="14">
        <v>8</v>
      </c>
      <c r="AC557" s="125">
        <f t="shared" si="135"/>
        <v>8</v>
      </c>
      <c r="AD557" s="128">
        <f t="shared" si="134"/>
        <v>0.14035087719298245</v>
      </c>
      <c r="AE557" s="122">
        <f t="shared" si="136"/>
        <v>57</v>
      </c>
    </row>
    <row r="558" spans="1:31" ht="15.75" customHeight="1" x14ac:dyDescent="0.2">
      <c r="A558" s="1" t="s">
        <v>43</v>
      </c>
      <c r="B558" t="s">
        <v>103</v>
      </c>
      <c r="C558" s="32">
        <v>385823</v>
      </c>
      <c r="D558" t="s">
        <v>171</v>
      </c>
      <c r="E558" s="32">
        <v>8167119</v>
      </c>
      <c r="F558" s="32">
        <v>4340032</v>
      </c>
      <c r="G558" s="32">
        <v>2119834</v>
      </c>
      <c r="H558" s="32">
        <v>0</v>
      </c>
      <c r="I558" s="59">
        <f t="shared" si="138"/>
        <v>14626985</v>
      </c>
      <c r="J558" s="108">
        <f t="shared" si="133"/>
        <v>89.858686979366453</v>
      </c>
      <c r="K558" s="32">
        <v>48528</v>
      </c>
      <c r="L558" s="32">
        <v>193927</v>
      </c>
      <c r="M558" s="32">
        <v>1345690</v>
      </c>
      <c r="N558" s="32">
        <v>11706</v>
      </c>
      <c r="O558" s="32">
        <v>50928</v>
      </c>
      <c r="P558" s="59">
        <f t="shared" si="137"/>
        <v>1650779</v>
      </c>
      <c r="Q558" s="108">
        <f t="shared" si="130"/>
        <v>10.141313020633547</v>
      </c>
      <c r="R558" s="36">
        <f t="shared" si="132"/>
        <v>16277764</v>
      </c>
      <c r="S558">
        <v>17</v>
      </c>
      <c r="T558">
        <v>11</v>
      </c>
      <c r="U558">
        <v>21</v>
      </c>
      <c r="V558" s="36">
        <f t="shared" si="131"/>
        <v>49</v>
      </c>
      <c r="W558" s="124">
        <f t="shared" si="128"/>
        <v>0.84482758620689657</v>
      </c>
      <c r="X558">
        <v>23</v>
      </c>
      <c r="Y558" s="36">
        <f t="shared" si="129"/>
        <v>72</v>
      </c>
      <c r="Z558" s="14" t="s">
        <v>319</v>
      </c>
      <c r="AA558" s="14" t="s">
        <v>314</v>
      </c>
      <c r="AB558" s="14">
        <v>9</v>
      </c>
      <c r="AC558" s="125">
        <f t="shared" si="135"/>
        <v>9</v>
      </c>
      <c r="AD558" s="128">
        <f t="shared" si="134"/>
        <v>0.15517241379310345</v>
      </c>
      <c r="AE558" s="122">
        <f t="shared" si="136"/>
        <v>58</v>
      </c>
    </row>
    <row r="559" spans="1:31" x14ac:dyDescent="0.2">
      <c r="A559" s="1" t="s">
        <v>43</v>
      </c>
      <c r="B559" t="s">
        <v>113</v>
      </c>
      <c r="C559" s="110">
        <v>536855</v>
      </c>
      <c r="D559" t="s">
        <v>222</v>
      </c>
      <c r="E559" s="32">
        <v>8167119</v>
      </c>
      <c r="F559" s="32">
        <v>4340032</v>
      </c>
      <c r="G559" s="32">
        <v>2119834</v>
      </c>
      <c r="H559" s="32">
        <v>0</v>
      </c>
      <c r="I559" s="59">
        <f t="shared" si="138"/>
        <v>14626985</v>
      </c>
      <c r="J559" s="108">
        <f t="shared" si="133"/>
        <v>89.858686979366453</v>
      </c>
      <c r="K559" s="32">
        <v>48528</v>
      </c>
      <c r="L559" s="32">
        <v>193927</v>
      </c>
      <c r="M559" s="32">
        <v>1345690</v>
      </c>
      <c r="N559" s="32">
        <v>11706</v>
      </c>
      <c r="O559" s="32">
        <v>50928</v>
      </c>
      <c r="P559" s="59">
        <f t="shared" si="137"/>
        <v>1650779</v>
      </c>
      <c r="Q559" s="108">
        <f t="shared" si="130"/>
        <v>10.141313020633547</v>
      </c>
      <c r="R559" s="36">
        <f t="shared" si="132"/>
        <v>16277764</v>
      </c>
      <c r="S559">
        <v>17</v>
      </c>
      <c r="T559">
        <v>11</v>
      </c>
      <c r="U559">
        <v>21</v>
      </c>
      <c r="V559" s="36">
        <f t="shared" si="131"/>
        <v>49</v>
      </c>
      <c r="W559" s="124">
        <f t="shared" si="128"/>
        <v>0.83050847457627119</v>
      </c>
      <c r="X559">
        <v>23</v>
      </c>
      <c r="Y559" s="36">
        <f t="shared" si="129"/>
        <v>72</v>
      </c>
      <c r="Z559" s="14" t="s">
        <v>319</v>
      </c>
      <c r="AA559" s="14" t="s">
        <v>314</v>
      </c>
      <c r="AB559" s="14">
        <v>10</v>
      </c>
      <c r="AC559" s="125">
        <f t="shared" si="135"/>
        <v>10</v>
      </c>
      <c r="AD559" s="128">
        <f t="shared" si="134"/>
        <v>0.16949152542372881</v>
      </c>
      <c r="AE559" s="122">
        <f t="shared" si="136"/>
        <v>59</v>
      </c>
    </row>
    <row r="560" spans="1:31" ht="15" customHeight="1" x14ac:dyDescent="0.2">
      <c r="A560" s="1" t="s">
        <v>44</v>
      </c>
      <c r="B560" t="s">
        <v>121</v>
      </c>
      <c r="C560" s="32">
        <v>12671</v>
      </c>
      <c r="D560" t="s">
        <v>98</v>
      </c>
      <c r="E560" s="32">
        <v>0</v>
      </c>
      <c r="F560" s="32">
        <v>0</v>
      </c>
      <c r="G560" s="32">
        <v>0</v>
      </c>
      <c r="H560" s="32">
        <v>0</v>
      </c>
      <c r="I560" s="59">
        <f>SUM(E560:H560)</f>
        <v>0</v>
      </c>
      <c r="J560" s="108">
        <f t="shared" si="133"/>
        <v>0</v>
      </c>
      <c r="K560" s="32">
        <v>100455</v>
      </c>
      <c r="L560" s="32">
        <v>36979</v>
      </c>
      <c r="M560" s="32">
        <v>0</v>
      </c>
      <c r="N560" s="32">
        <v>0</v>
      </c>
      <c r="O560" s="32">
        <v>0</v>
      </c>
      <c r="P560" s="59">
        <f t="shared" si="137"/>
        <v>137434</v>
      </c>
      <c r="Q560" s="108">
        <f t="shared" si="130"/>
        <v>100</v>
      </c>
      <c r="R560" s="36">
        <f t="shared" si="132"/>
        <v>137434</v>
      </c>
      <c r="S560">
        <v>2</v>
      </c>
      <c r="T560">
        <v>0</v>
      </c>
      <c r="U560">
        <v>0</v>
      </c>
      <c r="V560" s="36">
        <f t="shared" si="131"/>
        <v>2</v>
      </c>
      <c r="W560" s="124">
        <f t="shared" si="128"/>
        <v>0.16666666666666666</v>
      </c>
      <c r="X560">
        <v>0</v>
      </c>
      <c r="Y560" s="36">
        <f t="shared" si="129"/>
        <v>2</v>
      </c>
      <c r="Z560" s="14" t="s">
        <v>329</v>
      </c>
      <c r="AA560" s="14" t="s">
        <v>330</v>
      </c>
      <c r="AB560" s="14">
        <v>10</v>
      </c>
      <c r="AC560" s="125">
        <f>SUM(Z560:AB560)</f>
        <v>10</v>
      </c>
      <c r="AD560" s="128">
        <f t="shared" si="134"/>
        <v>0.83333333333333337</v>
      </c>
      <c r="AE560" s="122">
        <f t="shared" si="136"/>
        <v>12</v>
      </c>
    </row>
    <row r="561" spans="1:31" ht="15.75" customHeight="1" x14ac:dyDescent="0.2">
      <c r="A561" s="1" t="s">
        <v>44</v>
      </c>
      <c r="B561" t="s">
        <v>122</v>
      </c>
      <c r="C561" s="32">
        <v>18181</v>
      </c>
      <c r="D561" t="s">
        <v>98</v>
      </c>
      <c r="E561" s="32">
        <v>0</v>
      </c>
      <c r="F561" s="32">
        <v>0</v>
      </c>
      <c r="G561" s="32">
        <v>0</v>
      </c>
      <c r="H561" s="32">
        <v>0</v>
      </c>
      <c r="I561" s="59">
        <f t="shared" si="138"/>
        <v>0</v>
      </c>
      <c r="J561" s="108">
        <f t="shared" si="133"/>
        <v>0</v>
      </c>
      <c r="K561" s="32">
        <v>100455</v>
      </c>
      <c r="L561" s="32">
        <v>36979</v>
      </c>
      <c r="M561" s="32">
        <v>0</v>
      </c>
      <c r="N561" s="32">
        <v>0</v>
      </c>
      <c r="O561" s="32">
        <v>0</v>
      </c>
      <c r="P561" s="59">
        <f t="shared" si="137"/>
        <v>137434</v>
      </c>
      <c r="Q561" s="108">
        <f t="shared" si="130"/>
        <v>100</v>
      </c>
      <c r="R561" s="36">
        <f t="shared" si="132"/>
        <v>137434</v>
      </c>
      <c r="S561">
        <v>2</v>
      </c>
      <c r="T561">
        <v>0</v>
      </c>
      <c r="U561">
        <v>0</v>
      </c>
      <c r="V561" s="36">
        <f t="shared" si="131"/>
        <v>2</v>
      </c>
      <c r="W561" s="124">
        <f t="shared" ref="W561:W624" si="139">V561/AE561</f>
        <v>0.15384615384615385</v>
      </c>
      <c r="X561">
        <v>0</v>
      </c>
      <c r="Y561" s="36">
        <f t="shared" si="129"/>
        <v>2</v>
      </c>
      <c r="Z561" s="14" t="s">
        <v>329</v>
      </c>
      <c r="AA561" s="14" t="s">
        <v>330</v>
      </c>
      <c r="AB561" s="14">
        <v>11</v>
      </c>
      <c r="AC561" s="125">
        <f t="shared" si="135"/>
        <v>11</v>
      </c>
      <c r="AD561" s="128">
        <f t="shared" si="134"/>
        <v>0.84615384615384615</v>
      </c>
      <c r="AE561" s="122">
        <f t="shared" si="136"/>
        <v>13</v>
      </c>
    </row>
    <row r="562" spans="1:31" ht="15.75" customHeight="1" x14ac:dyDescent="0.2">
      <c r="A562" s="1" t="s">
        <v>44</v>
      </c>
      <c r="B562" t="s">
        <v>102</v>
      </c>
      <c r="C562" s="32">
        <v>24347</v>
      </c>
      <c r="D562" t="s">
        <v>171</v>
      </c>
      <c r="E562" s="32">
        <v>0</v>
      </c>
      <c r="F562" s="32">
        <v>0</v>
      </c>
      <c r="G562" s="32">
        <v>0</v>
      </c>
      <c r="H562" s="32">
        <v>0</v>
      </c>
      <c r="I562" s="59">
        <f t="shared" si="138"/>
        <v>0</v>
      </c>
      <c r="J562" s="108">
        <f t="shared" si="133"/>
        <v>0</v>
      </c>
      <c r="K562" s="32">
        <v>100455</v>
      </c>
      <c r="L562" s="32">
        <v>36979</v>
      </c>
      <c r="M562" s="32">
        <v>0</v>
      </c>
      <c r="N562" s="32">
        <v>0</v>
      </c>
      <c r="O562" s="32">
        <v>0</v>
      </c>
      <c r="P562" s="59">
        <f t="shared" si="137"/>
        <v>137434</v>
      </c>
      <c r="Q562" s="108">
        <f t="shared" si="130"/>
        <v>100</v>
      </c>
      <c r="R562" s="36">
        <f t="shared" si="132"/>
        <v>137434</v>
      </c>
      <c r="S562">
        <v>2</v>
      </c>
      <c r="T562">
        <v>0</v>
      </c>
      <c r="U562">
        <v>0</v>
      </c>
      <c r="V562" s="36">
        <f t="shared" si="131"/>
        <v>2</v>
      </c>
      <c r="W562" s="124">
        <f t="shared" si="139"/>
        <v>0.14285714285714285</v>
      </c>
      <c r="X562">
        <v>0</v>
      </c>
      <c r="Y562" s="36">
        <f t="shared" si="129"/>
        <v>2</v>
      </c>
      <c r="Z562" s="14" t="s">
        <v>329</v>
      </c>
      <c r="AA562" s="14" t="s">
        <v>330</v>
      </c>
      <c r="AB562" s="14">
        <v>12</v>
      </c>
      <c r="AC562" s="125">
        <f t="shared" si="135"/>
        <v>12</v>
      </c>
      <c r="AD562" s="128">
        <f t="shared" si="134"/>
        <v>0.8571428571428571</v>
      </c>
      <c r="AE562" s="122">
        <f t="shared" si="136"/>
        <v>14</v>
      </c>
    </row>
    <row r="563" spans="1:31" ht="15.75" customHeight="1" x14ac:dyDescent="0.2">
      <c r="A563" s="1" t="s">
        <v>44</v>
      </c>
      <c r="B563" t="s">
        <v>104</v>
      </c>
      <c r="C563" s="32">
        <v>14310</v>
      </c>
      <c r="D563" t="s">
        <v>171</v>
      </c>
      <c r="E563" s="32">
        <v>0</v>
      </c>
      <c r="F563" s="32">
        <v>0</v>
      </c>
      <c r="G563" s="32">
        <v>0</v>
      </c>
      <c r="H563" s="32">
        <v>0</v>
      </c>
      <c r="I563" s="59">
        <f t="shared" si="138"/>
        <v>0</v>
      </c>
      <c r="J563" s="108">
        <f t="shared" si="133"/>
        <v>0</v>
      </c>
      <c r="K563" s="32">
        <v>100455</v>
      </c>
      <c r="L563" s="32">
        <v>36979</v>
      </c>
      <c r="M563" s="32">
        <v>0</v>
      </c>
      <c r="N563" s="32">
        <v>0</v>
      </c>
      <c r="O563" s="32">
        <v>0</v>
      </c>
      <c r="P563" s="59">
        <f t="shared" si="137"/>
        <v>137434</v>
      </c>
      <c r="Q563" s="108">
        <f t="shared" si="130"/>
        <v>100</v>
      </c>
      <c r="R563" s="36">
        <f t="shared" si="132"/>
        <v>137434</v>
      </c>
      <c r="S563">
        <v>2</v>
      </c>
      <c r="T563">
        <v>0</v>
      </c>
      <c r="U563">
        <v>0</v>
      </c>
      <c r="V563" s="36">
        <f t="shared" si="131"/>
        <v>2</v>
      </c>
      <c r="W563" s="124">
        <f t="shared" si="139"/>
        <v>0.13333333333333333</v>
      </c>
      <c r="X563">
        <v>0</v>
      </c>
      <c r="Y563" s="36">
        <f t="shared" si="129"/>
        <v>2</v>
      </c>
      <c r="Z563" s="14" t="s">
        <v>329</v>
      </c>
      <c r="AA563" s="14" t="s">
        <v>330</v>
      </c>
      <c r="AB563" s="14">
        <v>13</v>
      </c>
      <c r="AC563" s="125">
        <f t="shared" si="135"/>
        <v>13</v>
      </c>
      <c r="AD563" s="128">
        <f t="shared" si="134"/>
        <v>0.8666666666666667</v>
      </c>
      <c r="AE563" s="122">
        <f t="shared" si="136"/>
        <v>15</v>
      </c>
    </row>
    <row r="564" spans="1:31" ht="15" customHeight="1" x14ac:dyDescent="0.2">
      <c r="A564" s="1" t="s">
        <v>46</v>
      </c>
      <c r="B564" t="s">
        <v>148</v>
      </c>
      <c r="C564" s="32">
        <v>980005</v>
      </c>
      <c r="D564" t="s">
        <v>175</v>
      </c>
      <c r="E564" s="32">
        <v>6488000</v>
      </c>
      <c r="F564" s="32">
        <v>8523610</v>
      </c>
      <c r="G564" s="32">
        <v>8254000</v>
      </c>
      <c r="H564" s="32">
        <v>0</v>
      </c>
      <c r="I564" s="59">
        <f>SUM(E564:H564)</f>
        <v>23265610</v>
      </c>
      <c r="J564" s="108">
        <f t="shared" si="133"/>
        <v>32.903038215031877</v>
      </c>
      <c r="K564" s="32">
        <v>24539000</v>
      </c>
      <c r="L564" s="32">
        <v>11807000</v>
      </c>
      <c r="M564" s="32">
        <v>2713000</v>
      </c>
      <c r="N564" s="32">
        <v>8385000</v>
      </c>
      <c r="O564" s="32">
        <v>0</v>
      </c>
      <c r="P564" s="59">
        <f>SUM(K564:O564)</f>
        <v>47444000</v>
      </c>
      <c r="Q564" s="108">
        <f t="shared" si="130"/>
        <v>67.09696178496813</v>
      </c>
      <c r="R564" s="36">
        <f t="shared" si="132"/>
        <v>70709610</v>
      </c>
      <c r="S564">
        <v>396</v>
      </c>
      <c r="T564">
        <v>59</v>
      </c>
      <c r="U564">
        <v>83</v>
      </c>
      <c r="V564" s="36">
        <f t="shared" si="131"/>
        <v>538</v>
      </c>
      <c r="W564" s="124">
        <f t="shared" si="139"/>
        <v>1</v>
      </c>
      <c r="X564">
        <v>433</v>
      </c>
      <c r="Y564" s="36">
        <f t="shared" si="129"/>
        <v>971</v>
      </c>
      <c r="Z564" s="14" t="s">
        <v>331</v>
      </c>
      <c r="AA564" s="14" t="s">
        <v>332</v>
      </c>
      <c r="AB564" s="14">
        <v>0</v>
      </c>
      <c r="AC564" s="125">
        <f t="shared" si="135"/>
        <v>0</v>
      </c>
      <c r="AD564" s="128">
        <f t="shared" si="134"/>
        <v>0</v>
      </c>
      <c r="AE564" s="122">
        <f t="shared" si="136"/>
        <v>538</v>
      </c>
    </row>
    <row r="565" spans="1:31" ht="15.75" customHeight="1" x14ac:dyDescent="0.2">
      <c r="A565" s="1" t="s">
        <v>46</v>
      </c>
      <c r="B565" t="s">
        <v>161</v>
      </c>
      <c r="C565" s="32">
        <v>0</v>
      </c>
      <c r="D565" t="s">
        <v>98</v>
      </c>
      <c r="E565" s="32">
        <v>6488000</v>
      </c>
      <c r="F565" s="32">
        <v>8523610</v>
      </c>
      <c r="G565" s="32">
        <v>8254000</v>
      </c>
      <c r="H565" s="32">
        <v>0</v>
      </c>
      <c r="I565" s="59">
        <f t="shared" si="138"/>
        <v>23265610</v>
      </c>
      <c r="J565" s="108">
        <f t="shared" si="133"/>
        <v>32.903038215031877</v>
      </c>
      <c r="K565" s="32">
        <v>24539000</v>
      </c>
      <c r="L565" s="32">
        <v>11807000</v>
      </c>
      <c r="M565" s="32">
        <v>2713000</v>
      </c>
      <c r="N565" s="32">
        <v>8385000</v>
      </c>
      <c r="O565" s="32">
        <v>0</v>
      </c>
      <c r="P565" s="59">
        <f>SUM(K565:O565)</f>
        <v>47444000</v>
      </c>
      <c r="Q565" s="108">
        <f t="shared" si="130"/>
        <v>67.09696178496813</v>
      </c>
      <c r="R565" s="36">
        <f t="shared" si="132"/>
        <v>70709610</v>
      </c>
      <c r="S565">
        <v>396</v>
      </c>
      <c r="T565">
        <v>59</v>
      </c>
      <c r="U565">
        <v>83</v>
      </c>
      <c r="V565" s="36">
        <f t="shared" ref="V565:V624" si="140">SUM(S565:U565)</f>
        <v>538</v>
      </c>
      <c r="W565" s="124">
        <f t="shared" si="139"/>
        <v>0.99814471243042668</v>
      </c>
      <c r="X565">
        <v>433</v>
      </c>
      <c r="Y565" s="36">
        <f t="shared" si="129"/>
        <v>971</v>
      </c>
      <c r="Z565" s="14" t="s">
        <v>331</v>
      </c>
      <c r="AA565" s="14" t="s">
        <v>332</v>
      </c>
      <c r="AB565" s="14">
        <v>1</v>
      </c>
      <c r="AC565" s="125">
        <f t="shared" si="135"/>
        <v>1</v>
      </c>
      <c r="AD565" s="128">
        <f t="shared" si="134"/>
        <v>1.8552875695732839E-3</v>
      </c>
      <c r="AE565" s="122">
        <f t="shared" si="136"/>
        <v>539</v>
      </c>
    </row>
    <row r="566" spans="1:31" ht="15.75" customHeight="1" x14ac:dyDescent="0.2">
      <c r="A566" s="1" t="s">
        <v>46</v>
      </c>
      <c r="B566" t="s">
        <v>130</v>
      </c>
      <c r="C566" s="32">
        <v>320041</v>
      </c>
      <c r="D566" t="s">
        <v>98</v>
      </c>
      <c r="E566" s="32">
        <v>6488000</v>
      </c>
      <c r="F566" s="32">
        <v>8523610</v>
      </c>
      <c r="G566" s="32">
        <v>8254000</v>
      </c>
      <c r="H566" s="32">
        <v>0</v>
      </c>
      <c r="I566" s="59">
        <f t="shared" si="138"/>
        <v>23265610</v>
      </c>
      <c r="J566" s="108">
        <f t="shared" si="133"/>
        <v>32.903038215031877</v>
      </c>
      <c r="K566" s="32">
        <v>24539000</v>
      </c>
      <c r="L566" s="32">
        <v>11807000</v>
      </c>
      <c r="M566" s="32">
        <v>2713000</v>
      </c>
      <c r="N566" s="32">
        <v>8385000</v>
      </c>
      <c r="O566" s="32">
        <v>0</v>
      </c>
      <c r="P566" s="59">
        <f t="shared" si="137"/>
        <v>47444000</v>
      </c>
      <c r="Q566" s="108">
        <f t="shared" si="130"/>
        <v>67.09696178496813</v>
      </c>
      <c r="R566" s="36">
        <f t="shared" si="132"/>
        <v>70709610</v>
      </c>
      <c r="S566">
        <v>396</v>
      </c>
      <c r="T566">
        <v>59</v>
      </c>
      <c r="U566">
        <v>83</v>
      </c>
      <c r="V566" s="36">
        <f t="shared" si="140"/>
        <v>538</v>
      </c>
      <c r="W566" s="124">
        <f t="shared" si="139"/>
        <v>0.99629629629629635</v>
      </c>
      <c r="X566">
        <v>433</v>
      </c>
      <c r="Y566" s="36">
        <f t="shared" si="129"/>
        <v>971</v>
      </c>
      <c r="Z566" s="14" t="s">
        <v>331</v>
      </c>
      <c r="AA566" s="14" t="s">
        <v>332</v>
      </c>
      <c r="AB566" s="14">
        <v>2</v>
      </c>
      <c r="AC566" s="125">
        <f t="shared" si="135"/>
        <v>2</v>
      </c>
      <c r="AD566" s="128">
        <f t="shared" si="134"/>
        <v>3.7037037037037038E-3</v>
      </c>
      <c r="AE566" s="122">
        <f t="shared" si="136"/>
        <v>540</v>
      </c>
    </row>
    <row r="567" spans="1:31" x14ac:dyDescent="0.2">
      <c r="A567" s="1" t="s">
        <v>46</v>
      </c>
      <c r="B567" t="s">
        <v>99</v>
      </c>
      <c r="C567" s="32">
        <v>1211485</v>
      </c>
      <c r="D567" t="s">
        <v>98</v>
      </c>
      <c r="E567" s="32">
        <v>6488000</v>
      </c>
      <c r="F567" s="32">
        <v>8523610</v>
      </c>
      <c r="G567" s="32">
        <v>8254000</v>
      </c>
      <c r="H567" s="32">
        <v>0</v>
      </c>
      <c r="I567" s="59">
        <f t="shared" si="138"/>
        <v>23265610</v>
      </c>
      <c r="J567" s="108">
        <f t="shared" si="133"/>
        <v>32.903038215031877</v>
      </c>
      <c r="K567" s="32">
        <v>24539000</v>
      </c>
      <c r="L567" s="32">
        <v>11807000</v>
      </c>
      <c r="M567" s="32">
        <v>2713000</v>
      </c>
      <c r="N567" s="32">
        <v>8385000</v>
      </c>
      <c r="O567" s="32">
        <v>0</v>
      </c>
      <c r="P567" s="59">
        <f t="shared" si="137"/>
        <v>47444000</v>
      </c>
      <c r="Q567" s="108">
        <f t="shared" si="130"/>
        <v>67.09696178496813</v>
      </c>
      <c r="R567" s="36">
        <f t="shared" si="132"/>
        <v>70709610</v>
      </c>
      <c r="S567">
        <v>396</v>
      </c>
      <c r="T567">
        <v>59</v>
      </c>
      <c r="U567">
        <v>83</v>
      </c>
      <c r="V567" s="36">
        <f t="shared" si="140"/>
        <v>538</v>
      </c>
      <c r="W567" s="124">
        <f t="shared" si="139"/>
        <v>0.99445471349353054</v>
      </c>
      <c r="X567">
        <v>433</v>
      </c>
      <c r="Y567" s="36">
        <f t="shared" si="129"/>
        <v>971</v>
      </c>
      <c r="Z567" s="14" t="s">
        <v>331</v>
      </c>
      <c r="AA567" s="14" t="s">
        <v>332</v>
      </c>
      <c r="AB567" s="14">
        <v>3</v>
      </c>
      <c r="AC567" s="125">
        <f t="shared" si="135"/>
        <v>3</v>
      </c>
      <c r="AD567" s="128">
        <f t="shared" si="134"/>
        <v>5.5452865064695009E-3</v>
      </c>
      <c r="AE567" s="122">
        <f t="shared" si="136"/>
        <v>541</v>
      </c>
    </row>
    <row r="568" spans="1:31" ht="15.75" customHeight="1" x14ac:dyDescent="0.2">
      <c r="A568" s="1" t="s">
        <v>46</v>
      </c>
      <c r="B568" t="s">
        <v>120</v>
      </c>
      <c r="C568" s="32">
        <v>2855108</v>
      </c>
      <c r="D568" t="s">
        <v>98</v>
      </c>
      <c r="E568" s="32">
        <v>6488000</v>
      </c>
      <c r="F568" s="32">
        <v>8523610</v>
      </c>
      <c r="G568" s="32">
        <v>8254000</v>
      </c>
      <c r="H568" s="32">
        <v>0</v>
      </c>
      <c r="I568" s="59">
        <f t="shared" si="138"/>
        <v>23265610</v>
      </c>
      <c r="J568" s="108">
        <f t="shared" si="133"/>
        <v>32.903038215031877</v>
      </c>
      <c r="K568" s="32">
        <v>24539000</v>
      </c>
      <c r="L568" s="32">
        <v>11807000</v>
      </c>
      <c r="M568" s="32">
        <v>2713000</v>
      </c>
      <c r="N568" s="32">
        <v>8385000</v>
      </c>
      <c r="O568" s="32">
        <v>0</v>
      </c>
      <c r="P568" s="59">
        <f t="shared" si="137"/>
        <v>47444000</v>
      </c>
      <c r="Q568" s="108">
        <f t="shared" si="130"/>
        <v>67.09696178496813</v>
      </c>
      <c r="R568" s="36">
        <f t="shared" si="132"/>
        <v>70709610</v>
      </c>
      <c r="S568">
        <v>396</v>
      </c>
      <c r="T568">
        <v>59</v>
      </c>
      <c r="U568">
        <v>83</v>
      </c>
      <c r="V568" s="36">
        <f t="shared" si="140"/>
        <v>538</v>
      </c>
      <c r="W568" s="124">
        <f t="shared" si="139"/>
        <v>0.99261992619926198</v>
      </c>
      <c r="X568">
        <v>433</v>
      </c>
      <c r="Y568" s="36">
        <f t="shared" si="129"/>
        <v>971</v>
      </c>
      <c r="Z568" s="14" t="s">
        <v>331</v>
      </c>
      <c r="AA568" s="14" t="s">
        <v>332</v>
      </c>
      <c r="AB568" s="14">
        <v>4</v>
      </c>
      <c r="AC568" s="125">
        <f t="shared" si="135"/>
        <v>4</v>
      </c>
      <c r="AD568" s="128">
        <f t="shared" si="134"/>
        <v>7.3800738007380072E-3</v>
      </c>
      <c r="AE568" s="122">
        <f t="shared" si="136"/>
        <v>542</v>
      </c>
    </row>
    <row r="569" spans="1:31" ht="15" customHeight="1" x14ac:dyDescent="0.2">
      <c r="A569" s="1" t="s">
        <v>46</v>
      </c>
      <c r="B569" t="s">
        <v>121</v>
      </c>
      <c r="C569" s="32">
        <v>73740</v>
      </c>
      <c r="D569" t="s">
        <v>98</v>
      </c>
      <c r="E569" s="32">
        <v>6488000</v>
      </c>
      <c r="F569" s="32">
        <v>8523610</v>
      </c>
      <c r="G569" s="32">
        <v>8254000</v>
      </c>
      <c r="H569" s="32">
        <v>0</v>
      </c>
      <c r="I569" s="59">
        <f t="shared" si="138"/>
        <v>23265610</v>
      </c>
      <c r="J569" s="108">
        <f t="shared" si="133"/>
        <v>32.903038215031877</v>
      </c>
      <c r="K569" s="32">
        <v>24539000</v>
      </c>
      <c r="L569" s="32">
        <v>11807000</v>
      </c>
      <c r="M569" s="32">
        <v>2713000</v>
      </c>
      <c r="N569" s="32">
        <v>8385000</v>
      </c>
      <c r="O569" s="32">
        <v>0</v>
      </c>
      <c r="P569" s="59">
        <f t="shared" si="137"/>
        <v>47444000</v>
      </c>
      <c r="Q569" s="108">
        <f t="shared" si="130"/>
        <v>67.09696178496813</v>
      </c>
      <c r="R569" s="36">
        <f t="shared" si="132"/>
        <v>70709610</v>
      </c>
      <c r="S569">
        <v>396</v>
      </c>
      <c r="T569">
        <v>59</v>
      </c>
      <c r="U569">
        <v>83</v>
      </c>
      <c r="V569" s="36">
        <f t="shared" si="140"/>
        <v>538</v>
      </c>
      <c r="W569" s="124">
        <f t="shared" si="139"/>
        <v>0.99079189686924496</v>
      </c>
      <c r="X569">
        <v>433</v>
      </c>
      <c r="Y569" s="36">
        <f t="shared" si="129"/>
        <v>971</v>
      </c>
      <c r="Z569" s="14" t="s">
        <v>331</v>
      </c>
      <c r="AA569" s="14" t="s">
        <v>332</v>
      </c>
      <c r="AB569" s="14">
        <v>5</v>
      </c>
      <c r="AC569" s="125">
        <f t="shared" si="135"/>
        <v>5</v>
      </c>
      <c r="AD569" s="128">
        <f t="shared" si="134"/>
        <v>9.2081031307550652E-3</v>
      </c>
      <c r="AE569" s="122">
        <f t="shared" si="136"/>
        <v>543</v>
      </c>
    </row>
    <row r="570" spans="1:31" ht="15.75" customHeight="1" x14ac:dyDescent="0.2">
      <c r="A570" s="1" t="s">
        <v>46</v>
      </c>
      <c r="B570" t="s">
        <v>153</v>
      </c>
      <c r="C570" s="32">
        <v>0</v>
      </c>
      <c r="D570" t="s">
        <v>98</v>
      </c>
      <c r="E570" s="32">
        <v>6488000</v>
      </c>
      <c r="F570" s="32">
        <v>8523610</v>
      </c>
      <c r="G570" s="32">
        <v>8254000</v>
      </c>
      <c r="H570" s="32">
        <v>0</v>
      </c>
      <c r="I570" s="59">
        <f t="shared" si="138"/>
        <v>23265610</v>
      </c>
      <c r="J570" s="108">
        <f t="shared" si="133"/>
        <v>32.903038215031877</v>
      </c>
      <c r="K570" s="32">
        <v>24539000</v>
      </c>
      <c r="L570" s="32">
        <v>11807000</v>
      </c>
      <c r="M570" s="32">
        <v>2713000</v>
      </c>
      <c r="N570" s="32">
        <v>8385000</v>
      </c>
      <c r="O570" s="32">
        <v>0</v>
      </c>
      <c r="P570" s="59">
        <f t="shared" si="137"/>
        <v>47444000</v>
      </c>
      <c r="Q570" s="108">
        <f t="shared" si="130"/>
        <v>67.09696178496813</v>
      </c>
      <c r="R570" s="36">
        <f t="shared" si="132"/>
        <v>70709610</v>
      </c>
      <c r="S570">
        <v>396</v>
      </c>
      <c r="T570">
        <v>59</v>
      </c>
      <c r="U570">
        <v>83</v>
      </c>
      <c r="V570" s="36">
        <f t="shared" si="140"/>
        <v>538</v>
      </c>
      <c r="W570" s="124">
        <f t="shared" si="139"/>
        <v>0.98897058823529416</v>
      </c>
      <c r="X570">
        <v>433</v>
      </c>
      <c r="Y570" s="36">
        <f t="shared" si="129"/>
        <v>971</v>
      </c>
      <c r="Z570" s="14" t="s">
        <v>331</v>
      </c>
      <c r="AA570" s="14" t="s">
        <v>332</v>
      </c>
      <c r="AB570" s="14">
        <v>6</v>
      </c>
      <c r="AC570" s="125">
        <f t="shared" si="135"/>
        <v>6</v>
      </c>
      <c r="AD570" s="128">
        <f t="shared" si="134"/>
        <v>1.1029411764705883E-2</v>
      </c>
      <c r="AE570" s="122">
        <f t="shared" si="136"/>
        <v>544</v>
      </c>
    </row>
    <row r="571" spans="1:31" ht="15.75" customHeight="1" x14ac:dyDescent="0.2">
      <c r="A571" s="1" t="s">
        <v>46</v>
      </c>
      <c r="B571" t="s">
        <v>100</v>
      </c>
      <c r="C571" s="32">
        <v>1549700</v>
      </c>
      <c r="D571" t="s">
        <v>98</v>
      </c>
      <c r="E571" s="32">
        <v>6488000</v>
      </c>
      <c r="F571" s="32">
        <v>8523610</v>
      </c>
      <c r="G571" s="32">
        <v>8254000</v>
      </c>
      <c r="H571" s="32">
        <v>0</v>
      </c>
      <c r="I571" s="59">
        <f t="shared" si="138"/>
        <v>23265610</v>
      </c>
      <c r="J571" s="108">
        <f t="shared" si="133"/>
        <v>32.903038215031877</v>
      </c>
      <c r="K571" s="32">
        <v>24539000</v>
      </c>
      <c r="L571" s="32">
        <v>11807000</v>
      </c>
      <c r="M571" s="32">
        <v>2713000</v>
      </c>
      <c r="N571" s="32">
        <v>8385000</v>
      </c>
      <c r="O571" s="32">
        <v>0</v>
      </c>
      <c r="P571" s="59">
        <f t="shared" si="137"/>
        <v>47444000</v>
      </c>
      <c r="Q571" s="108">
        <f t="shared" si="130"/>
        <v>67.09696178496813</v>
      </c>
      <c r="R571" s="36">
        <f t="shared" si="132"/>
        <v>70709610</v>
      </c>
      <c r="S571">
        <v>396</v>
      </c>
      <c r="T571">
        <v>59</v>
      </c>
      <c r="U571">
        <v>83</v>
      </c>
      <c r="V571" s="36">
        <f t="shared" si="140"/>
        <v>538</v>
      </c>
      <c r="W571" s="124">
        <f t="shared" si="139"/>
        <v>0.98715596330275235</v>
      </c>
      <c r="X571">
        <v>433</v>
      </c>
      <c r="Y571" s="36">
        <f t="shared" si="129"/>
        <v>971</v>
      </c>
      <c r="Z571" s="14" t="s">
        <v>331</v>
      </c>
      <c r="AA571" s="14" t="s">
        <v>332</v>
      </c>
      <c r="AB571" s="14">
        <v>7</v>
      </c>
      <c r="AC571" s="125">
        <f t="shared" si="135"/>
        <v>7</v>
      </c>
      <c r="AD571" s="128">
        <f t="shared" si="134"/>
        <v>1.2844036697247707E-2</v>
      </c>
      <c r="AE571" s="122">
        <f t="shared" si="136"/>
        <v>545</v>
      </c>
    </row>
    <row r="572" spans="1:31" x14ac:dyDescent="0.2">
      <c r="A572" s="1" t="s">
        <v>46</v>
      </c>
      <c r="B572" t="s">
        <v>122</v>
      </c>
      <c r="C572" s="32">
        <v>1253723</v>
      </c>
      <c r="D572" t="s">
        <v>98</v>
      </c>
      <c r="E572" s="32">
        <v>6488000</v>
      </c>
      <c r="F572" s="32">
        <v>8523610</v>
      </c>
      <c r="G572" s="32">
        <v>8254000</v>
      </c>
      <c r="H572" s="32">
        <v>0</v>
      </c>
      <c r="I572" s="59">
        <f t="shared" si="138"/>
        <v>23265610</v>
      </c>
      <c r="J572" s="108">
        <f t="shared" si="133"/>
        <v>32.903038215031877</v>
      </c>
      <c r="K572" s="32">
        <v>24539000</v>
      </c>
      <c r="L572" s="32">
        <v>11807000</v>
      </c>
      <c r="M572" s="32">
        <v>2713000</v>
      </c>
      <c r="N572" s="32">
        <v>8385000</v>
      </c>
      <c r="O572" s="32">
        <v>0</v>
      </c>
      <c r="P572" s="59">
        <f t="shared" si="137"/>
        <v>47444000</v>
      </c>
      <c r="Q572" s="108">
        <f t="shared" si="130"/>
        <v>67.09696178496813</v>
      </c>
      <c r="R572" s="36">
        <f t="shared" si="132"/>
        <v>70709610</v>
      </c>
      <c r="S572">
        <v>396</v>
      </c>
      <c r="T572">
        <v>59</v>
      </c>
      <c r="U572">
        <v>83</v>
      </c>
      <c r="V572" s="36">
        <f t="shared" si="140"/>
        <v>538</v>
      </c>
      <c r="W572" s="124">
        <f t="shared" si="139"/>
        <v>0.9853479853479854</v>
      </c>
      <c r="X572">
        <v>433</v>
      </c>
      <c r="Y572" s="36">
        <f t="shared" si="129"/>
        <v>971</v>
      </c>
      <c r="Z572" s="14" t="s">
        <v>331</v>
      </c>
      <c r="AA572" s="14" t="s">
        <v>332</v>
      </c>
      <c r="AB572" s="14">
        <v>8</v>
      </c>
      <c r="AC572" s="125">
        <f t="shared" si="135"/>
        <v>8</v>
      </c>
      <c r="AD572" s="128">
        <f t="shared" si="134"/>
        <v>1.4652014652014652E-2</v>
      </c>
      <c r="AE572" s="122">
        <f t="shared" si="136"/>
        <v>546</v>
      </c>
    </row>
    <row r="573" spans="1:31" ht="15" customHeight="1" x14ac:dyDescent="0.2">
      <c r="A573" s="1" t="s">
        <v>46</v>
      </c>
      <c r="B573" t="s">
        <v>102</v>
      </c>
      <c r="C573" s="32">
        <v>1089328</v>
      </c>
      <c r="D573" t="s">
        <v>171</v>
      </c>
      <c r="E573" s="32">
        <v>6488000</v>
      </c>
      <c r="F573" s="32">
        <v>8523610</v>
      </c>
      <c r="G573" s="32">
        <v>8254000</v>
      </c>
      <c r="H573" s="32">
        <v>0</v>
      </c>
      <c r="I573" s="59">
        <f t="shared" si="138"/>
        <v>23265610</v>
      </c>
      <c r="J573" s="108">
        <f t="shared" si="133"/>
        <v>32.903038215031877</v>
      </c>
      <c r="K573" s="32">
        <v>24539000</v>
      </c>
      <c r="L573" s="32">
        <v>11807000</v>
      </c>
      <c r="M573" s="32">
        <v>2713000</v>
      </c>
      <c r="N573" s="32">
        <v>8385000</v>
      </c>
      <c r="O573" s="32">
        <v>0</v>
      </c>
      <c r="P573" s="59">
        <f t="shared" si="137"/>
        <v>47444000</v>
      </c>
      <c r="Q573" s="108">
        <f t="shared" si="130"/>
        <v>67.09696178496813</v>
      </c>
      <c r="R573" s="36">
        <f t="shared" si="132"/>
        <v>70709610</v>
      </c>
      <c r="S573">
        <v>396</v>
      </c>
      <c r="T573">
        <v>59</v>
      </c>
      <c r="U573">
        <v>83</v>
      </c>
      <c r="V573" s="36">
        <f t="shared" si="140"/>
        <v>538</v>
      </c>
      <c r="W573" s="124">
        <f t="shared" si="139"/>
        <v>0.98354661791590492</v>
      </c>
      <c r="X573">
        <v>433</v>
      </c>
      <c r="Y573" s="36">
        <f t="shared" si="129"/>
        <v>971</v>
      </c>
      <c r="Z573" s="14" t="s">
        <v>331</v>
      </c>
      <c r="AA573" s="14" t="s">
        <v>332</v>
      </c>
      <c r="AB573" s="14">
        <v>9</v>
      </c>
      <c r="AC573" s="125">
        <f t="shared" si="135"/>
        <v>9</v>
      </c>
      <c r="AD573" s="128">
        <f t="shared" si="134"/>
        <v>1.6453382084095063E-2</v>
      </c>
      <c r="AE573" s="122">
        <f t="shared" si="136"/>
        <v>547</v>
      </c>
    </row>
    <row r="574" spans="1:31" ht="15.75" customHeight="1" x14ac:dyDescent="0.2">
      <c r="A574" s="1" t="s">
        <v>46</v>
      </c>
      <c r="B574" t="s">
        <v>163</v>
      </c>
      <c r="C574" s="32">
        <v>443751</v>
      </c>
      <c r="D574" t="s">
        <v>171</v>
      </c>
      <c r="E574" s="32">
        <v>6488000</v>
      </c>
      <c r="F574" s="32">
        <v>8523610</v>
      </c>
      <c r="G574" s="32">
        <v>8254000</v>
      </c>
      <c r="H574" s="32">
        <v>0</v>
      </c>
      <c r="I574" s="59">
        <f t="shared" si="138"/>
        <v>23265610</v>
      </c>
      <c r="J574" s="108">
        <f t="shared" si="133"/>
        <v>32.903038215031877</v>
      </c>
      <c r="K574" s="32">
        <v>24539000</v>
      </c>
      <c r="L574" s="32">
        <v>11807000</v>
      </c>
      <c r="M574" s="32">
        <v>2713000</v>
      </c>
      <c r="N574" s="32">
        <v>8385000</v>
      </c>
      <c r="O574" s="32">
        <v>0</v>
      </c>
      <c r="P574" s="59">
        <f t="shared" si="137"/>
        <v>47444000</v>
      </c>
      <c r="Q574" s="108">
        <f t="shared" si="130"/>
        <v>67.09696178496813</v>
      </c>
      <c r="R574" s="36">
        <f t="shared" si="132"/>
        <v>70709610</v>
      </c>
      <c r="S574">
        <v>396</v>
      </c>
      <c r="T574">
        <v>59</v>
      </c>
      <c r="U574">
        <v>83</v>
      </c>
      <c r="V574" s="36">
        <f t="shared" si="140"/>
        <v>538</v>
      </c>
      <c r="W574" s="124">
        <f t="shared" si="139"/>
        <v>0.98175182481751821</v>
      </c>
      <c r="X574">
        <v>433</v>
      </c>
      <c r="Y574" s="36">
        <f t="shared" si="129"/>
        <v>971</v>
      </c>
      <c r="Z574" s="14" t="s">
        <v>331</v>
      </c>
      <c r="AA574" s="14" t="s">
        <v>332</v>
      </c>
      <c r="AB574" s="14">
        <v>10</v>
      </c>
      <c r="AC574" s="125">
        <f t="shared" si="135"/>
        <v>10</v>
      </c>
      <c r="AD574" s="128">
        <f t="shared" si="134"/>
        <v>1.824817518248175E-2</v>
      </c>
      <c r="AE574" s="122">
        <f t="shared" si="136"/>
        <v>548</v>
      </c>
    </row>
    <row r="575" spans="1:31" ht="15" customHeight="1" x14ac:dyDescent="0.2">
      <c r="A575" s="1" t="s">
        <v>46</v>
      </c>
      <c r="B575" t="s">
        <v>147</v>
      </c>
      <c r="C575" s="32">
        <v>0</v>
      </c>
      <c r="D575" t="s">
        <v>171</v>
      </c>
      <c r="E575" s="32">
        <v>6488000</v>
      </c>
      <c r="F575" s="32">
        <v>8523610</v>
      </c>
      <c r="G575" s="32">
        <v>8254000</v>
      </c>
      <c r="H575" s="32">
        <v>0</v>
      </c>
      <c r="I575" s="59">
        <f t="shared" si="138"/>
        <v>23265610</v>
      </c>
      <c r="J575" s="108">
        <f t="shared" si="133"/>
        <v>32.903038215031877</v>
      </c>
      <c r="K575" s="32">
        <v>24539000</v>
      </c>
      <c r="L575" s="32">
        <v>11807000</v>
      </c>
      <c r="M575" s="32">
        <v>2713000</v>
      </c>
      <c r="N575" s="32">
        <v>8385000</v>
      </c>
      <c r="O575" s="32">
        <v>0</v>
      </c>
      <c r="P575" s="59">
        <f t="shared" si="137"/>
        <v>47444000</v>
      </c>
      <c r="Q575" s="108">
        <f t="shared" si="130"/>
        <v>67.09696178496813</v>
      </c>
      <c r="R575" s="36">
        <f t="shared" si="132"/>
        <v>70709610</v>
      </c>
      <c r="S575">
        <v>396</v>
      </c>
      <c r="T575">
        <v>59</v>
      </c>
      <c r="U575">
        <v>83</v>
      </c>
      <c r="V575" s="36">
        <f t="shared" si="140"/>
        <v>538</v>
      </c>
      <c r="W575" s="124">
        <f t="shared" si="139"/>
        <v>0.97996357012750457</v>
      </c>
      <c r="X575">
        <v>433</v>
      </c>
      <c r="Y575" s="36">
        <f t="shared" ref="Y575:Y638" si="141">V575+X575</f>
        <v>971</v>
      </c>
      <c r="Z575" s="14" t="s">
        <v>331</v>
      </c>
      <c r="AA575" s="14" t="s">
        <v>332</v>
      </c>
      <c r="AB575" s="14">
        <v>11</v>
      </c>
      <c r="AC575" s="125">
        <f t="shared" si="135"/>
        <v>11</v>
      </c>
      <c r="AD575" s="128">
        <f t="shared" si="134"/>
        <v>2.0036429872495445E-2</v>
      </c>
      <c r="AE575" s="122">
        <f t="shared" si="136"/>
        <v>549</v>
      </c>
    </row>
    <row r="576" spans="1:31" x14ac:dyDescent="0.2">
      <c r="A576" s="1" t="s">
        <v>46</v>
      </c>
      <c r="B576" t="s">
        <v>103</v>
      </c>
      <c r="C576" s="32">
        <v>1711753</v>
      </c>
      <c r="D576" t="s">
        <v>171</v>
      </c>
      <c r="E576" s="32">
        <v>6488000</v>
      </c>
      <c r="F576" s="32">
        <v>8523610</v>
      </c>
      <c r="G576" s="32">
        <v>8254000</v>
      </c>
      <c r="H576" s="32">
        <v>0</v>
      </c>
      <c r="I576" s="59">
        <f t="shared" si="138"/>
        <v>23265610</v>
      </c>
      <c r="J576" s="108">
        <f t="shared" si="133"/>
        <v>32.903038215031877</v>
      </c>
      <c r="K576" s="32">
        <v>24539000</v>
      </c>
      <c r="L576" s="32">
        <v>11807000</v>
      </c>
      <c r="M576" s="32">
        <v>2713000</v>
      </c>
      <c r="N576" s="32">
        <v>8385000</v>
      </c>
      <c r="O576" s="32">
        <v>0</v>
      </c>
      <c r="P576" s="59">
        <f t="shared" si="137"/>
        <v>47444000</v>
      </c>
      <c r="Q576" s="108">
        <f t="shared" si="130"/>
        <v>67.09696178496813</v>
      </c>
      <c r="R576" s="36">
        <f t="shared" si="132"/>
        <v>70709610</v>
      </c>
      <c r="S576">
        <v>396</v>
      </c>
      <c r="T576">
        <v>59</v>
      </c>
      <c r="U576">
        <v>83</v>
      </c>
      <c r="V576" s="36">
        <f t="shared" si="140"/>
        <v>538</v>
      </c>
      <c r="W576" s="124">
        <f t="shared" si="139"/>
        <v>0.97818181818181815</v>
      </c>
      <c r="X576">
        <v>433</v>
      </c>
      <c r="Y576" s="36">
        <f t="shared" si="141"/>
        <v>971</v>
      </c>
      <c r="Z576" s="14" t="s">
        <v>331</v>
      </c>
      <c r="AA576" s="14" t="s">
        <v>332</v>
      </c>
      <c r="AB576" s="14">
        <v>12</v>
      </c>
      <c r="AC576" s="125">
        <f t="shared" si="135"/>
        <v>12</v>
      </c>
      <c r="AD576" s="128">
        <f t="shared" si="134"/>
        <v>2.181818181818182E-2</v>
      </c>
      <c r="AE576" s="122">
        <f t="shared" si="136"/>
        <v>550</v>
      </c>
    </row>
    <row r="577" spans="1:31" ht="15" customHeight="1" x14ac:dyDescent="0.2">
      <c r="A577" s="1" t="s">
        <v>46</v>
      </c>
      <c r="B577" t="s">
        <v>104</v>
      </c>
      <c r="C577" s="32">
        <v>1617585</v>
      </c>
      <c r="D577" t="s">
        <v>171</v>
      </c>
      <c r="E577" s="32">
        <v>6488000</v>
      </c>
      <c r="F577" s="32">
        <v>8523610</v>
      </c>
      <c r="G577" s="32">
        <v>8254000</v>
      </c>
      <c r="H577" s="32">
        <v>0</v>
      </c>
      <c r="I577" s="59">
        <f t="shared" si="138"/>
        <v>23265610</v>
      </c>
      <c r="J577" s="108">
        <f t="shared" si="133"/>
        <v>32.903038215031877</v>
      </c>
      <c r="K577" s="32">
        <v>24539000</v>
      </c>
      <c r="L577" s="32">
        <v>11807000</v>
      </c>
      <c r="M577" s="32">
        <v>2713000</v>
      </c>
      <c r="N577" s="32">
        <v>8385000</v>
      </c>
      <c r="O577" s="32">
        <v>0</v>
      </c>
      <c r="P577" s="59">
        <f t="shared" si="137"/>
        <v>47444000</v>
      </c>
      <c r="Q577" s="108">
        <f t="shared" si="130"/>
        <v>67.09696178496813</v>
      </c>
      <c r="R577" s="36">
        <f t="shared" si="132"/>
        <v>70709610</v>
      </c>
      <c r="S577">
        <v>396</v>
      </c>
      <c r="T577">
        <v>59</v>
      </c>
      <c r="U577">
        <v>83</v>
      </c>
      <c r="V577" s="36">
        <f t="shared" si="140"/>
        <v>538</v>
      </c>
      <c r="W577" s="124">
        <f t="shared" si="139"/>
        <v>0.97640653357531759</v>
      </c>
      <c r="X577">
        <v>433</v>
      </c>
      <c r="Y577" s="36">
        <f t="shared" si="141"/>
        <v>971</v>
      </c>
      <c r="Z577" s="14" t="s">
        <v>331</v>
      </c>
      <c r="AA577" s="14" t="s">
        <v>332</v>
      </c>
      <c r="AB577" s="14">
        <v>13</v>
      </c>
      <c r="AC577" s="125">
        <f t="shared" si="135"/>
        <v>13</v>
      </c>
      <c r="AD577" s="128">
        <f t="shared" si="134"/>
        <v>2.3593466424682397E-2</v>
      </c>
      <c r="AE577" s="122">
        <f t="shared" si="136"/>
        <v>551</v>
      </c>
    </row>
    <row r="578" spans="1:31" x14ac:dyDescent="0.2">
      <c r="A578" s="1" t="s">
        <v>46</v>
      </c>
      <c r="B578" t="s">
        <v>105</v>
      </c>
      <c r="C578" s="32">
        <v>1213012</v>
      </c>
      <c r="D578" t="s">
        <v>171</v>
      </c>
      <c r="E578" s="32">
        <v>6488000</v>
      </c>
      <c r="F578" s="32">
        <v>8523610</v>
      </c>
      <c r="G578" s="32">
        <v>8254000</v>
      </c>
      <c r="H578" s="32">
        <v>0</v>
      </c>
      <c r="I578" s="59">
        <f t="shared" si="138"/>
        <v>23265610</v>
      </c>
      <c r="J578" s="108">
        <f t="shared" si="133"/>
        <v>32.903038215031877</v>
      </c>
      <c r="K578" s="32">
        <v>24539000</v>
      </c>
      <c r="L578" s="32">
        <v>11807000</v>
      </c>
      <c r="M578" s="32">
        <v>2713000</v>
      </c>
      <c r="N578" s="32">
        <v>8385000</v>
      </c>
      <c r="O578" s="32">
        <v>0</v>
      </c>
      <c r="P578" s="59">
        <f t="shared" si="137"/>
        <v>47444000</v>
      </c>
      <c r="Q578" s="108">
        <f t="shared" si="130"/>
        <v>67.09696178496813</v>
      </c>
      <c r="R578" s="36">
        <f t="shared" si="132"/>
        <v>70709610</v>
      </c>
      <c r="S578">
        <v>396</v>
      </c>
      <c r="T578">
        <v>59</v>
      </c>
      <c r="U578">
        <v>83</v>
      </c>
      <c r="V578" s="36">
        <f t="shared" si="140"/>
        <v>538</v>
      </c>
      <c r="W578" s="124">
        <f t="shared" si="139"/>
        <v>0.97463768115942029</v>
      </c>
      <c r="X578">
        <v>433</v>
      </c>
      <c r="Y578" s="36">
        <f t="shared" si="141"/>
        <v>971</v>
      </c>
      <c r="Z578" s="14" t="s">
        <v>331</v>
      </c>
      <c r="AA578" s="14" t="s">
        <v>332</v>
      </c>
      <c r="AB578" s="14">
        <v>14</v>
      </c>
      <c r="AC578" s="125">
        <f t="shared" si="135"/>
        <v>14</v>
      </c>
      <c r="AD578" s="128">
        <f t="shared" si="134"/>
        <v>2.5362318840579712E-2</v>
      </c>
      <c r="AE578" s="122">
        <f t="shared" si="136"/>
        <v>552</v>
      </c>
    </row>
    <row r="579" spans="1:31" x14ac:dyDescent="0.2">
      <c r="A579" s="1" t="s">
        <v>46</v>
      </c>
      <c r="B579" t="s">
        <v>106</v>
      </c>
      <c r="C579" s="32">
        <v>1072505</v>
      </c>
      <c r="D579" t="s">
        <v>171</v>
      </c>
      <c r="E579" s="32">
        <v>6488000</v>
      </c>
      <c r="F579" s="32">
        <v>8523610</v>
      </c>
      <c r="G579" s="32">
        <v>8254000</v>
      </c>
      <c r="H579" s="32">
        <v>0</v>
      </c>
      <c r="I579" s="59">
        <f t="shared" si="138"/>
        <v>23265610</v>
      </c>
      <c r="J579" s="108">
        <f t="shared" si="133"/>
        <v>32.903038215031877</v>
      </c>
      <c r="K579" s="32">
        <v>24539000</v>
      </c>
      <c r="L579" s="32">
        <v>11807000</v>
      </c>
      <c r="M579" s="32">
        <v>2713000</v>
      </c>
      <c r="N579" s="32">
        <v>8385000</v>
      </c>
      <c r="O579" s="32">
        <v>0</v>
      </c>
      <c r="P579" s="59">
        <f t="shared" si="137"/>
        <v>47444000</v>
      </c>
      <c r="Q579" s="108">
        <f t="shared" si="130"/>
        <v>67.09696178496813</v>
      </c>
      <c r="R579" s="36">
        <f t="shared" si="132"/>
        <v>70709610</v>
      </c>
      <c r="S579">
        <v>396</v>
      </c>
      <c r="T579">
        <v>59</v>
      </c>
      <c r="U579">
        <v>83</v>
      </c>
      <c r="V579" s="36">
        <f t="shared" si="140"/>
        <v>538</v>
      </c>
      <c r="W579" s="124">
        <f t="shared" si="139"/>
        <v>0.97287522603978305</v>
      </c>
      <c r="X579">
        <v>433</v>
      </c>
      <c r="Y579" s="36">
        <f t="shared" si="141"/>
        <v>971</v>
      </c>
      <c r="Z579" s="14" t="s">
        <v>331</v>
      </c>
      <c r="AA579" s="14" t="s">
        <v>332</v>
      </c>
      <c r="AB579" s="14">
        <v>15</v>
      </c>
      <c r="AC579" s="125">
        <f t="shared" si="135"/>
        <v>15</v>
      </c>
      <c r="AD579" s="128">
        <f t="shared" si="134"/>
        <v>2.7124773960216998E-2</v>
      </c>
      <c r="AE579" s="122">
        <f t="shared" si="136"/>
        <v>553</v>
      </c>
    </row>
    <row r="580" spans="1:31" ht="15.75" customHeight="1" x14ac:dyDescent="0.2">
      <c r="A580" s="1" t="s">
        <v>46</v>
      </c>
      <c r="B580" t="s">
        <v>154</v>
      </c>
      <c r="C580" s="32">
        <v>0</v>
      </c>
      <c r="D580" t="s">
        <v>224</v>
      </c>
      <c r="E580" s="32">
        <v>6488000</v>
      </c>
      <c r="F580" s="32">
        <v>8523610</v>
      </c>
      <c r="G580" s="32">
        <v>8254000</v>
      </c>
      <c r="H580" s="32">
        <v>0</v>
      </c>
      <c r="I580" s="59">
        <f t="shared" si="138"/>
        <v>23265610</v>
      </c>
      <c r="J580" s="108">
        <f t="shared" si="133"/>
        <v>32.903038215031877</v>
      </c>
      <c r="K580" s="32">
        <v>24539000</v>
      </c>
      <c r="L580" s="32">
        <v>11807000</v>
      </c>
      <c r="M580" s="32">
        <v>2713000</v>
      </c>
      <c r="N580" s="32">
        <v>8385000</v>
      </c>
      <c r="O580" s="32">
        <v>0</v>
      </c>
      <c r="P580" s="59">
        <f t="shared" si="137"/>
        <v>47444000</v>
      </c>
      <c r="Q580" s="108">
        <f t="shared" ref="Q580:Q643" si="142">(100*P580)/R580</f>
        <v>67.09696178496813</v>
      </c>
      <c r="R580" s="36">
        <f t="shared" si="132"/>
        <v>70709610</v>
      </c>
      <c r="S580">
        <v>396</v>
      </c>
      <c r="T580">
        <v>59</v>
      </c>
      <c r="U580">
        <v>83</v>
      </c>
      <c r="V580" s="36">
        <f t="shared" si="140"/>
        <v>538</v>
      </c>
      <c r="W580" s="124">
        <f t="shared" si="139"/>
        <v>0.97111913357400725</v>
      </c>
      <c r="X580">
        <v>433</v>
      </c>
      <c r="Y580" s="36">
        <f t="shared" si="141"/>
        <v>971</v>
      </c>
      <c r="Z580" s="14" t="s">
        <v>331</v>
      </c>
      <c r="AA580" s="14" t="s">
        <v>332</v>
      </c>
      <c r="AB580" s="14">
        <v>16</v>
      </c>
      <c r="AC580" s="125">
        <f t="shared" si="135"/>
        <v>16</v>
      </c>
      <c r="AD580" s="128">
        <f t="shared" si="134"/>
        <v>2.8880866425992781E-2</v>
      </c>
      <c r="AE580" s="122">
        <f t="shared" si="136"/>
        <v>554</v>
      </c>
    </row>
    <row r="581" spans="1:31" x14ac:dyDescent="0.2">
      <c r="A581" s="1" t="s">
        <v>46</v>
      </c>
      <c r="B581" t="s">
        <v>109</v>
      </c>
      <c r="C581" s="32">
        <v>0</v>
      </c>
      <c r="D581" t="s">
        <v>224</v>
      </c>
      <c r="E581" s="32">
        <v>6488000</v>
      </c>
      <c r="F581" s="32">
        <v>8523610</v>
      </c>
      <c r="G581" s="32">
        <v>8254000</v>
      </c>
      <c r="H581" s="32">
        <v>0</v>
      </c>
      <c r="I581" s="59">
        <f t="shared" si="138"/>
        <v>23265610</v>
      </c>
      <c r="J581" s="108">
        <f t="shared" si="133"/>
        <v>32.903038215031877</v>
      </c>
      <c r="K581" s="32">
        <v>24539000</v>
      </c>
      <c r="L581" s="32">
        <v>11807000</v>
      </c>
      <c r="M581" s="32">
        <v>2713000</v>
      </c>
      <c r="N581" s="32">
        <v>8385000</v>
      </c>
      <c r="O581" s="32">
        <v>0</v>
      </c>
      <c r="P581" s="59">
        <f t="shared" si="137"/>
        <v>47444000</v>
      </c>
      <c r="Q581" s="108">
        <f t="shared" si="142"/>
        <v>67.09696178496813</v>
      </c>
      <c r="R581" s="36">
        <f t="shared" si="132"/>
        <v>70709610</v>
      </c>
      <c r="S581">
        <v>396</v>
      </c>
      <c r="T581">
        <v>59</v>
      </c>
      <c r="U581">
        <v>83</v>
      </c>
      <c r="V581" s="36">
        <f t="shared" si="140"/>
        <v>538</v>
      </c>
      <c r="W581" s="124">
        <f t="shared" si="139"/>
        <v>0.96936936936936935</v>
      </c>
      <c r="X581">
        <v>433</v>
      </c>
      <c r="Y581" s="36">
        <f t="shared" si="141"/>
        <v>971</v>
      </c>
      <c r="Z581" s="14" t="s">
        <v>331</v>
      </c>
      <c r="AA581" s="14" t="s">
        <v>332</v>
      </c>
      <c r="AB581" s="14">
        <v>17</v>
      </c>
      <c r="AC581" s="125">
        <f t="shared" si="135"/>
        <v>17</v>
      </c>
      <c r="AD581" s="128">
        <f t="shared" si="134"/>
        <v>3.063063063063063E-2</v>
      </c>
      <c r="AE581" s="122">
        <f t="shared" si="136"/>
        <v>555</v>
      </c>
    </row>
    <row r="582" spans="1:31" x14ac:dyDescent="0.2">
      <c r="A582" s="1" t="s">
        <v>46</v>
      </c>
      <c r="B582" t="s">
        <v>125</v>
      </c>
      <c r="C582" s="32">
        <v>1143000</v>
      </c>
      <c r="D582" t="s">
        <v>224</v>
      </c>
      <c r="E582" s="32">
        <v>6488000</v>
      </c>
      <c r="F582" s="32">
        <v>8523610</v>
      </c>
      <c r="G582" s="32">
        <v>8254000</v>
      </c>
      <c r="H582" s="32">
        <v>0</v>
      </c>
      <c r="I582" s="59">
        <f t="shared" si="138"/>
        <v>23265610</v>
      </c>
      <c r="J582" s="108">
        <f t="shared" si="133"/>
        <v>32.903038215031877</v>
      </c>
      <c r="K582" s="32">
        <v>24539000</v>
      </c>
      <c r="L582" s="32">
        <v>11807000</v>
      </c>
      <c r="M582" s="32">
        <v>2713000</v>
      </c>
      <c r="N582" s="32">
        <v>8385000</v>
      </c>
      <c r="O582" s="32">
        <v>0</v>
      </c>
      <c r="P582" s="59">
        <f t="shared" si="137"/>
        <v>47444000</v>
      </c>
      <c r="Q582" s="108">
        <f t="shared" si="142"/>
        <v>67.09696178496813</v>
      </c>
      <c r="R582" s="36">
        <f t="shared" si="132"/>
        <v>70709610</v>
      </c>
      <c r="S582">
        <v>396</v>
      </c>
      <c r="T582">
        <v>59</v>
      </c>
      <c r="U582">
        <v>83</v>
      </c>
      <c r="V582" s="36">
        <f t="shared" si="140"/>
        <v>538</v>
      </c>
      <c r="W582" s="124">
        <f t="shared" si="139"/>
        <v>0.96762589928057552</v>
      </c>
      <c r="X582">
        <v>433</v>
      </c>
      <c r="Y582" s="36">
        <f t="shared" si="141"/>
        <v>971</v>
      </c>
      <c r="Z582" s="14" t="s">
        <v>331</v>
      </c>
      <c r="AA582" s="14" t="s">
        <v>332</v>
      </c>
      <c r="AB582" s="14">
        <v>18</v>
      </c>
      <c r="AC582" s="125">
        <f t="shared" si="135"/>
        <v>18</v>
      </c>
      <c r="AD582" s="128">
        <f t="shared" si="134"/>
        <v>3.237410071942446E-2</v>
      </c>
      <c r="AE582" s="122">
        <f t="shared" si="136"/>
        <v>556</v>
      </c>
    </row>
    <row r="583" spans="1:31" x14ac:dyDescent="0.2">
      <c r="A583" s="1" t="s">
        <v>46</v>
      </c>
      <c r="B583" t="s">
        <v>167</v>
      </c>
      <c r="C583" s="32">
        <v>0</v>
      </c>
      <c r="D583" t="s">
        <v>224</v>
      </c>
      <c r="E583" s="32">
        <v>6488000</v>
      </c>
      <c r="F583" s="32">
        <v>8523610</v>
      </c>
      <c r="G583" s="32">
        <v>8254000</v>
      </c>
      <c r="H583" s="32">
        <v>0</v>
      </c>
      <c r="I583" s="59">
        <f t="shared" si="138"/>
        <v>23265610</v>
      </c>
      <c r="J583" s="108">
        <f t="shared" si="133"/>
        <v>32.903038215031877</v>
      </c>
      <c r="K583" s="32">
        <v>24539000</v>
      </c>
      <c r="L583" s="32">
        <v>11807000</v>
      </c>
      <c r="M583" s="32">
        <v>2713000</v>
      </c>
      <c r="N583" s="32">
        <v>8385000</v>
      </c>
      <c r="O583" s="32">
        <v>0</v>
      </c>
      <c r="P583" s="59">
        <f t="shared" si="137"/>
        <v>47444000</v>
      </c>
      <c r="Q583" s="108">
        <f t="shared" si="142"/>
        <v>67.09696178496813</v>
      </c>
      <c r="R583" s="36">
        <f t="shared" si="132"/>
        <v>70709610</v>
      </c>
      <c r="S583">
        <v>396</v>
      </c>
      <c r="T583">
        <v>59</v>
      </c>
      <c r="U583">
        <v>83</v>
      </c>
      <c r="V583" s="36">
        <f t="shared" si="140"/>
        <v>538</v>
      </c>
      <c r="W583" s="124">
        <f t="shared" si="139"/>
        <v>0.96588868940754036</v>
      </c>
      <c r="X583">
        <v>433</v>
      </c>
      <c r="Y583" s="36">
        <f t="shared" si="141"/>
        <v>971</v>
      </c>
      <c r="Z583" s="14" t="s">
        <v>331</v>
      </c>
      <c r="AA583" s="14" t="s">
        <v>332</v>
      </c>
      <c r="AB583" s="14">
        <v>19</v>
      </c>
      <c r="AC583" s="125">
        <f t="shared" si="135"/>
        <v>19</v>
      </c>
      <c r="AD583" s="128">
        <f t="shared" si="134"/>
        <v>3.4111310592459608E-2</v>
      </c>
      <c r="AE583" s="122">
        <f t="shared" si="136"/>
        <v>557</v>
      </c>
    </row>
    <row r="584" spans="1:31" x14ac:dyDescent="0.2">
      <c r="A584" s="1" t="s">
        <v>46</v>
      </c>
      <c r="B584" t="s">
        <v>233</v>
      </c>
      <c r="C584" s="32">
        <v>0</v>
      </c>
      <c r="D584" t="s">
        <v>224</v>
      </c>
      <c r="E584" s="32">
        <v>6488000</v>
      </c>
      <c r="F584" s="32">
        <v>8523610</v>
      </c>
      <c r="G584" s="32">
        <v>8254000</v>
      </c>
      <c r="H584" s="32">
        <v>0</v>
      </c>
      <c r="I584" s="59">
        <f t="shared" si="138"/>
        <v>23265610</v>
      </c>
      <c r="J584" s="108">
        <f t="shared" si="133"/>
        <v>32.903038215031877</v>
      </c>
      <c r="K584" s="32">
        <v>24539000</v>
      </c>
      <c r="L584" s="32">
        <v>11807000</v>
      </c>
      <c r="M584" s="32">
        <v>2713000</v>
      </c>
      <c r="N584" s="32">
        <v>8385000</v>
      </c>
      <c r="O584" s="32">
        <v>0</v>
      </c>
      <c r="P584" s="59">
        <f t="shared" si="137"/>
        <v>47444000</v>
      </c>
      <c r="Q584" s="108">
        <f t="shared" si="142"/>
        <v>67.09696178496813</v>
      </c>
      <c r="R584" s="36">
        <f t="shared" si="132"/>
        <v>70709610</v>
      </c>
      <c r="S584">
        <v>396</v>
      </c>
      <c r="T584">
        <v>59</v>
      </c>
      <c r="U584">
        <v>83</v>
      </c>
      <c r="V584" s="36">
        <f t="shared" si="140"/>
        <v>538</v>
      </c>
      <c r="W584" s="124">
        <f t="shared" si="139"/>
        <v>0.96415770609318996</v>
      </c>
      <c r="X584">
        <v>433</v>
      </c>
      <c r="Y584" s="36">
        <f t="shared" si="141"/>
        <v>971</v>
      </c>
      <c r="Z584" s="14" t="s">
        <v>331</v>
      </c>
      <c r="AA584" s="14" t="s">
        <v>332</v>
      </c>
      <c r="AB584" s="14">
        <v>20</v>
      </c>
      <c r="AC584" s="125">
        <f t="shared" si="135"/>
        <v>20</v>
      </c>
      <c r="AD584" s="128">
        <f t="shared" si="134"/>
        <v>3.5842293906810034E-2</v>
      </c>
      <c r="AE584" s="122">
        <f t="shared" si="136"/>
        <v>558</v>
      </c>
    </row>
    <row r="585" spans="1:31" x14ac:dyDescent="0.2">
      <c r="A585" s="1" t="s">
        <v>46</v>
      </c>
      <c r="B585" t="s">
        <v>126</v>
      </c>
      <c r="C585" s="32">
        <v>170768</v>
      </c>
      <c r="D585" t="s">
        <v>224</v>
      </c>
      <c r="E585" s="32">
        <v>6488000</v>
      </c>
      <c r="F585" s="32">
        <v>8523610</v>
      </c>
      <c r="G585" s="32">
        <v>8254000</v>
      </c>
      <c r="H585" s="32">
        <v>0</v>
      </c>
      <c r="I585" s="59">
        <f t="shared" si="138"/>
        <v>23265610</v>
      </c>
      <c r="J585" s="108">
        <f t="shared" si="133"/>
        <v>32.903038215031877</v>
      </c>
      <c r="K585" s="32">
        <v>24539000</v>
      </c>
      <c r="L585" s="32">
        <v>11807000</v>
      </c>
      <c r="M585" s="32">
        <v>2713000</v>
      </c>
      <c r="N585" s="32">
        <v>8385000</v>
      </c>
      <c r="O585" s="32">
        <v>0</v>
      </c>
      <c r="P585" s="59">
        <f t="shared" si="137"/>
        <v>47444000</v>
      </c>
      <c r="Q585" s="108">
        <f t="shared" si="142"/>
        <v>67.09696178496813</v>
      </c>
      <c r="R585" s="36">
        <f t="shared" si="132"/>
        <v>70709610</v>
      </c>
      <c r="S585">
        <v>396</v>
      </c>
      <c r="T585">
        <v>59</v>
      </c>
      <c r="U585">
        <v>83</v>
      </c>
      <c r="V585" s="36">
        <f t="shared" si="140"/>
        <v>538</v>
      </c>
      <c r="W585" s="124">
        <f t="shared" si="139"/>
        <v>0.96243291592128799</v>
      </c>
      <c r="X585">
        <v>433</v>
      </c>
      <c r="Y585" s="36">
        <f t="shared" si="141"/>
        <v>971</v>
      </c>
      <c r="Z585" s="14" t="s">
        <v>331</v>
      </c>
      <c r="AA585" s="14" t="s">
        <v>332</v>
      </c>
      <c r="AB585" s="14">
        <v>21</v>
      </c>
      <c r="AC585" s="125">
        <f t="shared" si="135"/>
        <v>21</v>
      </c>
      <c r="AD585" s="128">
        <f t="shared" si="134"/>
        <v>3.7567084078711989E-2</v>
      </c>
      <c r="AE585" s="122">
        <f t="shared" si="136"/>
        <v>559</v>
      </c>
    </row>
    <row r="586" spans="1:31" x14ac:dyDescent="0.2">
      <c r="A586" s="1" t="s">
        <v>46</v>
      </c>
      <c r="B586" t="s">
        <v>155</v>
      </c>
      <c r="C586" s="32">
        <v>0</v>
      </c>
      <c r="D586" t="s">
        <v>224</v>
      </c>
      <c r="E586" s="32">
        <v>6488000</v>
      </c>
      <c r="F586" s="32">
        <v>8523610</v>
      </c>
      <c r="G586" s="32">
        <v>8254000</v>
      </c>
      <c r="H586" s="32">
        <v>0</v>
      </c>
      <c r="I586" s="59">
        <f t="shared" si="138"/>
        <v>23265610</v>
      </c>
      <c r="J586" s="108">
        <f t="shared" si="133"/>
        <v>32.903038215031877</v>
      </c>
      <c r="K586" s="32">
        <v>24539000</v>
      </c>
      <c r="L586" s="32">
        <v>11807000</v>
      </c>
      <c r="M586" s="32">
        <v>2713000</v>
      </c>
      <c r="N586" s="32">
        <v>8385000</v>
      </c>
      <c r="O586" s="32">
        <v>0</v>
      </c>
      <c r="P586" s="59">
        <f t="shared" si="137"/>
        <v>47444000</v>
      </c>
      <c r="Q586" s="108">
        <f t="shared" si="142"/>
        <v>67.09696178496813</v>
      </c>
      <c r="R586" s="36">
        <f t="shared" si="132"/>
        <v>70709610</v>
      </c>
      <c r="S586">
        <v>396</v>
      </c>
      <c r="T586">
        <v>59</v>
      </c>
      <c r="U586">
        <v>83</v>
      </c>
      <c r="V586" s="36">
        <f t="shared" si="140"/>
        <v>538</v>
      </c>
      <c r="W586" s="124">
        <f t="shared" si="139"/>
        <v>0.96071428571428574</v>
      </c>
      <c r="X586">
        <v>433</v>
      </c>
      <c r="Y586" s="36">
        <f t="shared" si="141"/>
        <v>971</v>
      </c>
      <c r="Z586" s="14" t="s">
        <v>331</v>
      </c>
      <c r="AA586" s="14" t="s">
        <v>332</v>
      </c>
      <c r="AB586" s="14">
        <v>22</v>
      </c>
      <c r="AC586" s="125">
        <f t="shared" si="135"/>
        <v>22</v>
      </c>
      <c r="AD586" s="128">
        <f t="shared" si="134"/>
        <v>3.9285714285714285E-2</v>
      </c>
      <c r="AE586" s="122">
        <f t="shared" si="136"/>
        <v>560</v>
      </c>
    </row>
    <row r="587" spans="1:31" x14ac:dyDescent="0.2">
      <c r="A587" s="1" t="s">
        <v>46</v>
      </c>
      <c r="B587" t="s">
        <v>156</v>
      </c>
      <c r="C587" s="32">
        <v>0</v>
      </c>
      <c r="D587" t="s">
        <v>224</v>
      </c>
      <c r="E587" s="32">
        <v>6488000</v>
      </c>
      <c r="F587" s="32">
        <v>8523610</v>
      </c>
      <c r="G587" s="32">
        <v>8254000</v>
      </c>
      <c r="H587" s="32">
        <v>0</v>
      </c>
      <c r="I587" s="59">
        <f t="shared" si="138"/>
        <v>23265610</v>
      </c>
      <c r="J587" s="108">
        <f t="shared" si="133"/>
        <v>32.903038215031877</v>
      </c>
      <c r="K587" s="32">
        <v>24539000</v>
      </c>
      <c r="L587" s="32">
        <v>11807000</v>
      </c>
      <c r="M587" s="32">
        <v>2713000</v>
      </c>
      <c r="N587" s="32">
        <v>8385000</v>
      </c>
      <c r="O587" s="32">
        <v>0</v>
      </c>
      <c r="P587" s="59">
        <f t="shared" si="137"/>
        <v>47444000</v>
      </c>
      <c r="Q587" s="108">
        <f t="shared" si="142"/>
        <v>67.09696178496813</v>
      </c>
      <c r="R587" s="36">
        <f t="shared" si="132"/>
        <v>70709610</v>
      </c>
      <c r="S587">
        <v>396</v>
      </c>
      <c r="T587">
        <v>59</v>
      </c>
      <c r="U587">
        <v>83</v>
      </c>
      <c r="V587" s="36">
        <f t="shared" si="140"/>
        <v>538</v>
      </c>
      <c r="W587" s="124">
        <f t="shared" si="139"/>
        <v>0.95900178253119428</v>
      </c>
      <c r="X587">
        <v>433</v>
      </c>
      <c r="Y587" s="36">
        <f t="shared" si="141"/>
        <v>971</v>
      </c>
      <c r="Z587" s="14" t="s">
        <v>331</v>
      </c>
      <c r="AA587" s="14" t="s">
        <v>332</v>
      </c>
      <c r="AB587" s="14">
        <v>23</v>
      </c>
      <c r="AC587" s="125">
        <f t="shared" si="135"/>
        <v>23</v>
      </c>
      <c r="AD587" s="128">
        <f t="shared" si="134"/>
        <v>4.0998217468805706E-2</v>
      </c>
      <c r="AE587" s="122">
        <f t="shared" si="136"/>
        <v>561</v>
      </c>
    </row>
    <row r="588" spans="1:31" ht="15" customHeight="1" x14ac:dyDescent="0.2">
      <c r="A588" s="1" t="s">
        <v>46</v>
      </c>
      <c r="B588" t="s">
        <v>168</v>
      </c>
      <c r="C588" s="32">
        <v>0</v>
      </c>
      <c r="D588" t="s">
        <v>224</v>
      </c>
      <c r="E588" s="32">
        <v>6488000</v>
      </c>
      <c r="F588" s="32">
        <v>8523610</v>
      </c>
      <c r="G588" s="32">
        <v>8254000</v>
      </c>
      <c r="H588" s="32">
        <v>0</v>
      </c>
      <c r="I588" s="59">
        <f t="shared" si="138"/>
        <v>23265610</v>
      </c>
      <c r="J588" s="108">
        <f t="shared" si="133"/>
        <v>32.903038215031877</v>
      </c>
      <c r="K588" s="32">
        <v>24539000</v>
      </c>
      <c r="L588" s="32">
        <v>11807000</v>
      </c>
      <c r="M588" s="32">
        <v>2713000</v>
      </c>
      <c r="N588" s="32">
        <v>8385000</v>
      </c>
      <c r="O588" s="32">
        <v>0</v>
      </c>
      <c r="P588" s="59">
        <f t="shared" si="137"/>
        <v>47444000</v>
      </c>
      <c r="Q588" s="108">
        <f t="shared" si="142"/>
        <v>67.09696178496813</v>
      </c>
      <c r="R588" s="36">
        <f t="shared" ref="R588:R651" si="143">I588+P588</f>
        <v>70709610</v>
      </c>
      <c r="S588">
        <v>396</v>
      </c>
      <c r="T588">
        <v>59</v>
      </c>
      <c r="U588">
        <v>83</v>
      </c>
      <c r="V588" s="36">
        <f t="shared" si="140"/>
        <v>538</v>
      </c>
      <c r="W588" s="124">
        <f t="shared" si="139"/>
        <v>0.95729537366548045</v>
      </c>
      <c r="X588">
        <v>433</v>
      </c>
      <c r="Y588" s="36">
        <f t="shared" si="141"/>
        <v>971</v>
      </c>
      <c r="Z588" s="14" t="s">
        <v>331</v>
      </c>
      <c r="AA588" s="14" t="s">
        <v>332</v>
      </c>
      <c r="AB588" s="14">
        <v>24</v>
      </c>
      <c r="AC588" s="125">
        <f t="shared" si="135"/>
        <v>24</v>
      </c>
      <c r="AD588" s="128">
        <f t="shared" si="134"/>
        <v>4.2704626334519574E-2</v>
      </c>
      <c r="AE588" s="122">
        <f t="shared" si="136"/>
        <v>562</v>
      </c>
    </row>
    <row r="589" spans="1:31" x14ac:dyDescent="0.2">
      <c r="A589" s="1" t="s">
        <v>46</v>
      </c>
      <c r="B589" t="s">
        <v>229</v>
      </c>
      <c r="C589" s="32">
        <v>0</v>
      </c>
      <c r="D589" t="s">
        <v>224</v>
      </c>
      <c r="E589" s="32">
        <v>6488000</v>
      </c>
      <c r="F589" s="32">
        <v>8523610</v>
      </c>
      <c r="G589" s="32">
        <v>8254000</v>
      </c>
      <c r="H589" s="32">
        <v>0</v>
      </c>
      <c r="I589" s="59">
        <f t="shared" si="138"/>
        <v>23265610</v>
      </c>
      <c r="J589" s="108">
        <f t="shared" si="133"/>
        <v>32.903038215031877</v>
      </c>
      <c r="K589" s="32">
        <v>24539000</v>
      </c>
      <c r="L589" s="32">
        <v>11807000</v>
      </c>
      <c r="M589" s="32">
        <v>2713000</v>
      </c>
      <c r="N589" s="32">
        <v>8385000</v>
      </c>
      <c r="O589" s="32">
        <v>0</v>
      </c>
      <c r="P589" s="59">
        <f t="shared" si="137"/>
        <v>47444000</v>
      </c>
      <c r="Q589" s="108">
        <f t="shared" si="142"/>
        <v>67.09696178496813</v>
      </c>
      <c r="R589" s="36">
        <f t="shared" si="143"/>
        <v>70709610</v>
      </c>
      <c r="S589">
        <v>396</v>
      </c>
      <c r="T589">
        <v>59</v>
      </c>
      <c r="U589">
        <v>83</v>
      </c>
      <c r="V589" s="36">
        <f t="shared" si="140"/>
        <v>538</v>
      </c>
      <c r="W589" s="124">
        <f t="shared" si="139"/>
        <v>0.95559502664298401</v>
      </c>
      <c r="X589">
        <v>433</v>
      </c>
      <c r="Y589" s="36">
        <f t="shared" si="141"/>
        <v>971</v>
      </c>
      <c r="Z589" s="14" t="s">
        <v>331</v>
      </c>
      <c r="AA589" s="14" t="s">
        <v>332</v>
      </c>
      <c r="AB589" s="14">
        <v>25</v>
      </c>
      <c r="AC589" s="125">
        <f t="shared" si="135"/>
        <v>25</v>
      </c>
      <c r="AD589" s="128">
        <f t="shared" si="134"/>
        <v>4.4404973357015987E-2</v>
      </c>
      <c r="AE589" s="122">
        <f t="shared" si="136"/>
        <v>563</v>
      </c>
    </row>
    <row r="590" spans="1:31" ht="15.75" customHeight="1" x14ac:dyDescent="0.2">
      <c r="A590" s="1" t="s">
        <v>46</v>
      </c>
      <c r="B590" t="s">
        <v>157</v>
      </c>
      <c r="C590" s="32">
        <v>0</v>
      </c>
      <c r="D590" t="s">
        <v>224</v>
      </c>
      <c r="E590" s="32">
        <v>6488000</v>
      </c>
      <c r="F590" s="32">
        <v>8523610</v>
      </c>
      <c r="G590" s="32">
        <v>8254000</v>
      </c>
      <c r="H590" s="32">
        <v>0</v>
      </c>
      <c r="I590" s="59">
        <f t="shared" si="138"/>
        <v>23265610</v>
      </c>
      <c r="J590" s="108">
        <f t="shared" ref="J590:J648" si="144">(100*I590)/R590</f>
        <v>32.903038215031877</v>
      </c>
      <c r="K590" s="32">
        <v>24539000</v>
      </c>
      <c r="L590" s="32">
        <v>11807000</v>
      </c>
      <c r="M590" s="32">
        <v>2713000</v>
      </c>
      <c r="N590" s="32">
        <v>8385000</v>
      </c>
      <c r="O590" s="32">
        <v>0</v>
      </c>
      <c r="P590" s="59">
        <f t="shared" si="137"/>
        <v>47444000</v>
      </c>
      <c r="Q590" s="108">
        <f t="shared" si="142"/>
        <v>67.09696178496813</v>
      </c>
      <c r="R590" s="36">
        <f t="shared" si="143"/>
        <v>70709610</v>
      </c>
      <c r="S590">
        <v>396</v>
      </c>
      <c r="T590">
        <v>59</v>
      </c>
      <c r="U590">
        <v>83</v>
      </c>
      <c r="V590" s="36">
        <f t="shared" si="140"/>
        <v>538</v>
      </c>
      <c r="W590" s="124">
        <f t="shared" si="139"/>
        <v>0.95390070921985815</v>
      </c>
      <c r="X590">
        <v>433</v>
      </c>
      <c r="Y590" s="36">
        <f t="shared" si="141"/>
        <v>971</v>
      </c>
      <c r="Z590" s="14" t="s">
        <v>331</v>
      </c>
      <c r="AA590" s="14" t="s">
        <v>332</v>
      </c>
      <c r="AB590" s="14">
        <v>26</v>
      </c>
      <c r="AC590" s="125">
        <f t="shared" si="135"/>
        <v>26</v>
      </c>
      <c r="AD590" s="128">
        <f>AC590/AE590</f>
        <v>4.6099290780141841E-2</v>
      </c>
      <c r="AE590" s="122">
        <f t="shared" si="136"/>
        <v>564</v>
      </c>
    </row>
    <row r="591" spans="1:31" ht="15.75" customHeight="1" x14ac:dyDescent="0.2">
      <c r="A591" s="1" t="s">
        <v>46</v>
      </c>
      <c r="B591" t="s">
        <v>113</v>
      </c>
      <c r="C591" s="32">
        <v>0</v>
      </c>
      <c r="D591" t="s">
        <v>222</v>
      </c>
      <c r="E591" s="32">
        <v>6488000</v>
      </c>
      <c r="F591" s="32">
        <v>8523610</v>
      </c>
      <c r="G591" s="32">
        <v>8254000</v>
      </c>
      <c r="H591" s="32">
        <v>0</v>
      </c>
      <c r="I591" s="59">
        <f t="shared" si="138"/>
        <v>23265610</v>
      </c>
      <c r="J591" s="108">
        <f t="shared" si="144"/>
        <v>32.903038215031877</v>
      </c>
      <c r="K591" s="32">
        <v>24539000</v>
      </c>
      <c r="L591" s="32">
        <v>11807000</v>
      </c>
      <c r="M591" s="32">
        <v>2713000</v>
      </c>
      <c r="N591" s="32">
        <v>8385000</v>
      </c>
      <c r="O591" s="32">
        <v>0</v>
      </c>
      <c r="P591" s="59">
        <f t="shared" si="137"/>
        <v>47444000</v>
      </c>
      <c r="Q591" s="108">
        <f t="shared" si="142"/>
        <v>67.09696178496813</v>
      </c>
      <c r="R591" s="36">
        <f t="shared" si="143"/>
        <v>70709610</v>
      </c>
      <c r="S591">
        <v>396</v>
      </c>
      <c r="T591">
        <v>59</v>
      </c>
      <c r="U591">
        <v>83</v>
      </c>
      <c r="V591" s="36">
        <f t="shared" si="140"/>
        <v>538</v>
      </c>
      <c r="W591" s="124">
        <f t="shared" si="139"/>
        <v>0.95221238938053099</v>
      </c>
      <c r="X591">
        <v>433</v>
      </c>
      <c r="Y591" s="36">
        <f t="shared" si="141"/>
        <v>971</v>
      </c>
      <c r="Z591" s="14" t="s">
        <v>331</v>
      </c>
      <c r="AA591" s="14" t="s">
        <v>332</v>
      </c>
      <c r="AB591" s="14">
        <v>27</v>
      </c>
      <c r="AC591" s="125">
        <f t="shared" si="135"/>
        <v>27</v>
      </c>
      <c r="AD591" s="128">
        <f t="shared" ref="AD591:AD654" si="145">AC591/AE591</f>
        <v>4.7787610619469026E-2</v>
      </c>
      <c r="AE591" s="122">
        <f t="shared" si="136"/>
        <v>565</v>
      </c>
    </row>
    <row r="592" spans="1:31" ht="15.75" customHeight="1" x14ac:dyDescent="0.2">
      <c r="A592" s="1" t="s">
        <v>47</v>
      </c>
      <c r="B592" t="s">
        <v>119</v>
      </c>
      <c r="C592" s="32">
        <v>706396</v>
      </c>
      <c r="D592" t="s">
        <v>98</v>
      </c>
      <c r="E592" s="32">
        <v>603115</v>
      </c>
      <c r="F592" s="32">
        <v>3129222</v>
      </c>
      <c r="G592" s="32">
        <v>0</v>
      </c>
      <c r="H592" s="32">
        <v>0</v>
      </c>
      <c r="I592" s="59">
        <f>SUM(E592:H592)</f>
        <v>3732337</v>
      </c>
      <c r="J592" s="108">
        <f t="shared" si="144"/>
        <v>98.739309167667329</v>
      </c>
      <c r="K592" s="32">
        <v>0</v>
      </c>
      <c r="L592" s="32">
        <v>0</v>
      </c>
      <c r="M592" s="32">
        <v>31569</v>
      </c>
      <c r="N592" s="32">
        <v>965</v>
      </c>
      <c r="O592" s="32">
        <v>15120</v>
      </c>
      <c r="P592" s="59">
        <f>SUM(K592:O592)</f>
        <v>47654</v>
      </c>
      <c r="Q592" s="108">
        <f t="shared" si="142"/>
        <v>1.2606908323326695</v>
      </c>
      <c r="R592" s="36">
        <f t="shared" si="143"/>
        <v>3779991</v>
      </c>
      <c r="S592" s="119">
        <v>7</v>
      </c>
      <c r="T592" s="119">
        <v>15</v>
      </c>
      <c r="U592" s="119">
        <v>4</v>
      </c>
      <c r="V592" s="36">
        <f t="shared" si="140"/>
        <v>26</v>
      </c>
      <c r="W592" s="124">
        <f t="shared" si="139"/>
        <v>0.55319148936170215</v>
      </c>
      <c r="X592" s="119">
        <v>0</v>
      </c>
      <c r="Y592" s="36">
        <f t="shared" si="141"/>
        <v>26</v>
      </c>
      <c r="Z592" s="33" t="s">
        <v>338</v>
      </c>
      <c r="AA592" s="33">
        <v>21</v>
      </c>
      <c r="AB592" s="33">
        <v>0</v>
      </c>
      <c r="AC592" s="125">
        <f t="shared" si="135"/>
        <v>21</v>
      </c>
      <c r="AD592" s="128">
        <f t="shared" si="145"/>
        <v>0.44680851063829785</v>
      </c>
      <c r="AE592" s="122">
        <f t="shared" si="136"/>
        <v>47</v>
      </c>
    </row>
    <row r="593" spans="1:31" ht="15.75" customHeight="1" x14ac:dyDescent="0.2">
      <c r="A593" s="1" t="s">
        <v>47</v>
      </c>
      <c r="B593" t="s">
        <v>99</v>
      </c>
      <c r="C593" s="32">
        <v>186285</v>
      </c>
      <c r="D593" t="s">
        <v>98</v>
      </c>
      <c r="E593" s="32">
        <v>603115</v>
      </c>
      <c r="F593" s="32">
        <v>3129222</v>
      </c>
      <c r="G593" s="32">
        <v>0</v>
      </c>
      <c r="H593" s="32">
        <v>0</v>
      </c>
      <c r="I593" s="59">
        <f t="shared" si="138"/>
        <v>3732337</v>
      </c>
      <c r="J593" s="108">
        <f t="shared" si="144"/>
        <v>98.739309167667329</v>
      </c>
      <c r="K593" s="32">
        <v>0</v>
      </c>
      <c r="L593" s="32">
        <v>0</v>
      </c>
      <c r="M593" s="32">
        <v>31569</v>
      </c>
      <c r="N593" s="32">
        <v>965</v>
      </c>
      <c r="O593" s="32">
        <v>15120</v>
      </c>
      <c r="P593" s="59">
        <f t="shared" si="137"/>
        <v>47654</v>
      </c>
      <c r="Q593" s="108">
        <f t="shared" si="142"/>
        <v>1.2606908323326695</v>
      </c>
      <c r="R593" s="36">
        <f t="shared" si="143"/>
        <v>3779991</v>
      </c>
      <c r="S593" s="119">
        <v>7</v>
      </c>
      <c r="T593" s="119">
        <v>15</v>
      </c>
      <c r="U593" s="119">
        <v>4</v>
      </c>
      <c r="V593" s="36">
        <f t="shared" si="140"/>
        <v>26</v>
      </c>
      <c r="W593" s="124">
        <f t="shared" si="139"/>
        <v>0.55319148936170215</v>
      </c>
      <c r="X593" s="119">
        <v>0</v>
      </c>
      <c r="Y593" s="36">
        <f t="shared" si="141"/>
        <v>26</v>
      </c>
      <c r="Z593" s="33" t="s">
        <v>338</v>
      </c>
      <c r="AA593" s="33">
        <v>21</v>
      </c>
      <c r="AB593" s="33">
        <v>0</v>
      </c>
      <c r="AC593" s="125">
        <f t="shared" si="135"/>
        <v>21</v>
      </c>
      <c r="AD593" s="128">
        <f t="shared" si="145"/>
        <v>0.44680851063829785</v>
      </c>
      <c r="AE593" s="122">
        <f t="shared" si="136"/>
        <v>47</v>
      </c>
    </row>
    <row r="594" spans="1:31" ht="15" customHeight="1" x14ac:dyDescent="0.2">
      <c r="A594" s="1" t="s">
        <v>47</v>
      </c>
      <c r="B594" t="s">
        <v>100</v>
      </c>
      <c r="C594" s="32">
        <v>294237</v>
      </c>
      <c r="D594" t="s">
        <v>98</v>
      </c>
      <c r="E594" s="32">
        <v>603115</v>
      </c>
      <c r="F594" s="32">
        <v>3129222</v>
      </c>
      <c r="G594" s="32">
        <v>0</v>
      </c>
      <c r="H594" s="32">
        <v>0</v>
      </c>
      <c r="I594" s="59">
        <f>SUM(F594:H594)</f>
        <v>3129222</v>
      </c>
      <c r="J594" s="108">
        <f t="shared" si="144"/>
        <v>98.499972929380945</v>
      </c>
      <c r="K594" s="32">
        <v>0</v>
      </c>
      <c r="L594" s="32">
        <v>0</v>
      </c>
      <c r="M594" s="32">
        <v>31569</v>
      </c>
      <c r="N594" s="32">
        <v>965</v>
      </c>
      <c r="O594" s="32">
        <v>15120</v>
      </c>
      <c r="P594" s="59">
        <f t="shared" si="137"/>
        <v>47654</v>
      </c>
      <c r="Q594" s="108">
        <f t="shared" si="142"/>
        <v>1.500027070619061</v>
      </c>
      <c r="R594" s="36">
        <f t="shared" si="143"/>
        <v>3176876</v>
      </c>
      <c r="S594" s="119">
        <v>7</v>
      </c>
      <c r="T594" s="119">
        <v>15</v>
      </c>
      <c r="U594" s="119">
        <v>4</v>
      </c>
      <c r="V594" s="36">
        <f t="shared" si="140"/>
        <v>26</v>
      </c>
      <c r="W594" s="124">
        <f t="shared" si="139"/>
        <v>0.55319148936170215</v>
      </c>
      <c r="X594" s="119">
        <v>0</v>
      </c>
      <c r="Y594" s="36">
        <f t="shared" si="141"/>
        <v>26</v>
      </c>
      <c r="Z594" s="33" t="s">
        <v>338</v>
      </c>
      <c r="AA594" s="33">
        <v>21</v>
      </c>
      <c r="AB594" s="33">
        <v>0</v>
      </c>
      <c r="AC594" s="125">
        <f t="shared" si="135"/>
        <v>21</v>
      </c>
      <c r="AD594" s="128">
        <f t="shared" si="145"/>
        <v>0.44680851063829785</v>
      </c>
      <c r="AE594" s="122">
        <f t="shared" si="136"/>
        <v>47</v>
      </c>
    </row>
    <row r="595" spans="1:31" x14ac:dyDescent="0.2">
      <c r="A595" s="1" t="s">
        <v>47</v>
      </c>
      <c r="B595" t="s">
        <v>103</v>
      </c>
      <c r="C595" s="32">
        <v>1313230</v>
      </c>
      <c r="D595" t="s">
        <v>171</v>
      </c>
      <c r="E595" s="32">
        <v>603115</v>
      </c>
      <c r="F595" s="32">
        <v>3129222</v>
      </c>
      <c r="G595" s="32">
        <v>0</v>
      </c>
      <c r="H595" s="32">
        <v>0</v>
      </c>
      <c r="I595" s="59">
        <f>SUM(F595:H595)</f>
        <v>3129222</v>
      </c>
      <c r="J595" s="108">
        <f t="shared" si="144"/>
        <v>98.499972929380945</v>
      </c>
      <c r="K595" s="32">
        <v>0</v>
      </c>
      <c r="L595" s="32">
        <v>0</v>
      </c>
      <c r="M595" s="32">
        <v>31569</v>
      </c>
      <c r="N595" s="32">
        <v>965</v>
      </c>
      <c r="O595" s="32">
        <v>15120</v>
      </c>
      <c r="P595" s="59">
        <f t="shared" si="137"/>
        <v>47654</v>
      </c>
      <c r="Q595" s="108">
        <f t="shared" si="142"/>
        <v>1.500027070619061</v>
      </c>
      <c r="R595" s="36">
        <f t="shared" si="143"/>
        <v>3176876</v>
      </c>
      <c r="S595" s="119">
        <v>7</v>
      </c>
      <c r="T595" s="119">
        <v>15</v>
      </c>
      <c r="U595" s="119">
        <v>4</v>
      </c>
      <c r="V595" s="36">
        <f t="shared" si="140"/>
        <v>26</v>
      </c>
      <c r="W595" s="124">
        <f t="shared" si="139"/>
        <v>0.55319148936170215</v>
      </c>
      <c r="X595" s="119">
        <v>0</v>
      </c>
      <c r="Y595" s="36">
        <f t="shared" si="141"/>
        <v>26</v>
      </c>
      <c r="Z595" s="33" t="s">
        <v>338</v>
      </c>
      <c r="AA595" s="33">
        <v>21</v>
      </c>
      <c r="AB595" s="33">
        <v>0</v>
      </c>
      <c r="AC595" s="125">
        <f t="shared" si="135"/>
        <v>21</v>
      </c>
      <c r="AD595" s="128">
        <f t="shared" si="145"/>
        <v>0.44680851063829785</v>
      </c>
      <c r="AE595" s="122">
        <f t="shared" si="136"/>
        <v>47</v>
      </c>
    </row>
    <row r="596" spans="1:31" ht="15" customHeight="1" x14ac:dyDescent="0.2">
      <c r="A596" s="1" t="s">
        <v>47</v>
      </c>
      <c r="B596" t="s">
        <v>104</v>
      </c>
      <c r="C596" s="32">
        <v>200000</v>
      </c>
      <c r="D596" t="s">
        <v>171</v>
      </c>
      <c r="E596" s="32">
        <v>603115</v>
      </c>
      <c r="F596" s="32">
        <v>3129222</v>
      </c>
      <c r="G596" s="32">
        <v>0</v>
      </c>
      <c r="H596" s="32">
        <v>0</v>
      </c>
      <c r="I596" s="59">
        <f>SUM(F596:H596)</f>
        <v>3129222</v>
      </c>
      <c r="J596" s="108">
        <f t="shared" si="144"/>
        <v>98.499972929380945</v>
      </c>
      <c r="K596" s="32">
        <v>0</v>
      </c>
      <c r="L596" s="32">
        <v>0</v>
      </c>
      <c r="M596" s="32">
        <v>31569</v>
      </c>
      <c r="N596" s="32">
        <v>965</v>
      </c>
      <c r="O596" s="32">
        <v>15120</v>
      </c>
      <c r="P596" s="59">
        <f t="shared" si="137"/>
        <v>47654</v>
      </c>
      <c r="Q596" s="108">
        <f t="shared" si="142"/>
        <v>1.500027070619061</v>
      </c>
      <c r="R596" s="36">
        <f t="shared" si="143"/>
        <v>3176876</v>
      </c>
      <c r="S596" s="119">
        <v>7</v>
      </c>
      <c r="T596" s="119">
        <v>15</v>
      </c>
      <c r="U596" s="119">
        <v>4</v>
      </c>
      <c r="V596" s="36">
        <f t="shared" si="140"/>
        <v>26</v>
      </c>
      <c r="W596" s="124">
        <f t="shared" si="139"/>
        <v>0.55319148936170215</v>
      </c>
      <c r="X596" s="119">
        <v>0</v>
      </c>
      <c r="Y596" s="36">
        <f t="shared" si="141"/>
        <v>26</v>
      </c>
      <c r="Z596" s="33" t="s">
        <v>338</v>
      </c>
      <c r="AA596" s="33">
        <v>21</v>
      </c>
      <c r="AB596" s="33">
        <v>0</v>
      </c>
      <c r="AC596" s="125">
        <f t="shared" si="135"/>
        <v>21</v>
      </c>
      <c r="AD596" s="128">
        <f t="shared" si="145"/>
        <v>0.44680851063829785</v>
      </c>
      <c r="AE596" s="122">
        <f t="shared" si="136"/>
        <v>47</v>
      </c>
    </row>
    <row r="597" spans="1:31" x14ac:dyDescent="0.2">
      <c r="A597" s="1" t="s">
        <v>47</v>
      </c>
      <c r="B597" t="s">
        <v>113</v>
      </c>
      <c r="C597" s="32">
        <v>971444</v>
      </c>
      <c r="D597" t="s">
        <v>222</v>
      </c>
      <c r="E597" s="32">
        <v>603115</v>
      </c>
      <c r="F597" s="32">
        <v>3129222</v>
      </c>
      <c r="G597" s="32">
        <v>0</v>
      </c>
      <c r="H597" s="32">
        <v>0</v>
      </c>
      <c r="I597" s="59">
        <f t="shared" si="138"/>
        <v>3732337</v>
      </c>
      <c r="J597" s="108">
        <f t="shared" si="144"/>
        <v>98.739309167667329</v>
      </c>
      <c r="K597" s="32">
        <v>0</v>
      </c>
      <c r="L597" s="32">
        <v>0</v>
      </c>
      <c r="M597" s="32">
        <v>31569</v>
      </c>
      <c r="N597" s="32">
        <v>965</v>
      </c>
      <c r="O597" s="32">
        <v>15120</v>
      </c>
      <c r="P597" s="59">
        <f t="shared" si="137"/>
        <v>47654</v>
      </c>
      <c r="Q597" s="108">
        <f t="shared" si="142"/>
        <v>1.2606908323326695</v>
      </c>
      <c r="R597" s="36">
        <f t="shared" si="143"/>
        <v>3779991</v>
      </c>
      <c r="S597" s="119">
        <v>7</v>
      </c>
      <c r="T597" s="119">
        <v>15</v>
      </c>
      <c r="U597" s="119">
        <v>4</v>
      </c>
      <c r="V597" s="36">
        <f t="shared" si="140"/>
        <v>26</v>
      </c>
      <c r="W597" s="124">
        <f t="shared" si="139"/>
        <v>0.55319148936170215</v>
      </c>
      <c r="X597" s="119">
        <v>0</v>
      </c>
      <c r="Y597" s="36">
        <f t="shared" si="141"/>
        <v>26</v>
      </c>
      <c r="Z597" s="33" t="s">
        <v>338</v>
      </c>
      <c r="AA597" s="33">
        <v>21</v>
      </c>
      <c r="AB597" s="33">
        <v>0</v>
      </c>
      <c r="AC597" s="125">
        <f t="shared" si="135"/>
        <v>21</v>
      </c>
      <c r="AD597" s="128">
        <f t="shared" si="145"/>
        <v>0.44680851063829785</v>
      </c>
      <c r="AE597" s="122">
        <f t="shared" si="136"/>
        <v>47</v>
      </c>
    </row>
    <row r="598" spans="1:31" x14ac:dyDescent="0.2">
      <c r="A598" s="1" t="s">
        <v>49</v>
      </c>
      <c r="B598" t="s">
        <v>102</v>
      </c>
      <c r="C598" s="32">
        <v>402386</v>
      </c>
      <c r="D598" t="s">
        <v>171</v>
      </c>
      <c r="E598" s="32">
        <v>617407</v>
      </c>
      <c r="F598" s="32">
        <v>1326813</v>
      </c>
      <c r="G598" s="32">
        <v>0</v>
      </c>
      <c r="H598" s="32">
        <v>0</v>
      </c>
      <c r="I598" s="59">
        <f t="shared" si="138"/>
        <v>1944220</v>
      </c>
      <c r="J598" s="108">
        <f t="shared" si="144"/>
        <v>90.757421287115775</v>
      </c>
      <c r="K598" s="32">
        <v>47889</v>
      </c>
      <c r="L598" s="32">
        <v>96223</v>
      </c>
      <c r="M598" s="32">
        <v>53884</v>
      </c>
      <c r="N598" s="32">
        <v>0</v>
      </c>
      <c r="O598" s="32">
        <v>0</v>
      </c>
      <c r="P598" s="59">
        <f t="shared" si="137"/>
        <v>197996</v>
      </c>
      <c r="Q598" s="108">
        <f t="shared" si="142"/>
        <v>9.2425787128842281</v>
      </c>
      <c r="R598" s="36">
        <f t="shared" si="143"/>
        <v>2142216</v>
      </c>
      <c r="S598" s="119">
        <v>9</v>
      </c>
      <c r="T598" s="119">
        <v>1</v>
      </c>
      <c r="U598" s="119">
        <v>0</v>
      </c>
      <c r="V598" s="36">
        <f t="shared" si="140"/>
        <v>10</v>
      </c>
      <c r="W598" s="124">
        <f t="shared" si="139"/>
        <v>1</v>
      </c>
      <c r="X598" s="119">
        <v>0</v>
      </c>
      <c r="Y598" s="36">
        <f t="shared" si="141"/>
        <v>10</v>
      </c>
      <c r="Z598" s="14" t="s">
        <v>289</v>
      </c>
      <c r="AA598" s="14" t="s">
        <v>333</v>
      </c>
      <c r="AB598" s="14">
        <v>0</v>
      </c>
      <c r="AC598" s="125">
        <f>SUM(Z598:AB598)</f>
        <v>0</v>
      </c>
      <c r="AD598" s="128">
        <f t="shared" si="145"/>
        <v>0</v>
      </c>
      <c r="AE598" s="122">
        <f t="shared" si="136"/>
        <v>10</v>
      </c>
    </row>
    <row r="599" spans="1:31" ht="15.75" customHeight="1" x14ac:dyDescent="0.2">
      <c r="A599" s="1" t="s">
        <v>49</v>
      </c>
      <c r="B599" t="s">
        <v>106</v>
      </c>
      <c r="C599" s="32">
        <v>1849367</v>
      </c>
      <c r="D599" t="s">
        <v>171</v>
      </c>
      <c r="E599" s="32">
        <v>617407</v>
      </c>
      <c r="F599" s="32">
        <v>1326813</v>
      </c>
      <c r="G599" s="32">
        <v>0</v>
      </c>
      <c r="H599" s="32">
        <v>0</v>
      </c>
      <c r="I599" s="59">
        <f t="shared" si="138"/>
        <v>1944220</v>
      </c>
      <c r="J599" s="108">
        <f t="shared" si="144"/>
        <v>90.757421287115775</v>
      </c>
      <c r="K599" s="32">
        <v>47889</v>
      </c>
      <c r="L599" s="32">
        <v>96223</v>
      </c>
      <c r="M599" s="32">
        <v>53884</v>
      </c>
      <c r="N599" s="32">
        <v>0</v>
      </c>
      <c r="O599" s="32">
        <v>0</v>
      </c>
      <c r="P599" s="59">
        <f t="shared" si="137"/>
        <v>197996</v>
      </c>
      <c r="Q599" s="108">
        <f t="shared" si="142"/>
        <v>9.2425787128842281</v>
      </c>
      <c r="R599" s="36">
        <f t="shared" si="143"/>
        <v>2142216</v>
      </c>
      <c r="S599" s="119">
        <v>9</v>
      </c>
      <c r="T599" s="119">
        <v>1</v>
      </c>
      <c r="U599" s="119">
        <v>0</v>
      </c>
      <c r="V599" s="36">
        <f t="shared" si="140"/>
        <v>10</v>
      </c>
      <c r="W599" s="124">
        <f t="shared" si="139"/>
        <v>0.90909090909090906</v>
      </c>
      <c r="X599" s="119">
        <v>0</v>
      </c>
      <c r="Y599" s="36">
        <f t="shared" si="141"/>
        <v>10</v>
      </c>
      <c r="Z599" s="14" t="s">
        <v>289</v>
      </c>
      <c r="AA599" s="14" t="s">
        <v>333</v>
      </c>
      <c r="AB599" s="14">
        <v>1</v>
      </c>
      <c r="AC599" s="125">
        <f t="shared" si="135"/>
        <v>1</v>
      </c>
      <c r="AD599" s="128">
        <f t="shared" si="145"/>
        <v>9.0909090909090912E-2</v>
      </c>
      <c r="AE599" s="122">
        <f t="shared" si="136"/>
        <v>11</v>
      </c>
    </row>
    <row r="600" spans="1:31" ht="15.75" customHeight="1" x14ac:dyDescent="0.2">
      <c r="A600" s="1" t="s">
        <v>50</v>
      </c>
      <c r="B600" t="s">
        <v>161</v>
      </c>
      <c r="C600" s="32">
        <v>10000</v>
      </c>
      <c r="D600" t="s">
        <v>98</v>
      </c>
      <c r="E600" s="32">
        <v>880157</v>
      </c>
      <c r="F600" s="32">
        <v>1723527</v>
      </c>
      <c r="G600" s="32">
        <v>0</v>
      </c>
      <c r="H600" s="32">
        <v>0</v>
      </c>
      <c r="I600" s="59">
        <f t="shared" si="138"/>
        <v>2603684</v>
      </c>
      <c r="J600" s="108">
        <f t="shared" si="144"/>
        <v>62.110426848701245</v>
      </c>
      <c r="K600" s="32">
        <v>137104</v>
      </c>
      <c r="L600" s="32">
        <v>723544</v>
      </c>
      <c r="M600" s="32">
        <v>655055</v>
      </c>
      <c r="N600" s="32">
        <v>72637</v>
      </c>
      <c r="O600" s="32">
        <v>0</v>
      </c>
      <c r="P600" s="59">
        <f>SUM(K600:O600)</f>
        <v>1588340</v>
      </c>
      <c r="Q600" s="108">
        <f t="shared" si="142"/>
        <v>37.889573151298755</v>
      </c>
      <c r="R600" s="36">
        <f t="shared" si="143"/>
        <v>4192024</v>
      </c>
      <c r="S600" s="119">
        <v>4</v>
      </c>
      <c r="T600" s="119">
        <v>0</v>
      </c>
      <c r="U600" s="119">
        <v>0</v>
      </c>
      <c r="V600" s="36">
        <f t="shared" si="140"/>
        <v>4</v>
      </c>
      <c r="W600" s="124">
        <f t="shared" si="139"/>
        <v>1</v>
      </c>
      <c r="X600" s="119">
        <v>0</v>
      </c>
      <c r="Y600" s="36">
        <f t="shared" si="141"/>
        <v>4</v>
      </c>
      <c r="Z600" s="14" t="s">
        <v>334</v>
      </c>
      <c r="AA600" s="14" t="s">
        <v>335</v>
      </c>
      <c r="AB600" s="14">
        <v>0</v>
      </c>
      <c r="AC600" s="125">
        <f t="shared" si="135"/>
        <v>0</v>
      </c>
      <c r="AD600" s="128">
        <f t="shared" si="145"/>
        <v>0</v>
      </c>
      <c r="AE600" s="122">
        <f t="shared" si="136"/>
        <v>4</v>
      </c>
    </row>
    <row r="601" spans="1:31" ht="15.75" customHeight="1" x14ac:dyDescent="0.2">
      <c r="A601" s="1" t="s">
        <v>50</v>
      </c>
      <c r="B601" t="s">
        <v>99</v>
      </c>
      <c r="C601" s="32">
        <v>58313</v>
      </c>
      <c r="D601" t="s">
        <v>98</v>
      </c>
      <c r="E601" s="32">
        <v>880157</v>
      </c>
      <c r="F601" s="32">
        <v>1723527</v>
      </c>
      <c r="G601" s="32">
        <v>0</v>
      </c>
      <c r="H601" s="32">
        <v>0</v>
      </c>
      <c r="I601" s="59">
        <f t="shared" si="138"/>
        <v>2603684</v>
      </c>
      <c r="J601" s="108">
        <f t="shared" si="144"/>
        <v>62.110426848701245</v>
      </c>
      <c r="K601" s="32">
        <v>137104</v>
      </c>
      <c r="L601" s="32">
        <v>723544</v>
      </c>
      <c r="M601" s="32">
        <v>655055</v>
      </c>
      <c r="N601" s="32">
        <v>72637</v>
      </c>
      <c r="O601" s="32">
        <v>0</v>
      </c>
      <c r="P601" s="59">
        <f t="shared" si="137"/>
        <v>1588340</v>
      </c>
      <c r="Q601" s="108">
        <f t="shared" si="142"/>
        <v>37.889573151298755</v>
      </c>
      <c r="R601" s="36">
        <f t="shared" si="143"/>
        <v>4192024</v>
      </c>
      <c r="S601" s="119">
        <v>4</v>
      </c>
      <c r="T601" s="119">
        <v>0</v>
      </c>
      <c r="U601" s="119">
        <v>0</v>
      </c>
      <c r="V601" s="36">
        <f t="shared" si="140"/>
        <v>4</v>
      </c>
      <c r="W601" s="124">
        <f t="shared" si="139"/>
        <v>0.8</v>
      </c>
      <c r="X601" s="119">
        <v>0</v>
      </c>
      <c r="Y601" s="36">
        <f t="shared" si="141"/>
        <v>4</v>
      </c>
      <c r="Z601" s="14" t="s">
        <v>334</v>
      </c>
      <c r="AA601" s="14" t="s">
        <v>335</v>
      </c>
      <c r="AB601" s="14">
        <v>1</v>
      </c>
      <c r="AC601" s="125">
        <f t="shared" si="135"/>
        <v>1</v>
      </c>
      <c r="AD601" s="128">
        <f t="shared" si="145"/>
        <v>0.2</v>
      </c>
      <c r="AE601" s="122">
        <f t="shared" si="136"/>
        <v>5</v>
      </c>
    </row>
    <row r="602" spans="1:31" x14ac:dyDescent="0.2">
      <c r="A602" s="1" t="s">
        <v>50</v>
      </c>
      <c r="B602" t="s">
        <v>120</v>
      </c>
      <c r="C602" s="32">
        <v>59520</v>
      </c>
      <c r="D602" t="s">
        <v>98</v>
      </c>
      <c r="E602" s="32">
        <v>880157</v>
      </c>
      <c r="F602" s="32">
        <v>1723527</v>
      </c>
      <c r="G602" s="32">
        <v>0</v>
      </c>
      <c r="H602" s="32">
        <v>0</v>
      </c>
      <c r="I602" s="59">
        <f t="shared" si="138"/>
        <v>2603684</v>
      </c>
      <c r="J602" s="108">
        <f t="shared" si="144"/>
        <v>62.110426848701245</v>
      </c>
      <c r="K602" s="32">
        <v>137104</v>
      </c>
      <c r="L602" s="32">
        <v>723544</v>
      </c>
      <c r="M602" s="32">
        <v>655055</v>
      </c>
      <c r="N602" s="32">
        <v>72637</v>
      </c>
      <c r="O602" s="32">
        <v>0</v>
      </c>
      <c r="P602" s="59">
        <f t="shared" si="137"/>
        <v>1588340</v>
      </c>
      <c r="Q602" s="108">
        <f t="shared" si="142"/>
        <v>37.889573151298755</v>
      </c>
      <c r="R602" s="36">
        <f t="shared" si="143"/>
        <v>4192024</v>
      </c>
      <c r="S602" s="119">
        <v>4</v>
      </c>
      <c r="T602" s="119">
        <v>0</v>
      </c>
      <c r="U602" s="119">
        <v>0</v>
      </c>
      <c r="V602" s="36">
        <f t="shared" si="140"/>
        <v>4</v>
      </c>
      <c r="W602" s="124">
        <f t="shared" si="139"/>
        <v>0.66666666666666663</v>
      </c>
      <c r="X602" s="119">
        <v>0</v>
      </c>
      <c r="Y602" s="36">
        <f t="shared" si="141"/>
        <v>4</v>
      </c>
      <c r="Z602" s="14" t="s">
        <v>334</v>
      </c>
      <c r="AA602" s="14" t="s">
        <v>335</v>
      </c>
      <c r="AB602" s="14">
        <v>2</v>
      </c>
      <c r="AC602" s="125">
        <f t="shared" si="135"/>
        <v>2</v>
      </c>
      <c r="AD602" s="128">
        <f t="shared" si="145"/>
        <v>0.33333333333333331</v>
      </c>
      <c r="AE602" s="122">
        <f t="shared" si="136"/>
        <v>6</v>
      </c>
    </row>
    <row r="603" spans="1:31" ht="15" customHeight="1" x14ac:dyDescent="0.2">
      <c r="A603" s="1" t="s">
        <v>50</v>
      </c>
      <c r="B603" t="s">
        <v>121</v>
      </c>
      <c r="C603" s="32">
        <v>24264</v>
      </c>
      <c r="D603" t="s">
        <v>98</v>
      </c>
      <c r="E603" s="32">
        <v>880157</v>
      </c>
      <c r="F603" s="32">
        <v>1723527</v>
      </c>
      <c r="G603" s="32">
        <v>0</v>
      </c>
      <c r="H603" s="32">
        <v>0</v>
      </c>
      <c r="I603" s="59">
        <f t="shared" si="138"/>
        <v>2603684</v>
      </c>
      <c r="J603" s="108">
        <f t="shared" si="144"/>
        <v>62.110426848701245</v>
      </c>
      <c r="K603" s="32">
        <v>137104</v>
      </c>
      <c r="L603" s="32">
        <v>723544</v>
      </c>
      <c r="M603" s="32">
        <v>655055</v>
      </c>
      <c r="N603" s="32">
        <v>72637</v>
      </c>
      <c r="O603" s="32">
        <v>0</v>
      </c>
      <c r="P603" s="59">
        <f t="shared" si="137"/>
        <v>1588340</v>
      </c>
      <c r="Q603" s="108">
        <f t="shared" si="142"/>
        <v>37.889573151298755</v>
      </c>
      <c r="R603" s="36">
        <f t="shared" si="143"/>
        <v>4192024</v>
      </c>
      <c r="S603" s="119">
        <v>4</v>
      </c>
      <c r="T603" s="119">
        <v>0</v>
      </c>
      <c r="U603" s="119">
        <v>0</v>
      </c>
      <c r="V603" s="36">
        <f t="shared" si="140"/>
        <v>4</v>
      </c>
      <c r="W603" s="124">
        <f t="shared" si="139"/>
        <v>0.5714285714285714</v>
      </c>
      <c r="X603" s="119">
        <v>0</v>
      </c>
      <c r="Y603" s="36">
        <f t="shared" si="141"/>
        <v>4</v>
      </c>
      <c r="Z603" s="14" t="s">
        <v>334</v>
      </c>
      <c r="AA603" s="14" t="s">
        <v>335</v>
      </c>
      <c r="AB603" s="14">
        <v>3</v>
      </c>
      <c r="AC603" s="125">
        <f t="shared" si="135"/>
        <v>3</v>
      </c>
      <c r="AD603" s="128">
        <f t="shared" si="145"/>
        <v>0.42857142857142855</v>
      </c>
      <c r="AE603" s="122">
        <f t="shared" si="136"/>
        <v>7</v>
      </c>
    </row>
    <row r="604" spans="1:31" x14ac:dyDescent="0.2">
      <c r="A604" s="1" t="s">
        <v>50</v>
      </c>
      <c r="B604" t="s">
        <v>100</v>
      </c>
      <c r="C604" s="32">
        <v>24439</v>
      </c>
      <c r="D604" t="s">
        <v>98</v>
      </c>
      <c r="E604" s="32">
        <v>880157</v>
      </c>
      <c r="F604" s="32">
        <v>1723527</v>
      </c>
      <c r="G604" s="32">
        <v>0</v>
      </c>
      <c r="H604" s="32">
        <v>0</v>
      </c>
      <c r="I604" s="59">
        <f t="shared" si="138"/>
        <v>2603684</v>
      </c>
      <c r="J604" s="108">
        <f t="shared" si="144"/>
        <v>62.110426848701245</v>
      </c>
      <c r="K604" s="32">
        <v>137104</v>
      </c>
      <c r="L604" s="32">
        <v>723544</v>
      </c>
      <c r="M604" s="32">
        <v>655055</v>
      </c>
      <c r="N604" s="32">
        <v>72637</v>
      </c>
      <c r="O604" s="32">
        <v>0</v>
      </c>
      <c r="P604" s="59">
        <f t="shared" si="137"/>
        <v>1588340</v>
      </c>
      <c r="Q604" s="108">
        <f t="shared" si="142"/>
        <v>37.889573151298755</v>
      </c>
      <c r="R604" s="36">
        <f t="shared" si="143"/>
        <v>4192024</v>
      </c>
      <c r="S604" s="119">
        <v>4</v>
      </c>
      <c r="T604" s="119">
        <v>0</v>
      </c>
      <c r="U604" s="119">
        <v>0</v>
      </c>
      <c r="V604" s="36">
        <f t="shared" si="140"/>
        <v>4</v>
      </c>
      <c r="W604" s="124">
        <f t="shared" si="139"/>
        <v>0.5</v>
      </c>
      <c r="X604" s="119">
        <v>0</v>
      </c>
      <c r="Y604" s="36">
        <f t="shared" si="141"/>
        <v>4</v>
      </c>
      <c r="Z604" s="14" t="s">
        <v>334</v>
      </c>
      <c r="AA604" s="14" t="s">
        <v>335</v>
      </c>
      <c r="AB604" s="14">
        <v>4</v>
      </c>
      <c r="AC604" s="125">
        <f t="shared" si="135"/>
        <v>4</v>
      </c>
      <c r="AD604" s="128">
        <f t="shared" si="145"/>
        <v>0.5</v>
      </c>
      <c r="AE604" s="122">
        <f t="shared" si="136"/>
        <v>8</v>
      </c>
    </row>
    <row r="605" spans="1:31" ht="15" customHeight="1" x14ac:dyDescent="0.2">
      <c r="A605" s="1" t="s">
        <v>50</v>
      </c>
      <c r="B605" t="s">
        <v>123</v>
      </c>
      <c r="C605" s="32">
        <v>52111</v>
      </c>
      <c r="D605" t="s">
        <v>171</v>
      </c>
      <c r="E605" s="32">
        <v>880157</v>
      </c>
      <c r="F605" s="32">
        <v>1723527</v>
      </c>
      <c r="G605" s="32">
        <v>0</v>
      </c>
      <c r="H605" s="32">
        <v>0</v>
      </c>
      <c r="I605" s="59">
        <f t="shared" si="138"/>
        <v>2603684</v>
      </c>
      <c r="J605" s="108">
        <f t="shared" si="144"/>
        <v>62.110426848701245</v>
      </c>
      <c r="K605" s="32">
        <v>137104</v>
      </c>
      <c r="L605" s="32">
        <v>723544</v>
      </c>
      <c r="M605" s="32">
        <v>655055</v>
      </c>
      <c r="N605" s="32">
        <v>72637</v>
      </c>
      <c r="O605" s="32">
        <v>0</v>
      </c>
      <c r="P605" s="59">
        <f t="shared" si="137"/>
        <v>1588340</v>
      </c>
      <c r="Q605" s="108">
        <f t="shared" si="142"/>
        <v>37.889573151298755</v>
      </c>
      <c r="R605" s="36">
        <f t="shared" si="143"/>
        <v>4192024</v>
      </c>
      <c r="S605" s="119">
        <v>4</v>
      </c>
      <c r="T605" s="119">
        <v>0</v>
      </c>
      <c r="U605" s="119">
        <v>0</v>
      </c>
      <c r="V605" s="36">
        <f t="shared" si="140"/>
        <v>4</v>
      </c>
      <c r="W605" s="124">
        <f t="shared" si="139"/>
        <v>0.44444444444444442</v>
      </c>
      <c r="X605" s="119">
        <v>0</v>
      </c>
      <c r="Y605" s="36">
        <f t="shared" si="141"/>
        <v>4</v>
      </c>
      <c r="Z605" s="14" t="s">
        <v>334</v>
      </c>
      <c r="AA605" s="14" t="s">
        <v>335</v>
      </c>
      <c r="AB605" s="14">
        <v>5</v>
      </c>
      <c r="AC605" s="125">
        <f t="shared" si="135"/>
        <v>5</v>
      </c>
      <c r="AD605" s="128">
        <f t="shared" si="145"/>
        <v>0.55555555555555558</v>
      </c>
      <c r="AE605" s="122">
        <f t="shared" si="136"/>
        <v>9</v>
      </c>
    </row>
    <row r="606" spans="1:31" x14ac:dyDescent="0.2">
      <c r="A606" s="1" t="s">
        <v>50</v>
      </c>
      <c r="B606" t="s">
        <v>102</v>
      </c>
      <c r="C606" s="32">
        <v>148539</v>
      </c>
      <c r="D606" t="s">
        <v>171</v>
      </c>
      <c r="E606" s="32">
        <v>880157</v>
      </c>
      <c r="F606" s="32">
        <v>1723527</v>
      </c>
      <c r="G606" s="32">
        <v>0</v>
      </c>
      <c r="H606" s="32">
        <v>0</v>
      </c>
      <c r="I606" s="59">
        <f t="shared" si="138"/>
        <v>2603684</v>
      </c>
      <c r="J606" s="108">
        <f t="shared" si="144"/>
        <v>62.110426848701245</v>
      </c>
      <c r="K606" s="32">
        <v>137104</v>
      </c>
      <c r="L606" s="32">
        <v>723544</v>
      </c>
      <c r="M606" s="32">
        <v>655055</v>
      </c>
      <c r="N606" s="32">
        <v>72637</v>
      </c>
      <c r="O606" s="32">
        <v>0</v>
      </c>
      <c r="P606" s="59">
        <f t="shared" si="137"/>
        <v>1588340</v>
      </c>
      <c r="Q606" s="108">
        <f t="shared" si="142"/>
        <v>37.889573151298755</v>
      </c>
      <c r="R606" s="36">
        <f t="shared" si="143"/>
        <v>4192024</v>
      </c>
      <c r="S606" s="119">
        <v>4</v>
      </c>
      <c r="T606" s="119">
        <v>0</v>
      </c>
      <c r="U606" s="119">
        <v>0</v>
      </c>
      <c r="V606" s="36">
        <f t="shared" si="140"/>
        <v>4</v>
      </c>
      <c r="W606" s="124">
        <f t="shared" si="139"/>
        <v>0.4</v>
      </c>
      <c r="X606" s="119">
        <v>0</v>
      </c>
      <c r="Y606" s="36">
        <f t="shared" si="141"/>
        <v>4</v>
      </c>
      <c r="Z606" s="14" t="s">
        <v>334</v>
      </c>
      <c r="AA606" s="14" t="s">
        <v>335</v>
      </c>
      <c r="AB606" s="14">
        <v>6</v>
      </c>
      <c r="AC606" s="125">
        <f t="shared" si="135"/>
        <v>6</v>
      </c>
      <c r="AD606" s="128">
        <f t="shared" si="145"/>
        <v>0.6</v>
      </c>
      <c r="AE606" s="122">
        <f t="shared" si="136"/>
        <v>10</v>
      </c>
    </row>
    <row r="607" spans="1:31" x14ac:dyDescent="0.2">
      <c r="A607" s="1" t="s">
        <v>50</v>
      </c>
      <c r="B607" t="s">
        <v>163</v>
      </c>
      <c r="C607" s="32">
        <v>59838</v>
      </c>
      <c r="D607" t="s">
        <v>171</v>
      </c>
      <c r="E607" s="32">
        <v>880157</v>
      </c>
      <c r="F607" s="32">
        <v>1723527</v>
      </c>
      <c r="G607" s="32">
        <v>0</v>
      </c>
      <c r="H607" s="32">
        <v>0</v>
      </c>
      <c r="I607" s="59">
        <f t="shared" si="138"/>
        <v>2603684</v>
      </c>
      <c r="J607" s="108">
        <f t="shared" si="144"/>
        <v>62.110426848701245</v>
      </c>
      <c r="K607" s="32">
        <v>137104</v>
      </c>
      <c r="L607" s="32">
        <v>723544</v>
      </c>
      <c r="M607" s="32">
        <v>655055</v>
      </c>
      <c r="N607" s="32">
        <v>72637</v>
      </c>
      <c r="O607" s="32">
        <v>0</v>
      </c>
      <c r="P607" s="59">
        <f t="shared" si="137"/>
        <v>1588340</v>
      </c>
      <c r="Q607" s="108">
        <f t="shared" si="142"/>
        <v>37.889573151298755</v>
      </c>
      <c r="R607" s="36">
        <f t="shared" si="143"/>
        <v>4192024</v>
      </c>
      <c r="S607" s="119">
        <v>4</v>
      </c>
      <c r="T607" s="119">
        <v>0</v>
      </c>
      <c r="U607" s="119">
        <v>0</v>
      </c>
      <c r="V607" s="36">
        <f t="shared" si="140"/>
        <v>4</v>
      </c>
      <c r="W607" s="124">
        <f t="shared" si="139"/>
        <v>0.36363636363636365</v>
      </c>
      <c r="X607" s="119">
        <v>0</v>
      </c>
      <c r="Y607" s="36">
        <f t="shared" si="141"/>
        <v>4</v>
      </c>
      <c r="Z607" s="14" t="s">
        <v>334</v>
      </c>
      <c r="AA607" s="14" t="s">
        <v>335</v>
      </c>
      <c r="AB607" s="14">
        <v>7</v>
      </c>
      <c r="AC607" s="125">
        <f t="shared" si="135"/>
        <v>7</v>
      </c>
      <c r="AD607" s="128">
        <f t="shared" si="145"/>
        <v>0.63636363636363635</v>
      </c>
      <c r="AE607" s="122">
        <f t="shared" si="136"/>
        <v>11</v>
      </c>
    </row>
    <row r="608" spans="1:31" x14ac:dyDescent="0.2">
      <c r="A608" s="1" t="s">
        <v>50</v>
      </c>
      <c r="B608" t="s">
        <v>103</v>
      </c>
      <c r="C608" s="32">
        <v>41622</v>
      </c>
      <c r="D608" t="s">
        <v>171</v>
      </c>
      <c r="E608" s="32">
        <v>880157</v>
      </c>
      <c r="F608" s="32">
        <v>1723527</v>
      </c>
      <c r="G608" s="32">
        <v>0</v>
      </c>
      <c r="H608" s="32">
        <v>0</v>
      </c>
      <c r="I608" s="59">
        <f t="shared" si="138"/>
        <v>2603684</v>
      </c>
      <c r="J608" s="108">
        <f t="shared" si="144"/>
        <v>62.110426848701245</v>
      </c>
      <c r="K608" s="32">
        <v>137104</v>
      </c>
      <c r="L608" s="32">
        <v>723544</v>
      </c>
      <c r="M608" s="32">
        <v>655055</v>
      </c>
      <c r="N608" s="32">
        <v>72637</v>
      </c>
      <c r="O608" s="32">
        <v>0</v>
      </c>
      <c r="P608" s="59">
        <f t="shared" si="137"/>
        <v>1588340</v>
      </c>
      <c r="Q608" s="108">
        <f t="shared" si="142"/>
        <v>37.889573151298755</v>
      </c>
      <c r="R608" s="36">
        <f t="shared" si="143"/>
        <v>4192024</v>
      </c>
      <c r="S608" s="119">
        <v>4</v>
      </c>
      <c r="T608" s="119">
        <v>0</v>
      </c>
      <c r="U608" s="119">
        <v>0</v>
      </c>
      <c r="V608" s="36">
        <f t="shared" si="140"/>
        <v>4</v>
      </c>
      <c r="W608" s="124">
        <f t="shared" si="139"/>
        <v>0.33333333333333331</v>
      </c>
      <c r="X608" s="119">
        <v>0</v>
      </c>
      <c r="Y608" s="36">
        <f t="shared" si="141"/>
        <v>4</v>
      </c>
      <c r="Z608" s="14" t="s">
        <v>334</v>
      </c>
      <c r="AA608" s="14" t="s">
        <v>335</v>
      </c>
      <c r="AB608" s="14">
        <v>8</v>
      </c>
      <c r="AC608" s="125">
        <f t="shared" ref="AC608:AC657" si="146">SUM(Z608:AB608)</f>
        <v>8</v>
      </c>
      <c r="AD608" s="128">
        <f t="shared" si="145"/>
        <v>0.66666666666666663</v>
      </c>
      <c r="AE608" s="122">
        <f t="shared" si="136"/>
        <v>12</v>
      </c>
    </row>
    <row r="609" spans="1:31" ht="15" customHeight="1" x14ac:dyDescent="0.2">
      <c r="A609" s="1" t="s">
        <v>50</v>
      </c>
      <c r="B609" t="s">
        <v>104</v>
      </c>
      <c r="C609" s="32">
        <v>3000</v>
      </c>
      <c r="D609" t="s">
        <v>171</v>
      </c>
      <c r="E609" s="32">
        <v>880157</v>
      </c>
      <c r="F609" s="32">
        <v>1723527</v>
      </c>
      <c r="G609" s="32">
        <v>0</v>
      </c>
      <c r="H609" s="32">
        <v>0</v>
      </c>
      <c r="I609" s="59">
        <f t="shared" si="138"/>
        <v>2603684</v>
      </c>
      <c r="J609" s="108">
        <f t="shared" si="144"/>
        <v>62.110426848701245</v>
      </c>
      <c r="K609" s="32">
        <v>137104</v>
      </c>
      <c r="L609" s="32">
        <v>723544</v>
      </c>
      <c r="M609" s="32">
        <v>655055</v>
      </c>
      <c r="N609" s="32">
        <v>72637</v>
      </c>
      <c r="O609" s="32">
        <v>0</v>
      </c>
      <c r="P609" s="59">
        <f t="shared" si="137"/>
        <v>1588340</v>
      </c>
      <c r="Q609" s="108">
        <f t="shared" si="142"/>
        <v>37.889573151298755</v>
      </c>
      <c r="R609" s="36">
        <f t="shared" si="143"/>
        <v>4192024</v>
      </c>
      <c r="S609" s="119">
        <v>4</v>
      </c>
      <c r="T609" s="119">
        <v>0</v>
      </c>
      <c r="U609" s="119">
        <v>0</v>
      </c>
      <c r="V609" s="36">
        <f t="shared" si="140"/>
        <v>4</v>
      </c>
      <c r="W609" s="124">
        <f t="shared" si="139"/>
        <v>0.30769230769230771</v>
      </c>
      <c r="X609" s="119">
        <v>0</v>
      </c>
      <c r="Y609" s="36">
        <f t="shared" si="141"/>
        <v>4</v>
      </c>
      <c r="Z609" s="14" t="s">
        <v>334</v>
      </c>
      <c r="AA609" s="14" t="s">
        <v>335</v>
      </c>
      <c r="AB609" s="14">
        <v>9</v>
      </c>
      <c r="AC609" s="125">
        <f t="shared" si="146"/>
        <v>9</v>
      </c>
      <c r="AD609" s="128">
        <f t="shared" si="145"/>
        <v>0.69230769230769229</v>
      </c>
      <c r="AE609" s="122">
        <f t="shared" ref="AE609:AE657" si="147">V609+AC609</f>
        <v>13</v>
      </c>
    </row>
    <row r="610" spans="1:31" x14ac:dyDescent="0.2">
      <c r="A610" s="1" t="s">
        <v>50</v>
      </c>
      <c r="B610" t="s">
        <v>106</v>
      </c>
      <c r="C610" s="32">
        <v>294801</v>
      </c>
      <c r="D610" t="s">
        <v>171</v>
      </c>
      <c r="E610" s="32">
        <v>880157</v>
      </c>
      <c r="F610" s="32">
        <v>1723527</v>
      </c>
      <c r="G610" s="32">
        <v>0</v>
      </c>
      <c r="H610" s="32">
        <v>0</v>
      </c>
      <c r="I610" s="59">
        <f t="shared" si="138"/>
        <v>2603684</v>
      </c>
      <c r="J610" s="108">
        <f t="shared" si="144"/>
        <v>62.110426848701245</v>
      </c>
      <c r="K610" s="32">
        <v>137104</v>
      </c>
      <c r="L610" s="32">
        <v>723544</v>
      </c>
      <c r="M610" s="32">
        <v>655055</v>
      </c>
      <c r="N610" s="32">
        <v>72637</v>
      </c>
      <c r="O610" s="32">
        <v>0</v>
      </c>
      <c r="P610" s="59">
        <f t="shared" si="137"/>
        <v>1588340</v>
      </c>
      <c r="Q610" s="108">
        <f t="shared" si="142"/>
        <v>37.889573151298755</v>
      </c>
      <c r="R610" s="36">
        <f t="shared" si="143"/>
        <v>4192024</v>
      </c>
      <c r="S610" s="119">
        <v>4</v>
      </c>
      <c r="T610" s="119">
        <v>0</v>
      </c>
      <c r="U610" s="119">
        <v>0</v>
      </c>
      <c r="V610" s="36">
        <f t="shared" si="140"/>
        <v>4</v>
      </c>
      <c r="W610" s="124">
        <f t="shared" si="139"/>
        <v>0.2857142857142857</v>
      </c>
      <c r="X610" s="119">
        <v>0</v>
      </c>
      <c r="Y610" s="36">
        <f t="shared" si="141"/>
        <v>4</v>
      </c>
      <c r="Z610" s="14" t="s">
        <v>334</v>
      </c>
      <c r="AA610" s="14" t="s">
        <v>335</v>
      </c>
      <c r="AB610" s="14">
        <v>10</v>
      </c>
      <c r="AC610" s="125">
        <f t="shared" si="146"/>
        <v>10</v>
      </c>
      <c r="AD610" s="128">
        <f t="shared" si="145"/>
        <v>0.7142857142857143</v>
      </c>
      <c r="AE610" s="122">
        <f t="shared" si="147"/>
        <v>14</v>
      </c>
    </row>
    <row r="611" spans="1:31" x14ac:dyDescent="0.2">
      <c r="A611" s="1" t="s">
        <v>50</v>
      </c>
      <c r="B611" t="s">
        <v>125</v>
      </c>
      <c r="C611" s="32">
        <v>110674</v>
      </c>
      <c r="D611" t="s">
        <v>224</v>
      </c>
      <c r="E611" s="32">
        <v>880157</v>
      </c>
      <c r="F611" s="32">
        <v>1723527</v>
      </c>
      <c r="G611" s="32">
        <v>0</v>
      </c>
      <c r="H611" s="32">
        <v>0</v>
      </c>
      <c r="I611" s="59">
        <f t="shared" si="138"/>
        <v>2603684</v>
      </c>
      <c r="J611" s="108">
        <f t="shared" si="144"/>
        <v>62.110426848701245</v>
      </c>
      <c r="K611" s="32">
        <v>137104</v>
      </c>
      <c r="L611" s="32">
        <v>723544</v>
      </c>
      <c r="M611" s="32">
        <v>655055</v>
      </c>
      <c r="N611" s="32">
        <v>72637</v>
      </c>
      <c r="O611" s="32">
        <v>0</v>
      </c>
      <c r="P611" s="59">
        <f t="shared" ref="P611:P657" si="148">SUM(K611:O611)</f>
        <v>1588340</v>
      </c>
      <c r="Q611" s="108">
        <f t="shared" si="142"/>
        <v>37.889573151298755</v>
      </c>
      <c r="R611" s="36">
        <f t="shared" si="143"/>
        <v>4192024</v>
      </c>
      <c r="S611" s="119">
        <v>4</v>
      </c>
      <c r="T611" s="119">
        <v>0</v>
      </c>
      <c r="U611" s="119">
        <v>0</v>
      </c>
      <c r="V611" s="36">
        <f t="shared" si="140"/>
        <v>4</v>
      </c>
      <c r="W611" s="124">
        <f t="shared" si="139"/>
        <v>0.26666666666666666</v>
      </c>
      <c r="X611" s="119">
        <v>0</v>
      </c>
      <c r="Y611" s="36">
        <f t="shared" si="141"/>
        <v>4</v>
      </c>
      <c r="Z611" s="14" t="s">
        <v>334</v>
      </c>
      <c r="AA611" s="14" t="s">
        <v>335</v>
      </c>
      <c r="AB611" s="14">
        <v>11</v>
      </c>
      <c r="AC611" s="125">
        <f t="shared" si="146"/>
        <v>11</v>
      </c>
      <c r="AD611" s="128">
        <f t="shared" si="145"/>
        <v>0.73333333333333328</v>
      </c>
      <c r="AE611" s="122">
        <f t="shared" si="147"/>
        <v>15</v>
      </c>
    </row>
    <row r="612" spans="1:31" x14ac:dyDescent="0.2">
      <c r="A612" s="1" t="s">
        <v>50</v>
      </c>
      <c r="B612" t="s">
        <v>168</v>
      </c>
      <c r="C612" s="32">
        <v>6150</v>
      </c>
      <c r="D612" t="s">
        <v>224</v>
      </c>
      <c r="E612" s="32">
        <v>880157</v>
      </c>
      <c r="F612" s="32">
        <v>1723527</v>
      </c>
      <c r="G612" s="32">
        <v>0</v>
      </c>
      <c r="H612" s="32">
        <v>0</v>
      </c>
      <c r="I612" s="59">
        <f t="shared" si="138"/>
        <v>2603684</v>
      </c>
      <c r="J612" s="108">
        <f t="shared" si="144"/>
        <v>62.110426848701245</v>
      </c>
      <c r="K612" s="32">
        <v>137104</v>
      </c>
      <c r="L612" s="32">
        <v>723544</v>
      </c>
      <c r="M612" s="32">
        <v>655055</v>
      </c>
      <c r="N612" s="32">
        <v>72637</v>
      </c>
      <c r="O612" s="32">
        <v>0</v>
      </c>
      <c r="P612" s="59">
        <f t="shared" si="148"/>
        <v>1588340</v>
      </c>
      <c r="Q612" s="108">
        <f t="shared" si="142"/>
        <v>37.889573151298755</v>
      </c>
      <c r="R612" s="36">
        <f t="shared" si="143"/>
        <v>4192024</v>
      </c>
      <c r="S612" s="119">
        <v>4</v>
      </c>
      <c r="T612" s="119">
        <v>0</v>
      </c>
      <c r="U612" s="119">
        <v>0</v>
      </c>
      <c r="V612" s="36">
        <f t="shared" si="140"/>
        <v>4</v>
      </c>
      <c r="W612" s="124">
        <f t="shared" si="139"/>
        <v>0.25</v>
      </c>
      <c r="X612" s="119">
        <v>0</v>
      </c>
      <c r="Y612" s="36">
        <f t="shared" si="141"/>
        <v>4</v>
      </c>
      <c r="Z612" s="14" t="s">
        <v>334</v>
      </c>
      <c r="AA612" s="14" t="s">
        <v>335</v>
      </c>
      <c r="AB612" s="14">
        <v>12</v>
      </c>
      <c r="AC612" s="125">
        <f t="shared" si="146"/>
        <v>12</v>
      </c>
      <c r="AD612" s="128">
        <f t="shared" si="145"/>
        <v>0.75</v>
      </c>
      <c r="AE612" s="122">
        <f t="shared" si="147"/>
        <v>16</v>
      </c>
    </row>
    <row r="613" spans="1:31" ht="15" customHeight="1" x14ac:dyDescent="0.2">
      <c r="A613" s="1" t="s">
        <v>50</v>
      </c>
      <c r="B613" t="s">
        <v>207</v>
      </c>
      <c r="C613" s="32">
        <v>30015</v>
      </c>
      <c r="D613" t="s">
        <v>216</v>
      </c>
      <c r="E613" s="32">
        <v>880157</v>
      </c>
      <c r="F613" s="32">
        <v>1723527</v>
      </c>
      <c r="G613" s="32">
        <v>0</v>
      </c>
      <c r="H613" s="32">
        <v>0</v>
      </c>
      <c r="I613" s="59">
        <f t="shared" si="138"/>
        <v>2603684</v>
      </c>
      <c r="J613" s="108">
        <f t="shared" si="144"/>
        <v>62.110426848701245</v>
      </c>
      <c r="K613" s="32">
        <v>137104</v>
      </c>
      <c r="L613" s="32">
        <v>723544</v>
      </c>
      <c r="M613" s="32">
        <v>655055</v>
      </c>
      <c r="N613" s="32">
        <v>72637</v>
      </c>
      <c r="O613" s="32">
        <v>0</v>
      </c>
      <c r="P613" s="59">
        <f t="shared" si="148"/>
        <v>1588340</v>
      </c>
      <c r="Q613" s="108">
        <f t="shared" si="142"/>
        <v>37.889573151298755</v>
      </c>
      <c r="R613" s="36">
        <f t="shared" si="143"/>
        <v>4192024</v>
      </c>
      <c r="S613" s="119">
        <v>4</v>
      </c>
      <c r="T613" s="119">
        <v>0</v>
      </c>
      <c r="U613" s="119">
        <v>0</v>
      </c>
      <c r="V613" s="36">
        <f t="shared" si="140"/>
        <v>4</v>
      </c>
      <c r="W613" s="124">
        <f t="shared" si="139"/>
        <v>0.23529411764705882</v>
      </c>
      <c r="X613" s="119">
        <v>0</v>
      </c>
      <c r="Y613" s="36">
        <f t="shared" si="141"/>
        <v>4</v>
      </c>
      <c r="Z613" s="14" t="s">
        <v>334</v>
      </c>
      <c r="AA613" s="14" t="s">
        <v>335</v>
      </c>
      <c r="AB613" s="14">
        <v>13</v>
      </c>
      <c r="AC613" s="125">
        <f t="shared" si="146"/>
        <v>13</v>
      </c>
      <c r="AD613" s="128">
        <f t="shared" si="145"/>
        <v>0.76470588235294112</v>
      </c>
      <c r="AE613" s="122">
        <f t="shared" si="147"/>
        <v>17</v>
      </c>
    </row>
    <row r="614" spans="1:31" ht="15.75" customHeight="1" x14ac:dyDescent="0.2">
      <c r="A614" s="1" t="s">
        <v>51</v>
      </c>
      <c r="B614" t="s">
        <v>148</v>
      </c>
      <c r="C614" s="32">
        <v>560853</v>
      </c>
      <c r="D614" t="s">
        <v>175</v>
      </c>
      <c r="E614" s="32">
        <v>342221</v>
      </c>
      <c r="F614" s="32">
        <v>2956658</v>
      </c>
      <c r="G614" s="32">
        <v>0</v>
      </c>
      <c r="H614" s="32">
        <v>0</v>
      </c>
      <c r="I614" s="59">
        <f t="shared" si="138"/>
        <v>3298879</v>
      </c>
      <c r="J614" s="108">
        <f t="shared" si="144"/>
        <v>91.121677451681506</v>
      </c>
      <c r="K614" s="32">
        <v>12291</v>
      </c>
      <c r="L614" s="32">
        <v>158068</v>
      </c>
      <c r="M614" s="32">
        <v>148369</v>
      </c>
      <c r="N614" s="32">
        <v>2694</v>
      </c>
      <c r="O614" s="32">
        <v>0</v>
      </c>
      <c r="P614" s="59">
        <f>SUM(K614:O614)</f>
        <v>321422</v>
      </c>
      <c r="Q614" s="108">
        <f t="shared" si="142"/>
        <v>8.8783225483184953</v>
      </c>
      <c r="R614" s="36">
        <f t="shared" si="143"/>
        <v>3620301</v>
      </c>
      <c r="S614" s="119">
        <v>11</v>
      </c>
      <c r="T614">
        <v>8</v>
      </c>
      <c r="U614">
        <v>4</v>
      </c>
      <c r="V614" s="36">
        <f t="shared" si="140"/>
        <v>23</v>
      </c>
      <c r="W614" s="124">
        <f t="shared" si="139"/>
        <v>0.74193548387096775</v>
      </c>
      <c r="X614" s="119">
        <v>0</v>
      </c>
      <c r="Y614" s="36">
        <f t="shared" si="141"/>
        <v>23</v>
      </c>
      <c r="Z614" s="14" t="s">
        <v>282</v>
      </c>
      <c r="AA614" s="14">
        <v>8</v>
      </c>
      <c r="AB614" s="14">
        <v>0</v>
      </c>
      <c r="AC614" s="125">
        <f t="shared" si="146"/>
        <v>8</v>
      </c>
      <c r="AD614" s="128">
        <f t="shared" si="145"/>
        <v>0.25806451612903225</v>
      </c>
      <c r="AE614" s="122">
        <f t="shared" si="147"/>
        <v>31</v>
      </c>
    </row>
    <row r="615" spans="1:31" ht="15.75" customHeight="1" x14ac:dyDescent="0.2">
      <c r="A615" s="1" t="s">
        <v>51</v>
      </c>
      <c r="B615" t="s">
        <v>102</v>
      </c>
      <c r="C615" s="32">
        <v>1892936</v>
      </c>
      <c r="D615" t="s">
        <v>171</v>
      </c>
      <c r="E615" s="32">
        <v>342221</v>
      </c>
      <c r="F615" s="32">
        <v>2956658</v>
      </c>
      <c r="G615" s="32">
        <v>0</v>
      </c>
      <c r="H615" s="32">
        <v>0</v>
      </c>
      <c r="I615" s="59">
        <f t="shared" si="138"/>
        <v>3298879</v>
      </c>
      <c r="J615" s="108">
        <f t="shared" si="144"/>
        <v>91.121677451681506</v>
      </c>
      <c r="K615" s="32">
        <v>12291</v>
      </c>
      <c r="L615" s="32">
        <v>158068</v>
      </c>
      <c r="M615" s="32">
        <v>148369</v>
      </c>
      <c r="N615" s="32">
        <v>2694</v>
      </c>
      <c r="O615" s="32">
        <v>0</v>
      </c>
      <c r="P615" s="59">
        <f t="shared" si="148"/>
        <v>321422</v>
      </c>
      <c r="Q615" s="108">
        <f t="shared" si="142"/>
        <v>8.8783225483184953</v>
      </c>
      <c r="R615" s="36">
        <f t="shared" si="143"/>
        <v>3620301</v>
      </c>
      <c r="S615" s="119">
        <v>11</v>
      </c>
      <c r="T615">
        <v>8</v>
      </c>
      <c r="U615">
        <v>4</v>
      </c>
      <c r="V615" s="36">
        <f t="shared" si="140"/>
        <v>23</v>
      </c>
      <c r="W615" s="124">
        <f t="shared" si="139"/>
        <v>0.74193548387096775</v>
      </c>
      <c r="X615" s="119">
        <v>0</v>
      </c>
      <c r="Y615" s="36">
        <f t="shared" si="141"/>
        <v>23</v>
      </c>
      <c r="Z615" s="14" t="s">
        <v>282</v>
      </c>
      <c r="AA615" s="14">
        <v>8</v>
      </c>
      <c r="AB615" s="14">
        <v>0</v>
      </c>
      <c r="AC615" s="125">
        <f t="shared" si="146"/>
        <v>8</v>
      </c>
      <c r="AD615" s="128">
        <f t="shared" si="145"/>
        <v>0.25806451612903225</v>
      </c>
      <c r="AE615" s="122">
        <f t="shared" si="147"/>
        <v>31</v>
      </c>
    </row>
    <row r="616" spans="1:31" x14ac:dyDescent="0.2">
      <c r="A616" s="1" t="s">
        <v>51</v>
      </c>
      <c r="B616" t="s">
        <v>104</v>
      </c>
      <c r="C616" s="32">
        <v>715070</v>
      </c>
      <c r="D616" t="s">
        <v>171</v>
      </c>
      <c r="E616" s="32">
        <v>342221</v>
      </c>
      <c r="F616" s="32">
        <v>2956658</v>
      </c>
      <c r="G616" s="32">
        <v>0</v>
      </c>
      <c r="H616" s="32">
        <v>0</v>
      </c>
      <c r="I616" s="59">
        <f t="shared" si="138"/>
        <v>3298879</v>
      </c>
      <c r="J616" s="108">
        <f t="shared" si="144"/>
        <v>91.121677451681506</v>
      </c>
      <c r="K616" s="32">
        <v>12291</v>
      </c>
      <c r="L616" s="32">
        <v>158068</v>
      </c>
      <c r="M616" s="32">
        <v>148369</v>
      </c>
      <c r="N616" s="32">
        <v>2694</v>
      </c>
      <c r="O616" s="32">
        <v>0</v>
      </c>
      <c r="P616" s="59">
        <f t="shared" si="148"/>
        <v>321422</v>
      </c>
      <c r="Q616" s="108">
        <f t="shared" si="142"/>
        <v>8.8783225483184953</v>
      </c>
      <c r="R616" s="36">
        <f t="shared" si="143"/>
        <v>3620301</v>
      </c>
      <c r="S616" s="119">
        <v>11</v>
      </c>
      <c r="T616">
        <v>8</v>
      </c>
      <c r="U616">
        <v>4</v>
      </c>
      <c r="V616" s="36">
        <f t="shared" si="140"/>
        <v>23</v>
      </c>
      <c r="W616" s="124">
        <f t="shared" si="139"/>
        <v>0.74193548387096775</v>
      </c>
      <c r="X616" s="119">
        <v>0</v>
      </c>
      <c r="Y616" s="36">
        <f t="shared" si="141"/>
        <v>23</v>
      </c>
      <c r="Z616" s="14" t="s">
        <v>282</v>
      </c>
      <c r="AA616" s="14">
        <v>8</v>
      </c>
      <c r="AB616" s="14">
        <v>0</v>
      </c>
      <c r="AC616" s="125">
        <f t="shared" si="146"/>
        <v>8</v>
      </c>
      <c r="AD616" s="128">
        <f t="shared" si="145"/>
        <v>0.25806451612903225</v>
      </c>
      <c r="AE616" s="122">
        <f t="shared" si="147"/>
        <v>31</v>
      </c>
    </row>
    <row r="617" spans="1:31" ht="15" customHeight="1" x14ac:dyDescent="0.2">
      <c r="A617" s="1" t="s">
        <v>51</v>
      </c>
      <c r="B617" t="s">
        <v>106</v>
      </c>
      <c r="C617" s="32">
        <v>1100308</v>
      </c>
      <c r="D617" t="s">
        <v>171</v>
      </c>
      <c r="E617" s="32">
        <v>342221</v>
      </c>
      <c r="F617" s="32">
        <v>2956658</v>
      </c>
      <c r="G617" s="32">
        <v>0</v>
      </c>
      <c r="H617" s="32">
        <v>0</v>
      </c>
      <c r="I617" s="59">
        <f t="shared" si="138"/>
        <v>3298879</v>
      </c>
      <c r="J617" s="108">
        <f t="shared" si="144"/>
        <v>91.121677451681506</v>
      </c>
      <c r="K617" s="32">
        <v>12291</v>
      </c>
      <c r="L617" s="32">
        <v>158068</v>
      </c>
      <c r="M617" s="32">
        <v>148369</v>
      </c>
      <c r="N617" s="32">
        <v>2694</v>
      </c>
      <c r="O617" s="32">
        <v>0</v>
      </c>
      <c r="P617" s="59">
        <f t="shared" si="148"/>
        <v>321422</v>
      </c>
      <c r="Q617" s="108">
        <f t="shared" si="142"/>
        <v>8.8783225483184953</v>
      </c>
      <c r="R617" s="36">
        <f t="shared" si="143"/>
        <v>3620301</v>
      </c>
      <c r="S617" s="119">
        <v>11</v>
      </c>
      <c r="T617">
        <v>8</v>
      </c>
      <c r="U617">
        <v>4</v>
      </c>
      <c r="V617" s="36">
        <f t="shared" si="140"/>
        <v>23</v>
      </c>
      <c r="W617" s="124">
        <f t="shared" si="139"/>
        <v>0.74193548387096775</v>
      </c>
      <c r="X617" s="119">
        <v>0</v>
      </c>
      <c r="Y617" s="36">
        <f t="shared" si="141"/>
        <v>23</v>
      </c>
      <c r="Z617" s="14" t="s">
        <v>282</v>
      </c>
      <c r="AA617" s="14">
        <v>8</v>
      </c>
      <c r="AB617" s="14">
        <v>0</v>
      </c>
      <c r="AC617" s="125">
        <f t="shared" si="146"/>
        <v>8</v>
      </c>
      <c r="AD617" s="128">
        <f t="shared" si="145"/>
        <v>0.25806451612903225</v>
      </c>
      <c r="AE617" s="122">
        <f t="shared" si="147"/>
        <v>31</v>
      </c>
    </row>
    <row r="618" spans="1:31" ht="15.75" customHeight="1" x14ac:dyDescent="0.2">
      <c r="A618" s="1" t="s">
        <v>247</v>
      </c>
      <c r="B618" t="s">
        <v>99</v>
      </c>
      <c r="C618" s="32">
        <v>75790</v>
      </c>
      <c r="D618" t="s">
        <v>98</v>
      </c>
      <c r="E618" s="32">
        <v>0</v>
      </c>
      <c r="F618" s="32">
        <v>106150</v>
      </c>
      <c r="G618" s="32">
        <v>0</v>
      </c>
      <c r="H618" s="32">
        <v>0</v>
      </c>
      <c r="I618" s="59">
        <f t="shared" si="138"/>
        <v>106150</v>
      </c>
      <c r="J618" s="108">
        <f t="shared" si="144"/>
        <v>31.314439452358688</v>
      </c>
      <c r="K618" s="32">
        <v>146291</v>
      </c>
      <c r="L618" s="32">
        <v>61277</v>
      </c>
      <c r="M618" s="32">
        <v>8230</v>
      </c>
      <c r="N618" s="32">
        <v>16020</v>
      </c>
      <c r="O618" s="32">
        <v>1013</v>
      </c>
      <c r="P618" s="59">
        <f>SUM(K618:O618)</f>
        <v>232831</v>
      </c>
      <c r="Q618" s="108">
        <f t="shared" si="142"/>
        <v>68.685560547641316</v>
      </c>
      <c r="R618" s="36">
        <f t="shared" si="143"/>
        <v>338981</v>
      </c>
      <c r="S618" s="119">
        <v>4</v>
      </c>
      <c r="T618">
        <v>0</v>
      </c>
      <c r="U618">
        <v>0</v>
      </c>
      <c r="V618" s="36">
        <f t="shared" si="140"/>
        <v>4</v>
      </c>
      <c r="W618" s="124">
        <f t="shared" si="139"/>
        <v>6.7796610169491525E-2</v>
      </c>
      <c r="X618" s="119">
        <v>0</v>
      </c>
      <c r="Y618" s="36">
        <f t="shared" si="141"/>
        <v>4</v>
      </c>
      <c r="Z618" s="14">
        <v>22</v>
      </c>
      <c r="AA618" s="14">
        <v>33</v>
      </c>
      <c r="AB618" s="14">
        <v>0</v>
      </c>
      <c r="AC618" s="125">
        <f t="shared" si="146"/>
        <v>55</v>
      </c>
      <c r="AD618" s="128">
        <f t="shared" si="145"/>
        <v>0.93220338983050843</v>
      </c>
      <c r="AE618" s="122">
        <f t="shared" si="147"/>
        <v>59</v>
      </c>
    </row>
    <row r="619" spans="1:31" ht="15" customHeight="1" x14ac:dyDescent="0.2">
      <c r="A619" s="1" t="s">
        <v>247</v>
      </c>
      <c r="B619" t="s">
        <v>102</v>
      </c>
      <c r="C619" s="32">
        <v>22178</v>
      </c>
      <c r="D619" t="s">
        <v>171</v>
      </c>
      <c r="E619" s="32">
        <v>0</v>
      </c>
      <c r="F619" s="32">
        <v>106150</v>
      </c>
      <c r="G619" s="32">
        <v>0</v>
      </c>
      <c r="H619" s="32">
        <v>0</v>
      </c>
      <c r="I619" s="59">
        <f t="shared" si="138"/>
        <v>106150</v>
      </c>
      <c r="J619" s="108">
        <f t="shared" si="144"/>
        <v>31.314439452358688</v>
      </c>
      <c r="K619" s="32">
        <v>146291</v>
      </c>
      <c r="L619" s="32">
        <v>61277</v>
      </c>
      <c r="M619" s="32">
        <v>8230</v>
      </c>
      <c r="N619" s="32">
        <v>16020</v>
      </c>
      <c r="O619" s="32">
        <v>1013</v>
      </c>
      <c r="P619" s="59">
        <f t="shared" si="148"/>
        <v>232831</v>
      </c>
      <c r="Q619" s="108">
        <f t="shared" si="142"/>
        <v>68.685560547641316</v>
      </c>
      <c r="R619" s="36">
        <f t="shared" si="143"/>
        <v>338981</v>
      </c>
      <c r="S619" s="119">
        <v>4</v>
      </c>
      <c r="T619">
        <v>0</v>
      </c>
      <c r="U619">
        <v>0</v>
      </c>
      <c r="V619" s="36">
        <f t="shared" si="140"/>
        <v>4</v>
      </c>
      <c r="W619" s="124">
        <f t="shared" si="139"/>
        <v>6.7796610169491525E-2</v>
      </c>
      <c r="X619" s="119">
        <v>0</v>
      </c>
      <c r="Y619" s="36">
        <f t="shared" si="141"/>
        <v>4</v>
      </c>
      <c r="Z619" s="14">
        <v>22</v>
      </c>
      <c r="AA619" s="14">
        <v>33</v>
      </c>
      <c r="AB619" s="14">
        <v>0</v>
      </c>
      <c r="AC619" s="125">
        <f t="shared" si="146"/>
        <v>55</v>
      </c>
      <c r="AD619" s="128">
        <f t="shared" si="145"/>
        <v>0.93220338983050843</v>
      </c>
      <c r="AE619" s="122">
        <f t="shared" si="147"/>
        <v>59</v>
      </c>
    </row>
    <row r="620" spans="1:31" ht="15.75" customHeight="1" x14ac:dyDescent="0.2">
      <c r="A620" s="1" t="s">
        <v>247</v>
      </c>
      <c r="B620" t="s">
        <v>124</v>
      </c>
      <c r="C620" s="32">
        <v>37825</v>
      </c>
      <c r="D620" t="s">
        <v>171</v>
      </c>
      <c r="E620" s="32">
        <v>0</v>
      </c>
      <c r="F620" s="32">
        <v>106150</v>
      </c>
      <c r="G620" s="32">
        <v>0</v>
      </c>
      <c r="H620" s="32">
        <v>0</v>
      </c>
      <c r="I620" s="59">
        <f t="shared" si="138"/>
        <v>106150</v>
      </c>
      <c r="J620" s="108">
        <f t="shared" si="144"/>
        <v>31.314439452358688</v>
      </c>
      <c r="K620" s="32">
        <v>146291</v>
      </c>
      <c r="L620" s="32">
        <v>61277</v>
      </c>
      <c r="M620" s="32">
        <v>8230</v>
      </c>
      <c r="N620" s="32">
        <v>16020</v>
      </c>
      <c r="O620" s="32">
        <v>1013</v>
      </c>
      <c r="P620" s="59">
        <f t="shared" si="148"/>
        <v>232831</v>
      </c>
      <c r="Q620" s="108">
        <f t="shared" si="142"/>
        <v>68.685560547641316</v>
      </c>
      <c r="R620" s="36">
        <f t="shared" si="143"/>
        <v>338981</v>
      </c>
      <c r="S620" s="119">
        <v>4</v>
      </c>
      <c r="T620">
        <v>0</v>
      </c>
      <c r="U620">
        <v>0</v>
      </c>
      <c r="V620" s="36">
        <f t="shared" si="140"/>
        <v>4</v>
      </c>
      <c r="W620" s="124">
        <f t="shared" si="139"/>
        <v>6.7796610169491525E-2</v>
      </c>
      <c r="X620" s="119">
        <v>0</v>
      </c>
      <c r="Y620" s="36">
        <f t="shared" si="141"/>
        <v>4</v>
      </c>
      <c r="Z620" s="14">
        <v>22</v>
      </c>
      <c r="AA620" s="14">
        <v>33</v>
      </c>
      <c r="AB620" s="14">
        <v>0</v>
      </c>
      <c r="AC620" s="125">
        <f t="shared" si="146"/>
        <v>55</v>
      </c>
      <c r="AD620" s="128">
        <f t="shared" si="145"/>
        <v>0.93220338983050843</v>
      </c>
      <c r="AE620" s="122">
        <f t="shared" si="147"/>
        <v>59</v>
      </c>
    </row>
    <row r="621" spans="1:31" ht="15.75" customHeight="1" x14ac:dyDescent="0.2">
      <c r="A621" s="1" t="s">
        <v>247</v>
      </c>
      <c r="B621" t="s">
        <v>166</v>
      </c>
      <c r="C621" s="32">
        <v>14600</v>
      </c>
      <c r="D621" t="s">
        <v>224</v>
      </c>
      <c r="E621" s="32">
        <v>0</v>
      </c>
      <c r="F621" s="32">
        <v>106150</v>
      </c>
      <c r="G621" s="32">
        <v>0</v>
      </c>
      <c r="H621" s="32">
        <v>0</v>
      </c>
      <c r="I621" s="59">
        <f t="shared" ref="I621:I657" si="149">SUM(E621:H621)</f>
        <v>106150</v>
      </c>
      <c r="J621" s="108">
        <f t="shared" si="144"/>
        <v>31.314439452358688</v>
      </c>
      <c r="K621" s="32">
        <v>146291</v>
      </c>
      <c r="L621" s="32">
        <v>61277</v>
      </c>
      <c r="M621" s="32">
        <v>8230</v>
      </c>
      <c r="N621" s="32">
        <v>16020</v>
      </c>
      <c r="O621" s="32">
        <v>1013</v>
      </c>
      <c r="P621" s="59">
        <f t="shared" si="148"/>
        <v>232831</v>
      </c>
      <c r="Q621" s="108">
        <f t="shared" si="142"/>
        <v>68.685560547641316</v>
      </c>
      <c r="R621" s="36">
        <f t="shared" si="143"/>
        <v>338981</v>
      </c>
      <c r="S621" s="119">
        <v>4</v>
      </c>
      <c r="T621">
        <v>0</v>
      </c>
      <c r="U621">
        <v>0</v>
      </c>
      <c r="V621" s="36">
        <f t="shared" si="140"/>
        <v>4</v>
      </c>
      <c r="W621" s="124">
        <f t="shared" si="139"/>
        <v>6.7796610169491525E-2</v>
      </c>
      <c r="X621" s="119">
        <v>0</v>
      </c>
      <c r="Y621" s="36">
        <f t="shared" si="141"/>
        <v>4</v>
      </c>
      <c r="Z621" s="14">
        <v>22</v>
      </c>
      <c r="AA621" s="14">
        <v>33</v>
      </c>
      <c r="AB621" s="14">
        <v>0</v>
      </c>
      <c r="AC621" s="125">
        <f t="shared" si="146"/>
        <v>55</v>
      </c>
      <c r="AD621" s="128">
        <f t="shared" si="145"/>
        <v>0.93220338983050843</v>
      </c>
      <c r="AE621" s="122">
        <f t="shared" si="147"/>
        <v>59</v>
      </c>
    </row>
    <row r="622" spans="1:31" ht="15.75" customHeight="1" x14ac:dyDescent="0.2">
      <c r="A622" s="1" t="s">
        <v>247</v>
      </c>
      <c r="B622" t="s">
        <v>109</v>
      </c>
      <c r="C622" s="32">
        <v>26265</v>
      </c>
      <c r="D622" t="s">
        <v>224</v>
      </c>
      <c r="E622" s="32">
        <v>0</v>
      </c>
      <c r="F622" s="32">
        <v>106150</v>
      </c>
      <c r="G622" s="32">
        <v>0</v>
      </c>
      <c r="H622" s="32">
        <v>0</v>
      </c>
      <c r="I622" s="59">
        <f t="shared" si="149"/>
        <v>106150</v>
      </c>
      <c r="J622" s="108">
        <f t="shared" si="144"/>
        <v>31.314439452358688</v>
      </c>
      <c r="K622" s="32">
        <v>146291</v>
      </c>
      <c r="L622" s="32">
        <v>61277</v>
      </c>
      <c r="M622" s="32">
        <v>8230</v>
      </c>
      <c r="N622" s="32">
        <v>16020</v>
      </c>
      <c r="O622" s="32">
        <v>1013</v>
      </c>
      <c r="P622" s="59">
        <f t="shared" si="148"/>
        <v>232831</v>
      </c>
      <c r="Q622" s="108">
        <f t="shared" si="142"/>
        <v>68.685560547641316</v>
      </c>
      <c r="R622" s="36">
        <f t="shared" si="143"/>
        <v>338981</v>
      </c>
      <c r="S622" s="119">
        <v>4</v>
      </c>
      <c r="T622">
        <v>0</v>
      </c>
      <c r="U622">
        <v>0</v>
      </c>
      <c r="V622" s="36">
        <f t="shared" si="140"/>
        <v>4</v>
      </c>
      <c r="W622" s="124">
        <f t="shared" si="139"/>
        <v>6.7796610169491525E-2</v>
      </c>
      <c r="X622" s="119">
        <v>0</v>
      </c>
      <c r="Y622" s="36">
        <f t="shared" si="141"/>
        <v>4</v>
      </c>
      <c r="Z622" s="14">
        <v>22</v>
      </c>
      <c r="AA622" s="14">
        <v>33</v>
      </c>
      <c r="AB622" s="14">
        <v>0</v>
      </c>
      <c r="AC622" s="125">
        <f t="shared" si="146"/>
        <v>55</v>
      </c>
      <c r="AD622" s="128">
        <f t="shared" si="145"/>
        <v>0.93220338983050843</v>
      </c>
      <c r="AE622" s="122">
        <f t="shared" si="147"/>
        <v>59</v>
      </c>
    </row>
    <row r="623" spans="1:31" x14ac:dyDescent="0.2">
      <c r="A623" s="1" t="s">
        <v>247</v>
      </c>
      <c r="B623" t="s">
        <v>125</v>
      </c>
      <c r="C623" s="32">
        <v>31663</v>
      </c>
      <c r="D623" t="s">
        <v>224</v>
      </c>
      <c r="E623" s="32">
        <v>0</v>
      </c>
      <c r="F623" s="32">
        <v>106150</v>
      </c>
      <c r="G623" s="32">
        <v>0</v>
      </c>
      <c r="H623" s="32">
        <v>0</v>
      </c>
      <c r="I623" s="59">
        <f t="shared" si="149"/>
        <v>106150</v>
      </c>
      <c r="J623" s="108">
        <f t="shared" si="144"/>
        <v>31.314439452358688</v>
      </c>
      <c r="K623" s="32">
        <v>146291</v>
      </c>
      <c r="L623" s="32">
        <v>61277</v>
      </c>
      <c r="M623" s="32">
        <v>8230</v>
      </c>
      <c r="N623" s="32">
        <v>16020</v>
      </c>
      <c r="O623" s="32">
        <v>1013</v>
      </c>
      <c r="P623" s="59">
        <f t="shared" si="148"/>
        <v>232831</v>
      </c>
      <c r="Q623" s="108">
        <f t="shared" si="142"/>
        <v>68.685560547641316</v>
      </c>
      <c r="R623" s="36">
        <f t="shared" si="143"/>
        <v>338981</v>
      </c>
      <c r="S623" s="119">
        <v>4</v>
      </c>
      <c r="T623">
        <v>0</v>
      </c>
      <c r="U623">
        <v>0</v>
      </c>
      <c r="V623" s="36">
        <f t="shared" si="140"/>
        <v>4</v>
      </c>
      <c r="W623" s="124">
        <f t="shared" si="139"/>
        <v>6.7796610169491525E-2</v>
      </c>
      <c r="X623" s="119">
        <v>0</v>
      </c>
      <c r="Y623" s="36">
        <f t="shared" si="141"/>
        <v>4</v>
      </c>
      <c r="Z623" s="14">
        <v>22</v>
      </c>
      <c r="AA623" s="14">
        <v>33</v>
      </c>
      <c r="AB623" s="14">
        <v>0</v>
      </c>
      <c r="AC623" s="125">
        <f t="shared" si="146"/>
        <v>55</v>
      </c>
      <c r="AD623" s="128">
        <f t="shared" si="145"/>
        <v>0.93220338983050843</v>
      </c>
      <c r="AE623" s="122">
        <f t="shared" si="147"/>
        <v>59</v>
      </c>
    </row>
    <row r="624" spans="1:31" x14ac:dyDescent="0.2">
      <c r="A624" s="1" t="s">
        <v>247</v>
      </c>
      <c r="B624" t="s">
        <v>157</v>
      </c>
      <c r="C624" s="32">
        <v>12000</v>
      </c>
      <c r="D624" t="s">
        <v>224</v>
      </c>
      <c r="E624" s="32">
        <v>0</v>
      </c>
      <c r="F624" s="32">
        <v>106150</v>
      </c>
      <c r="G624" s="32">
        <v>0</v>
      </c>
      <c r="H624" s="32">
        <v>0</v>
      </c>
      <c r="I624" s="59">
        <f>SUM(F624:H624)</f>
        <v>106150</v>
      </c>
      <c r="J624" s="108">
        <f t="shared" si="144"/>
        <v>31.314439452358688</v>
      </c>
      <c r="K624" s="32">
        <v>146291</v>
      </c>
      <c r="L624" s="32">
        <v>61277</v>
      </c>
      <c r="M624" s="32">
        <v>8230</v>
      </c>
      <c r="N624" s="32">
        <v>16020</v>
      </c>
      <c r="O624" s="32">
        <v>1013</v>
      </c>
      <c r="P624" s="59">
        <f t="shared" si="148"/>
        <v>232831</v>
      </c>
      <c r="Q624" s="108">
        <f t="shared" si="142"/>
        <v>68.685560547641316</v>
      </c>
      <c r="R624" s="36">
        <f t="shared" si="143"/>
        <v>338981</v>
      </c>
      <c r="S624" s="119">
        <v>4</v>
      </c>
      <c r="T624">
        <v>0</v>
      </c>
      <c r="U624">
        <v>0</v>
      </c>
      <c r="V624" s="36">
        <f t="shared" si="140"/>
        <v>4</v>
      </c>
      <c r="W624" s="124">
        <f t="shared" si="139"/>
        <v>6.7796610169491525E-2</v>
      </c>
      <c r="X624" s="119">
        <v>0</v>
      </c>
      <c r="Y624" s="36">
        <f t="shared" si="141"/>
        <v>4</v>
      </c>
      <c r="Z624" s="14">
        <v>22</v>
      </c>
      <c r="AA624" s="14">
        <v>33</v>
      </c>
      <c r="AB624" s="14">
        <v>0</v>
      </c>
      <c r="AC624" s="125">
        <f t="shared" si="146"/>
        <v>55</v>
      </c>
      <c r="AD624" s="128">
        <f t="shared" si="145"/>
        <v>0.93220338983050843</v>
      </c>
      <c r="AE624" s="122">
        <f t="shared" si="147"/>
        <v>59</v>
      </c>
    </row>
    <row r="625" spans="1:31" x14ac:dyDescent="0.2">
      <c r="A625" s="1" t="s">
        <v>53</v>
      </c>
      <c r="B625" t="s">
        <v>148</v>
      </c>
      <c r="C625" s="32">
        <v>276115</v>
      </c>
      <c r="D625" t="s">
        <v>175</v>
      </c>
      <c r="E625" s="32">
        <v>2590815</v>
      </c>
      <c r="F625" s="32">
        <v>4493432</v>
      </c>
      <c r="G625" s="32">
        <v>462756</v>
      </c>
      <c r="H625" s="32">
        <v>204498</v>
      </c>
      <c r="I625" s="59">
        <f>SUM(F625:H625)</f>
        <v>5160686</v>
      </c>
      <c r="J625" s="108">
        <f t="shared" si="144"/>
        <v>94.571337258865981</v>
      </c>
      <c r="K625" s="32">
        <v>0</v>
      </c>
      <c r="L625" s="32">
        <v>47914</v>
      </c>
      <c r="M625" s="32">
        <v>248324</v>
      </c>
      <c r="N625" s="32">
        <v>0</v>
      </c>
      <c r="O625" s="32">
        <v>0</v>
      </c>
      <c r="P625" s="59">
        <f>SUM(K625:O625)</f>
        <v>296238</v>
      </c>
      <c r="Q625" s="108">
        <f t="shared" si="142"/>
        <v>5.4286627411340165</v>
      </c>
      <c r="R625" s="36">
        <f t="shared" si="143"/>
        <v>5456924</v>
      </c>
      <c r="S625">
        <v>80</v>
      </c>
      <c r="T625">
        <v>100</v>
      </c>
      <c r="U625">
        <v>30</v>
      </c>
      <c r="V625" s="36">
        <f t="shared" ref="V625:V657" si="150">SUM(S625:U625)</f>
        <v>210</v>
      </c>
      <c r="W625" s="124">
        <f t="shared" ref="W625:W657" si="151">V625/AE625</f>
        <v>1</v>
      </c>
      <c r="X625" s="119">
        <v>0</v>
      </c>
      <c r="Y625" s="36">
        <f t="shared" si="141"/>
        <v>210</v>
      </c>
      <c r="Z625" s="14">
        <v>0</v>
      </c>
      <c r="AA625" s="14">
        <v>0</v>
      </c>
      <c r="AB625" s="14">
        <v>0</v>
      </c>
      <c r="AC625" s="125">
        <f t="shared" si="146"/>
        <v>0</v>
      </c>
      <c r="AD625" s="128">
        <f t="shared" si="145"/>
        <v>0</v>
      </c>
      <c r="AE625" s="122">
        <f t="shared" si="147"/>
        <v>210</v>
      </c>
    </row>
    <row r="626" spans="1:31" ht="15.75" customHeight="1" x14ac:dyDescent="0.2">
      <c r="A626" s="1" t="s">
        <v>53</v>
      </c>
      <c r="B626" t="s">
        <v>130</v>
      </c>
      <c r="C626" s="32">
        <v>269207</v>
      </c>
      <c r="D626" t="s">
        <v>98</v>
      </c>
      <c r="E626" s="32">
        <v>2590815</v>
      </c>
      <c r="F626" s="32">
        <v>4493432</v>
      </c>
      <c r="G626" s="32">
        <v>462756</v>
      </c>
      <c r="H626" s="32">
        <v>204498</v>
      </c>
      <c r="I626" s="59">
        <f t="shared" si="149"/>
        <v>7751501</v>
      </c>
      <c r="J626" s="108">
        <f t="shared" si="144"/>
        <v>96.318990961312238</v>
      </c>
      <c r="K626" s="32">
        <v>0</v>
      </c>
      <c r="L626" s="32">
        <v>47914</v>
      </c>
      <c r="M626" s="32">
        <v>248324</v>
      </c>
      <c r="N626" s="32">
        <v>0</v>
      </c>
      <c r="O626" s="32">
        <v>0</v>
      </c>
      <c r="P626" s="59">
        <f t="shared" si="148"/>
        <v>296238</v>
      </c>
      <c r="Q626" s="108">
        <f t="shared" si="142"/>
        <v>3.6810090386877605</v>
      </c>
      <c r="R626" s="36">
        <f t="shared" si="143"/>
        <v>8047739</v>
      </c>
      <c r="S626">
        <v>80</v>
      </c>
      <c r="T626">
        <v>100</v>
      </c>
      <c r="U626">
        <v>30</v>
      </c>
      <c r="V626" s="36">
        <f t="shared" si="150"/>
        <v>210</v>
      </c>
      <c r="W626" s="124">
        <f t="shared" si="151"/>
        <v>1</v>
      </c>
      <c r="X626" s="119">
        <v>0</v>
      </c>
      <c r="Y626" s="36">
        <f t="shared" si="141"/>
        <v>210</v>
      </c>
      <c r="Z626" s="14">
        <v>0</v>
      </c>
      <c r="AA626" s="14">
        <v>0</v>
      </c>
      <c r="AB626" s="14">
        <v>0</v>
      </c>
      <c r="AC626" s="125">
        <f t="shared" si="146"/>
        <v>0</v>
      </c>
      <c r="AD626" s="128">
        <f t="shared" si="145"/>
        <v>0</v>
      </c>
      <c r="AE626" s="122">
        <f t="shared" si="147"/>
        <v>210</v>
      </c>
    </row>
    <row r="627" spans="1:31" x14ac:dyDescent="0.2">
      <c r="A627" s="1" t="s">
        <v>53</v>
      </c>
      <c r="B627" t="s">
        <v>119</v>
      </c>
      <c r="C627" s="32">
        <v>78250</v>
      </c>
      <c r="D627" t="s">
        <v>98</v>
      </c>
      <c r="E627" s="32">
        <v>2590815</v>
      </c>
      <c r="F627" s="32">
        <v>4493432</v>
      </c>
      <c r="G627" s="32">
        <v>462756</v>
      </c>
      <c r="H627" s="32">
        <v>204498</v>
      </c>
      <c r="I627" s="59">
        <f t="shared" si="149"/>
        <v>7751501</v>
      </c>
      <c r="J627" s="108">
        <f t="shared" si="144"/>
        <v>96.318990961312238</v>
      </c>
      <c r="K627" s="32">
        <v>0</v>
      </c>
      <c r="L627" s="32">
        <v>47914</v>
      </c>
      <c r="M627" s="32">
        <v>248324</v>
      </c>
      <c r="N627" s="32">
        <v>0</v>
      </c>
      <c r="O627" s="32">
        <v>0</v>
      </c>
      <c r="P627" s="59">
        <f t="shared" si="148"/>
        <v>296238</v>
      </c>
      <c r="Q627" s="108">
        <f t="shared" si="142"/>
        <v>3.6810090386877605</v>
      </c>
      <c r="R627" s="36">
        <f t="shared" si="143"/>
        <v>8047739</v>
      </c>
      <c r="S627">
        <v>80</v>
      </c>
      <c r="T627">
        <v>100</v>
      </c>
      <c r="U627">
        <v>30</v>
      </c>
      <c r="V627" s="36">
        <f t="shared" si="150"/>
        <v>210</v>
      </c>
      <c r="W627" s="124">
        <f t="shared" si="151"/>
        <v>1</v>
      </c>
      <c r="X627" s="119">
        <v>0</v>
      </c>
      <c r="Y627" s="36">
        <f t="shared" si="141"/>
        <v>210</v>
      </c>
      <c r="Z627" s="14">
        <v>0</v>
      </c>
      <c r="AA627" s="14">
        <v>0</v>
      </c>
      <c r="AB627" s="14">
        <v>0</v>
      </c>
      <c r="AC627" s="125">
        <f t="shared" si="146"/>
        <v>0</v>
      </c>
      <c r="AD627" s="128">
        <f t="shared" si="145"/>
        <v>0</v>
      </c>
      <c r="AE627" s="122">
        <f t="shared" si="147"/>
        <v>210</v>
      </c>
    </row>
    <row r="628" spans="1:31" x14ac:dyDescent="0.2">
      <c r="A628" s="1" t="s">
        <v>53</v>
      </c>
      <c r="B628" t="s">
        <v>121</v>
      </c>
      <c r="C628" s="32">
        <v>239730</v>
      </c>
      <c r="D628" t="s">
        <v>98</v>
      </c>
      <c r="E628" s="32">
        <v>2590815</v>
      </c>
      <c r="F628" s="32">
        <v>4493432</v>
      </c>
      <c r="G628" s="32">
        <v>462756</v>
      </c>
      <c r="H628" s="32">
        <v>204498</v>
      </c>
      <c r="I628" s="59">
        <f t="shared" si="149"/>
        <v>7751501</v>
      </c>
      <c r="J628" s="108">
        <f t="shared" si="144"/>
        <v>96.318990961312238</v>
      </c>
      <c r="K628" s="32">
        <v>0</v>
      </c>
      <c r="L628" s="32">
        <v>47914</v>
      </c>
      <c r="M628" s="32">
        <v>248324</v>
      </c>
      <c r="N628" s="32">
        <v>0</v>
      </c>
      <c r="O628" s="32">
        <v>0</v>
      </c>
      <c r="P628" s="59">
        <f t="shared" si="148"/>
        <v>296238</v>
      </c>
      <c r="Q628" s="108">
        <f t="shared" si="142"/>
        <v>3.6810090386877605</v>
      </c>
      <c r="R628" s="36">
        <f t="shared" si="143"/>
        <v>8047739</v>
      </c>
      <c r="S628">
        <v>80</v>
      </c>
      <c r="T628">
        <v>100</v>
      </c>
      <c r="U628">
        <v>30</v>
      </c>
      <c r="V628" s="36">
        <f t="shared" si="150"/>
        <v>210</v>
      </c>
      <c r="W628" s="124">
        <f t="shared" si="151"/>
        <v>1</v>
      </c>
      <c r="X628" s="119">
        <v>0</v>
      </c>
      <c r="Y628" s="36">
        <f t="shared" si="141"/>
        <v>210</v>
      </c>
      <c r="Z628" s="14">
        <v>0</v>
      </c>
      <c r="AA628" s="14">
        <v>0</v>
      </c>
      <c r="AB628" s="14">
        <v>0</v>
      </c>
      <c r="AC628" s="125">
        <f t="shared" si="146"/>
        <v>0</v>
      </c>
      <c r="AD628" s="128">
        <f t="shared" si="145"/>
        <v>0</v>
      </c>
      <c r="AE628" s="122">
        <f t="shared" si="147"/>
        <v>210</v>
      </c>
    </row>
    <row r="629" spans="1:31" x14ac:dyDescent="0.2">
      <c r="A629" s="1" t="s">
        <v>53</v>
      </c>
      <c r="B629" t="s">
        <v>100</v>
      </c>
      <c r="C629" s="32">
        <v>336011</v>
      </c>
      <c r="D629" t="s">
        <v>98</v>
      </c>
      <c r="E629" s="32">
        <v>2590815</v>
      </c>
      <c r="F629" s="32">
        <v>4493432</v>
      </c>
      <c r="G629" s="32">
        <v>462756</v>
      </c>
      <c r="H629" s="32">
        <v>204498</v>
      </c>
      <c r="I629" s="59">
        <f t="shared" si="149"/>
        <v>7751501</v>
      </c>
      <c r="J629" s="108">
        <f t="shared" si="144"/>
        <v>96.318990961312238</v>
      </c>
      <c r="K629" s="32">
        <v>0</v>
      </c>
      <c r="L629" s="32">
        <v>47914</v>
      </c>
      <c r="M629" s="32">
        <v>248324</v>
      </c>
      <c r="N629" s="32">
        <v>0</v>
      </c>
      <c r="O629" s="32">
        <v>0</v>
      </c>
      <c r="P629" s="59">
        <f t="shared" si="148"/>
        <v>296238</v>
      </c>
      <c r="Q629" s="108">
        <f t="shared" si="142"/>
        <v>3.6810090386877605</v>
      </c>
      <c r="R629" s="36">
        <f t="shared" si="143"/>
        <v>8047739</v>
      </c>
      <c r="S629">
        <v>80</v>
      </c>
      <c r="T629">
        <v>100</v>
      </c>
      <c r="U629">
        <v>30</v>
      </c>
      <c r="V629" s="36">
        <f t="shared" si="150"/>
        <v>210</v>
      </c>
      <c r="W629" s="124">
        <f t="shared" si="151"/>
        <v>1</v>
      </c>
      <c r="X629" s="119">
        <v>0</v>
      </c>
      <c r="Y629" s="36">
        <f t="shared" si="141"/>
        <v>210</v>
      </c>
      <c r="Z629" s="14">
        <v>0</v>
      </c>
      <c r="AA629" s="14">
        <v>0</v>
      </c>
      <c r="AB629" s="14">
        <v>0</v>
      </c>
      <c r="AC629" s="125">
        <f t="shared" si="146"/>
        <v>0</v>
      </c>
      <c r="AD629" s="128">
        <f t="shared" si="145"/>
        <v>0</v>
      </c>
      <c r="AE629" s="122">
        <f t="shared" si="147"/>
        <v>210</v>
      </c>
    </row>
    <row r="630" spans="1:31" ht="15.75" customHeight="1" x14ac:dyDescent="0.2">
      <c r="A630" s="1" t="s">
        <v>53</v>
      </c>
      <c r="B630" t="s">
        <v>123</v>
      </c>
      <c r="C630" s="32">
        <v>78953</v>
      </c>
      <c r="D630" t="s">
        <v>171</v>
      </c>
      <c r="E630" s="32">
        <v>2590815</v>
      </c>
      <c r="F630" s="32">
        <v>4493432</v>
      </c>
      <c r="G630" s="32">
        <v>462756</v>
      </c>
      <c r="H630" s="32">
        <v>204498</v>
      </c>
      <c r="I630" s="59">
        <f t="shared" si="149"/>
        <v>7751501</v>
      </c>
      <c r="J630" s="108">
        <f t="shared" si="144"/>
        <v>96.318990961312238</v>
      </c>
      <c r="K630" s="32">
        <v>0</v>
      </c>
      <c r="L630" s="32">
        <v>47914</v>
      </c>
      <c r="M630" s="32">
        <v>248324</v>
      </c>
      <c r="N630" s="32">
        <v>0</v>
      </c>
      <c r="O630" s="32">
        <v>0</v>
      </c>
      <c r="P630" s="59">
        <f t="shared" si="148"/>
        <v>296238</v>
      </c>
      <c r="Q630" s="108">
        <f t="shared" si="142"/>
        <v>3.6810090386877605</v>
      </c>
      <c r="R630" s="36">
        <f t="shared" si="143"/>
        <v>8047739</v>
      </c>
      <c r="S630">
        <v>80</v>
      </c>
      <c r="T630">
        <v>100</v>
      </c>
      <c r="U630">
        <v>30</v>
      </c>
      <c r="V630" s="36">
        <f t="shared" si="150"/>
        <v>210</v>
      </c>
      <c r="W630" s="124">
        <f t="shared" si="151"/>
        <v>1</v>
      </c>
      <c r="X630" s="119">
        <v>0</v>
      </c>
      <c r="Y630" s="36">
        <f t="shared" si="141"/>
        <v>210</v>
      </c>
      <c r="Z630" s="14">
        <v>0</v>
      </c>
      <c r="AA630" s="14">
        <v>0</v>
      </c>
      <c r="AB630" s="14">
        <v>0</v>
      </c>
      <c r="AC630" s="125">
        <f t="shared" si="146"/>
        <v>0</v>
      </c>
      <c r="AD630" s="128">
        <f t="shared" si="145"/>
        <v>0</v>
      </c>
      <c r="AE630" s="122">
        <f t="shared" si="147"/>
        <v>210</v>
      </c>
    </row>
    <row r="631" spans="1:31" ht="15.75" customHeight="1" x14ac:dyDescent="0.2">
      <c r="A631" s="1" t="s">
        <v>53</v>
      </c>
      <c r="B631" t="s">
        <v>102</v>
      </c>
      <c r="C631" s="32">
        <v>846418</v>
      </c>
      <c r="D631" t="s">
        <v>171</v>
      </c>
      <c r="E631" s="32">
        <v>2590815</v>
      </c>
      <c r="F631" s="32">
        <v>4493432</v>
      </c>
      <c r="G631" s="32">
        <v>462756</v>
      </c>
      <c r="H631" s="32">
        <v>204498</v>
      </c>
      <c r="I631" s="59">
        <f t="shared" si="149"/>
        <v>7751501</v>
      </c>
      <c r="J631" s="108">
        <f t="shared" si="144"/>
        <v>96.318990961312238</v>
      </c>
      <c r="K631" s="32">
        <v>0</v>
      </c>
      <c r="L631" s="32">
        <v>47914</v>
      </c>
      <c r="M631" s="32">
        <v>248324</v>
      </c>
      <c r="N631" s="32">
        <v>0</v>
      </c>
      <c r="O631" s="32">
        <v>0</v>
      </c>
      <c r="P631" s="59">
        <f t="shared" si="148"/>
        <v>296238</v>
      </c>
      <c r="Q631" s="108">
        <f t="shared" si="142"/>
        <v>3.6810090386877605</v>
      </c>
      <c r="R631" s="36">
        <f t="shared" si="143"/>
        <v>8047739</v>
      </c>
      <c r="S631">
        <v>80</v>
      </c>
      <c r="T631">
        <v>100</v>
      </c>
      <c r="U631">
        <v>30</v>
      </c>
      <c r="V631" s="36">
        <f t="shared" si="150"/>
        <v>210</v>
      </c>
      <c r="W631" s="124">
        <f t="shared" si="151"/>
        <v>1</v>
      </c>
      <c r="X631" s="119">
        <v>0</v>
      </c>
      <c r="Y631" s="36">
        <f t="shared" si="141"/>
        <v>210</v>
      </c>
      <c r="Z631" s="14">
        <v>0</v>
      </c>
      <c r="AA631" s="14">
        <v>0</v>
      </c>
      <c r="AB631" s="14">
        <v>0</v>
      </c>
      <c r="AC631" s="125">
        <f t="shared" si="146"/>
        <v>0</v>
      </c>
      <c r="AD631" s="128">
        <f t="shared" si="145"/>
        <v>0</v>
      </c>
      <c r="AE631" s="122">
        <f t="shared" si="147"/>
        <v>210</v>
      </c>
    </row>
    <row r="632" spans="1:31" x14ac:dyDescent="0.2">
      <c r="A632" s="1" t="s">
        <v>53</v>
      </c>
      <c r="B632" t="s">
        <v>103</v>
      </c>
      <c r="C632" s="32">
        <v>521812</v>
      </c>
      <c r="D632" t="s">
        <v>171</v>
      </c>
      <c r="E632" s="32">
        <v>2590815</v>
      </c>
      <c r="F632" s="32">
        <v>4493432</v>
      </c>
      <c r="G632" s="32">
        <v>462756</v>
      </c>
      <c r="H632" s="32">
        <v>204498</v>
      </c>
      <c r="I632" s="59">
        <f t="shared" si="149"/>
        <v>7751501</v>
      </c>
      <c r="J632" s="108">
        <f t="shared" si="144"/>
        <v>96.318990961312238</v>
      </c>
      <c r="K632" s="32">
        <v>0</v>
      </c>
      <c r="L632" s="32">
        <v>47914</v>
      </c>
      <c r="M632" s="32">
        <v>248324</v>
      </c>
      <c r="N632" s="32">
        <v>0</v>
      </c>
      <c r="O632" s="32">
        <v>0</v>
      </c>
      <c r="P632" s="59">
        <f t="shared" si="148"/>
        <v>296238</v>
      </c>
      <c r="Q632" s="108">
        <f t="shared" si="142"/>
        <v>3.6810090386877605</v>
      </c>
      <c r="R632" s="36">
        <f t="shared" si="143"/>
        <v>8047739</v>
      </c>
      <c r="S632">
        <v>80</v>
      </c>
      <c r="T632">
        <v>100</v>
      </c>
      <c r="U632">
        <v>30</v>
      </c>
      <c r="V632" s="36">
        <f t="shared" si="150"/>
        <v>210</v>
      </c>
      <c r="W632" s="124">
        <f t="shared" si="151"/>
        <v>1</v>
      </c>
      <c r="X632" s="119">
        <v>0</v>
      </c>
      <c r="Y632" s="36">
        <f t="shared" si="141"/>
        <v>210</v>
      </c>
      <c r="Z632" s="14">
        <v>0</v>
      </c>
      <c r="AA632" s="14">
        <v>0</v>
      </c>
      <c r="AB632" s="14">
        <v>0</v>
      </c>
      <c r="AC632" s="125">
        <f t="shared" si="146"/>
        <v>0</v>
      </c>
      <c r="AD632" s="128">
        <f t="shared" si="145"/>
        <v>0</v>
      </c>
      <c r="AE632" s="122">
        <f t="shared" si="147"/>
        <v>210</v>
      </c>
    </row>
    <row r="633" spans="1:31" x14ac:dyDescent="0.2">
      <c r="A633" s="1" t="s">
        <v>53</v>
      </c>
      <c r="B633" t="s">
        <v>104</v>
      </c>
      <c r="C633" s="32">
        <v>703298</v>
      </c>
      <c r="D633" t="s">
        <v>171</v>
      </c>
      <c r="E633" s="32">
        <v>2590815</v>
      </c>
      <c r="F633" s="32">
        <v>4493432</v>
      </c>
      <c r="G633" s="32">
        <v>462756</v>
      </c>
      <c r="H633" s="32">
        <v>204498</v>
      </c>
      <c r="I633" s="59">
        <f t="shared" si="149"/>
        <v>7751501</v>
      </c>
      <c r="J633" s="108">
        <f t="shared" si="144"/>
        <v>96.318990961312238</v>
      </c>
      <c r="K633" s="32">
        <v>0</v>
      </c>
      <c r="L633" s="32">
        <v>47914</v>
      </c>
      <c r="M633" s="32">
        <v>248324</v>
      </c>
      <c r="N633" s="32">
        <v>0</v>
      </c>
      <c r="O633" s="32">
        <v>0</v>
      </c>
      <c r="P633" s="59">
        <f t="shared" si="148"/>
        <v>296238</v>
      </c>
      <c r="Q633" s="108">
        <f t="shared" si="142"/>
        <v>3.6810090386877605</v>
      </c>
      <c r="R633" s="36">
        <f t="shared" si="143"/>
        <v>8047739</v>
      </c>
      <c r="S633">
        <v>80</v>
      </c>
      <c r="T633">
        <v>100</v>
      </c>
      <c r="U633">
        <v>30</v>
      </c>
      <c r="V633" s="36">
        <f t="shared" si="150"/>
        <v>210</v>
      </c>
      <c r="W633" s="124">
        <f t="shared" si="151"/>
        <v>1</v>
      </c>
      <c r="X633" s="119">
        <v>0</v>
      </c>
      <c r="Y633" s="36">
        <f t="shared" si="141"/>
        <v>210</v>
      </c>
      <c r="Z633" s="14">
        <v>0</v>
      </c>
      <c r="AA633" s="14">
        <v>0</v>
      </c>
      <c r="AB633" s="14">
        <v>0</v>
      </c>
      <c r="AC633" s="125">
        <f t="shared" si="146"/>
        <v>0</v>
      </c>
      <c r="AD633" s="128">
        <f t="shared" si="145"/>
        <v>0</v>
      </c>
      <c r="AE633" s="122">
        <f t="shared" si="147"/>
        <v>210</v>
      </c>
    </row>
    <row r="634" spans="1:31" x14ac:dyDescent="0.2">
      <c r="A634" s="1" t="s">
        <v>53</v>
      </c>
      <c r="B634" t="s">
        <v>105</v>
      </c>
      <c r="C634" s="32">
        <v>205443</v>
      </c>
      <c r="D634" t="s">
        <v>171</v>
      </c>
      <c r="E634" s="32">
        <v>2590815</v>
      </c>
      <c r="F634" s="32">
        <v>4493432</v>
      </c>
      <c r="G634" s="32">
        <v>462756</v>
      </c>
      <c r="H634" s="32">
        <v>204498</v>
      </c>
      <c r="I634" s="59">
        <f t="shared" si="149"/>
        <v>7751501</v>
      </c>
      <c r="J634" s="108">
        <f t="shared" si="144"/>
        <v>96.318990961312238</v>
      </c>
      <c r="K634" s="32">
        <v>0</v>
      </c>
      <c r="L634" s="32">
        <v>47914</v>
      </c>
      <c r="M634" s="32">
        <v>248324</v>
      </c>
      <c r="N634" s="32">
        <v>0</v>
      </c>
      <c r="O634" s="32">
        <v>0</v>
      </c>
      <c r="P634" s="59">
        <f t="shared" si="148"/>
        <v>296238</v>
      </c>
      <c r="Q634" s="108">
        <f t="shared" si="142"/>
        <v>3.6810090386877605</v>
      </c>
      <c r="R634" s="36">
        <f t="shared" si="143"/>
        <v>8047739</v>
      </c>
      <c r="S634">
        <v>80</v>
      </c>
      <c r="T634">
        <v>100</v>
      </c>
      <c r="U634">
        <v>30</v>
      </c>
      <c r="V634" s="36">
        <f t="shared" si="150"/>
        <v>210</v>
      </c>
      <c r="W634" s="124">
        <f t="shared" si="151"/>
        <v>1</v>
      </c>
      <c r="X634" s="119">
        <v>0</v>
      </c>
      <c r="Y634" s="36">
        <f t="shared" si="141"/>
        <v>210</v>
      </c>
      <c r="Z634" s="14">
        <v>0</v>
      </c>
      <c r="AA634" s="14">
        <v>0</v>
      </c>
      <c r="AB634" s="14">
        <v>0</v>
      </c>
      <c r="AC634" s="125">
        <f t="shared" si="146"/>
        <v>0</v>
      </c>
      <c r="AD634" s="128">
        <f t="shared" si="145"/>
        <v>0</v>
      </c>
      <c r="AE634" s="122">
        <f t="shared" si="147"/>
        <v>210</v>
      </c>
    </row>
    <row r="635" spans="1:31" ht="15.75" customHeight="1" x14ac:dyDescent="0.2">
      <c r="A635" s="1" t="s">
        <v>53</v>
      </c>
      <c r="B635" t="s">
        <v>106</v>
      </c>
      <c r="C635" s="32">
        <v>924414</v>
      </c>
      <c r="D635" t="s">
        <v>171</v>
      </c>
      <c r="E635" s="32">
        <v>2590815</v>
      </c>
      <c r="F635" s="32">
        <v>4493432</v>
      </c>
      <c r="G635" s="32">
        <v>462756</v>
      </c>
      <c r="H635" s="32">
        <v>204498</v>
      </c>
      <c r="I635" s="59">
        <f t="shared" si="149"/>
        <v>7751501</v>
      </c>
      <c r="J635" s="108">
        <f t="shared" si="144"/>
        <v>96.318990961312238</v>
      </c>
      <c r="K635" s="32">
        <v>0</v>
      </c>
      <c r="L635" s="32">
        <v>47914</v>
      </c>
      <c r="M635" s="32">
        <v>248324</v>
      </c>
      <c r="N635" s="32">
        <v>0</v>
      </c>
      <c r="O635" s="32">
        <v>0</v>
      </c>
      <c r="P635" s="59">
        <f t="shared" si="148"/>
        <v>296238</v>
      </c>
      <c r="Q635" s="108">
        <f t="shared" si="142"/>
        <v>3.6810090386877605</v>
      </c>
      <c r="R635" s="36">
        <f t="shared" si="143"/>
        <v>8047739</v>
      </c>
      <c r="S635">
        <v>80</v>
      </c>
      <c r="T635">
        <v>100</v>
      </c>
      <c r="U635">
        <v>30</v>
      </c>
      <c r="V635" s="36">
        <f t="shared" si="150"/>
        <v>210</v>
      </c>
      <c r="W635" s="124">
        <f t="shared" si="151"/>
        <v>1</v>
      </c>
      <c r="X635" s="119">
        <v>0</v>
      </c>
      <c r="Y635" s="36">
        <f t="shared" si="141"/>
        <v>210</v>
      </c>
      <c r="Z635" s="14">
        <v>0</v>
      </c>
      <c r="AA635" s="14">
        <v>0</v>
      </c>
      <c r="AB635" s="14">
        <v>0</v>
      </c>
      <c r="AC635" s="125">
        <f t="shared" si="146"/>
        <v>0</v>
      </c>
      <c r="AD635" s="128">
        <f t="shared" si="145"/>
        <v>0</v>
      </c>
      <c r="AE635" s="122">
        <f t="shared" si="147"/>
        <v>210</v>
      </c>
    </row>
    <row r="636" spans="1:31" x14ac:dyDescent="0.2">
      <c r="A636" s="1" t="s">
        <v>53</v>
      </c>
      <c r="B636" t="s">
        <v>109</v>
      </c>
      <c r="C636" s="32">
        <v>247614</v>
      </c>
      <c r="D636" t="s">
        <v>224</v>
      </c>
      <c r="E636" s="32">
        <v>2590815</v>
      </c>
      <c r="F636" s="32">
        <v>4493432</v>
      </c>
      <c r="G636" s="32">
        <v>462756</v>
      </c>
      <c r="H636" s="32">
        <v>204498</v>
      </c>
      <c r="I636" s="59">
        <f t="shared" si="149"/>
        <v>7751501</v>
      </c>
      <c r="J636" s="108">
        <f t="shared" si="144"/>
        <v>96.318990961312238</v>
      </c>
      <c r="K636" s="32">
        <v>0</v>
      </c>
      <c r="L636" s="32">
        <v>47914</v>
      </c>
      <c r="M636" s="32">
        <v>248324</v>
      </c>
      <c r="N636" s="32">
        <v>0</v>
      </c>
      <c r="O636" s="32">
        <v>0</v>
      </c>
      <c r="P636" s="59">
        <f t="shared" si="148"/>
        <v>296238</v>
      </c>
      <c r="Q636" s="108">
        <f t="shared" si="142"/>
        <v>3.6810090386877605</v>
      </c>
      <c r="R636" s="36">
        <f t="shared" si="143"/>
        <v>8047739</v>
      </c>
      <c r="S636">
        <v>80</v>
      </c>
      <c r="T636">
        <v>100</v>
      </c>
      <c r="U636">
        <v>30</v>
      </c>
      <c r="V636" s="36">
        <f t="shared" si="150"/>
        <v>210</v>
      </c>
      <c r="W636" s="124">
        <f t="shared" si="151"/>
        <v>1</v>
      </c>
      <c r="X636" s="119">
        <v>0</v>
      </c>
      <c r="Y636" s="36">
        <f t="shared" si="141"/>
        <v>210</v>
      </c>
      <c r="Z636" s="14">
        <v>0</v>
      </c>
      <c r="AA636" s="14">
        <v>0</v>
      </c>
      <c r="AB636" s="14">
        <v>0</v>
      </c>
      <c r="AC636" s="125">
        <f t="shared" si="146"/>
        <v>0</v>
      </c>
      <c r="AD636" s="128">
        <f t="shared" si="145"/>
        <v>0</v>
      </c>
      <c r="AE636" s="122">
        <f t="shared" si="147"/>
        <v>210</v>
      </c>
    </row>
    <row r="637" spans="1:31" x14ac:dyDescent="0.2">
      <c r="A637" s="1" t="s">
        <v>53</v>
      </c>
      <c r="B637" t="s">
        <v>126</v>
      </c>
      <c r="C637" s="32">
        <v>454200</v>
      </c>
      <c r="D637" t="s">
        <v>224</v>
      </c>
      <c r="E637" s="32">
        <v>2590815</v>
      </c>
      <c r="F637" s="32">
        <v>4493432</v>
      </c>
      <c r="G637" s="32">
        <v>462756</v>
      </c>
      <c r="H637" s="32">
        <v>204498</v>
      </c>
      <c r="I637" s="59">
        <f t="shared" si="149"/>
        <v>7751501</v>
      </c>
      <c r="J637" s="108">
        <f t="shared" si="144"/>
        <v>96.318990961312238</v>
      </c>
      <c r="K637" s="32">
        <v>0</v>
      </c>
      <c r="L637" s="32">
        <v>47914</v>
      </c>
      <c r="M637" s="32">
        <v>248324</v>
      </c>
      <c r="N637" s="32">
        <v>0</v>
      </c>
      <c r="O637" s="32">
        <v>0</v>
      </c>
      <c r="P637" s="59">
        <f t="shared" si="148"/>
        <v>296238</v>
      </c>
      <c r="Q637" s="108">
        <f t="shared" si="142"/>
        <v>3.6810090386877605</v>
      </c>
      <c r="R637" s="36">
        <f t="shared" si="143"/>
        <v>8047739</v>
      </c>
      <c r="S637">
        <v>80</v>
      </c>
      <c r="T637">
        <v>100</v>
      </c>
      <c r="U637">
        <v>30</v>
      </c>
      <c r="V637" s="36">
        <f t="shared" si="150"/>
        <v>210</v>
      </c>
      <c r="W637" s="124">
        <f t="shared" si="151"/>
        <v>1</v>
      </c>
      <c r="X637" s="119">
        <v>0</v>
      </c>
      <c r="Y637" s="36">
        <f t="shared" si="141"/>
        <v>210</v>
      </c>
      <c r="Z637" s="14">
        <v>0</v>
      </c>
      <c r="AA637" s="14">
        <v>0</v>
      </c>
      <c r="AB637" s="14">
        <v>0</v>
      </c>
      <c r="AC637" s="125">
        <f t="shared" si="146"/>
        <v>0</v>
      </c>
      <c r="AD637" s="128">
        <f t="shared" si="145"/>
        <v>0</v>
      </c>
      <c r="AE637" s="122">
        <f t="shared" si="147"/>
        <v>210</v>
      </c>
    </row>
    <row r="638" spans="1:31" ht="15.75" customHeight="1" x14ac:dyDescent="0.2">
      <c r="A638" s="1" t="s">
        <v>53</v>
      </c>
      <c r="B638" t="s">
        <v>168</v>
      </c>
      <c r="C638" s="32">
        <v>216509</v>
      </c>
      <c r="D638" t="s">
        <v>224</v>
      </c>
      <c r="E638" s="32">
        <v>2590815</v>
      </c>
      <c r="F638" s="32">
        <v>4493432</v>
      </c>
      <c r="G638" s="32">
        <v>462756</v>
      </c>
      <c r="H638" s="32">
        <v>204498</v>
      </c>
      <c r="I638" s="59">
        <f t="shared" si="149"/>
        <v>7751501</v>
      </c>
      <c r="J638" s="108">
        <f t="shared" si="144"/>
        <v>96.318990961312238</v>
      </c>
      <c r="K638" s="32">
        <v>0</v>
      </c>
      <c r="L638" s="32">
        <v>47914</v>
      </c>
      <c r="M638" s="32">
        <v>248324</v>
      </c>
      <c r="N638" s="32">
        <v>0</v>
      </c>
      <c r="O638" s="32">
        <v>0</v>
      </c>
      <c r="P638" s="59">
        <f t="shared" si="148"/>
        <v>296238</v>
      </c>
      <c r="Q638" s="108">
        <f t="shared" si="142"/>
        <v>3.6810090386877605</v>
      </c>
      <c r="R638" s="36">
        <f t="shared" si="143"/>
        <v>8047739</v>
      </c>
      <c r="S638">
        <v>80</v>
      </c>
      <c r="T638">
        <v>100</v>
      </c>
      <c r="U638">
        <v>30</v>
      </c>
      <c r="V638" s="36">
        <f t="shared" si="150"/>
        <v>210</v>
      </c>
      <c r="W638" s="124">
        <f t="shared" si="151"/>
        <v>1</v>
      </c>
      <c r="X638" s="119">
        <v>0</v>
      </c>
      <c r="Y638" s="36">
        <f t="shared" si="141"/>
        <v>210</v>
      </c>
      <c r="Z638" s="14">
        <v>0</v>
      </c>
      <c r="AA638" s="14">
        <v>0</v>
      </c>
      <c r="AB638" s="14">
        <v>0</v>
      </c>
      <c r="AC638" s="125">
        <f t="shared" si="146"/>
        <v>0</v>
      </c>
      <c r="AD638" s="128">
        <f t="shared" si="145"/>
        <v>0</v>
      </c>
      <c r="AE638" s="122">
        <f t="shared" si="147"/>
        <v>210</v>
      </c>
    </row>
    <row r="639" spans="1:31" ht="15.75" customHeight="1" x14ac:dyDescent="0.2">
      <c r="A639" s="1" t="s">
        <v>54</v>
      </c>
      <c r="B639" t="s">
        <v>119</v>
      </c>
      <c r="C639" s="32">
        <v>57863</v>
      </c>
      <c r="D639" t="s">
        <v>98</v>
      </c>
      <c r="E639" s="32">
        <v>21785</v>
      </c>
      <c r="F639" s="32">
        <v>678395</v>
      </c>
      <c r="G639" s="32">
        <v>0</v>
      </c>
      <c r="H639" s="32">
        <v>0</v>
      </c>
      <c r="I639" s="59">
        <f t="shared" si="149"/>
        <v>700180</v>
      </c>
      <c r="J639" s="108">
        <f t="shared" si="144"/>
        <v>38.566191212694051</v>
      </c>
      <c r="K639" s="32">
        <v>347768</v>
      </c>
      <c r="L639" s="32">
        <v>490214</v>
      </c>
      <c r="M639" s="32">
        <v>274278</v>
      </c>
      <c r="N639" s="32">
        <v>0</v>
      </c>
      <c r="O639" s="32">
        <f>344+2744</f>
        <v>3088</v>
      </c>
      <c r="P639" s="59">
        <f>SUM(K639:O639)</f>
        <v>1115348</v>
      </c>
      <c r="Q639" s="108">
        <f t="shared" si="142"/>
        <v>61.433808787305949</v>
      </c>
      <c r="R639" s="36">
        <f t="shared" si="143"/>
        <v>1815528</v>
      </c>
      <c r="S639">
        <v>9</v>
      </c>
      <c r="T639">
        <v>0</v>
      </c>
      <c r="U639">
        <v>0</v>
      </c>
      <c r="V639" s="36">
        <f t="shared" si="150"/>
        <v>9</v>
      </c>
      <c r="W639" s="124">
        <f t="shared" si="151"/>
        <v>1</v>
      </c>
      <c r="X639" s="119">
        <v>0</v>
      </c>
      <c r="Y639" s="36">
        <f t="shared" ref="Y639:Y657" si="152">V639+X639</f>
        <v>9</v>
      </c>
      <c r="Z639" s="14" t="s">
        <v>293</v>
      </c>
      <c r="AA639" s="14" t="s">
        <v>337</v>
      </c>
      <c r="AB639" s="14" t="s">
        <v>272</v>
      </c>
      <c r="AC639" s="125">
        <f t="shared" si="146"/>
        <v>0</v>
      </c>
      <c r="AD639" s="128">
        <f t="shared" si="145"/>
        <v>0</v>
      </c>
      <c r="AE639" s="122">
        <f t="shared" si="147"/>
        <v>9</v>
      </c>
    </row>
    <row r="640" spans="1:31" ht="15.75" customHeight="1" x14ac:dyDescent="0.2">
      <c r="A640" s="1" t="s">
        <v>54</v>
      </c>
      <c r="B640" t="s">
        <v>99</v>
      </c>
      <c r="C640" s="32">
        <v>167355</v>
      </c>
      <c r="D640" t="s">
        <v>98</v>
      </c>
      <c r="E640" s="32">
        <v>21785</v>
      </c>
      <c r="F640" s="32">
        <v>678395</v>
      </c>
      <c r="G640" s="32">
        <v>0</v>
      </c>
      <c r="H640" s="32">
        <v>0</v>
      </c>
      <c r="I640" s="59">
        <f t="shared" si="149"/>
        <v>700180</v>
      </c>
      <c r="J640" s="108">
        <f t="shared" si="144"/>
        <v>38.566191212694051</v>
      </c>
      <c r="K640" s="32">
        <v>347768</v>
      </c>
      <c r="L640" s="32">
        <v>490214</v>
      </c>
      <c r="M640" s="32">
        <v>274278</v>
      </c>
      <c r="N640" s="32">
        <v>0</v>
      </c>
      <c r="O640" s="32">
        <f t="shared" ref="O640:O647" si="153">344+2744</f>
        <v>3088</v>
      </c>
      <c r="P640" s="59">
        <f>SUM(K640:O640)</f>
        <v>1115348</v>
      </c>
      <c r="Q640" s="108">
        <f t="shared" si="142"/>
        <v>61.433808787305949</v>
      </c>
      <c r="R640" s="36">
        <f t="shared" si="143"/>
        <v>1815528</v>
      </c>
      <c r="S640">
        <v>9</v>
      </c>
      <c r="T640">
        <v>0</v>
      </c>
      <c r="U640">
        <v>0</v>
      </c>
      <c r="V640" s="36">
        <f t="shared" si="150"/>
        <v>9</v>
      </c>
      <c r="W640" s="124">
        <f t="shared" si="151"/>
        <v>1</v>
      </c>
      <c r="X640" s="119">
        <v>0</v>
      </c>
      <c r="Y640" s="36">
        <f t="shared" si="152"/>
        <v>9</v>
      </c>
      <c r="Z640" s="14" t="s">
        <v>293</v>
      </c>
      <c r="AA640" s="14" t="s">
        <v>337</v>
      </c>
      <c r="AB640" s="14" t="s">
        <v>272</v>
      </c>
      <c r="AC640" s="125">
        <f t="shared" si="146"/>
        <v>0</v>
      </c>
      <c r="AD640" s="128">
        <f t="shared" si="145"/>
        <v>0</v>
      </c>
      <c r="AE640" s="122">
        <f t="shared" si="147"/>
        <v>9</v>
      </c>
    </row>
    <row r="641" spans="1:31" x14ac:dyDescent="0.2">
      <c r="A641" s="1" t="s">
        <v>54</v>
      </c>
      <c r="B641" t="s">
        <v>121</v>
      </c>
      <c r="C641" s="32">
        <v>83906</v>
      </c>
      <c r="D641" t="s">
        <v>98</v>
      </c>
      <c r="E641" s="32">
        <v>21785</v>
      </c>
      <c r="F641" s="32">
        <v>678395</v>
      </c>
      <c r="G641" s="32">
        <v>0</v>
      </c>
      <c r="H641" s="32">
        <v>0</v>
      </c>
      <c r="I641" s="59">
        <f t="shared" si="149"/>
        <v>700180</v>
      </c>
      <c r="J641" s="108">
        <f t="shared" si="144"/>
        <v>38.566191212694051</v>
      </c>
      <c r="K641" s="32">
        <v>347768</v>
      </c>
      <c r="L641" s="32">
        <v>490214</v>
      </c>
      <c r="M641" s="32">
        <v>274278</v>
      </c>
      <c r="N641" s="32">
        <v>0</v>
      </c>
      <c r="O641" s="32">
        <f t="shared" si="153"/>
        <v>3088</v>
      </c>
      <c r="P641" s="59">
        <f t="shared" si="148"/>
        <v>1115348</v>
      </c>
      <c r="Q641" s="108">
        <f t="shared" si="142"/>
        <v>61.433808787305949</v>
      </c>
      <c r="R641" s="36">
        <f t="shared" si="143"/>
        <v>1815528</v>
      </c>
      <c r="S641">
        <v>9</v>
      </c>
      <c r="T641">
        <v>0</v>
      </c>
      <c r="U641">
        <v>0</v>
      </c>
      <c r="V641" s="36">
        <f t="shared" si="150"/>
        <v>9</v>
      </c>
      <c r="W641" s="124">
        <f t="shared" si="151"/>
        <v>1</v>
      </c>
      <c r="X641" s="119">
        <v>0</v>
      </c>
      <c r="Y641" s="36">
        <f t="shared" si="152"/>
        <v>9</v>
      </c>
      <c r="Z641" s="14" t="s">
        <v>293</v>
      </c>
      <c r="AA641" s="14" t="s">
        <v>337</v>
      </c>
      <c r="AB641" s="14" t="s">
        <v>272</v>
      </c>
      <c r="AC641" s="125">
        <f t="shared" si="146"/>
        <v>0</v>
      </c>
      <c r="AD641" s="128">
        <f t="shared" si="145"/>
        <v>0</v>
      </c>
      <c r="AE641" s="122">
        <f t="shared" si="147"/>
        <v>9</v>
      </c>
    </row>
    <row r="642" spans="1:31" x14ac:dyDescent="0.2">
      <c r="A642" s="1" t="s">
        <v>54</v>
      </c>
      <c r="B642" t="s">
        <v>100</v>
      </c>
      <c r="C642" s="32">
        <v>10500</v>
      </c>
      <c r="D642" t="s">
        <v>98</v>
      </c>
      <c r="E642" s="32">
        <v>21785</v>
      </c>
      <c r="F642" s="32">
        <v>678395</v>
      </c>
      <c r="G642" s="32">
        <v>0</v>
      </c>
      <c r="H642" s="32">
        <v>0</v>
      </c>
      <c r="I642" s="59">
        <f t="shared" si="149"/>
        <v>700180</v>
      </c>
      <c r="J642" s="108">
        <f t="shared" si="144"/>
        <v>38.566191212694051</v>
      </c>
      <c r="K642" s="32">
        <v>347768</v>
      </c>
      <c r="L642" s="32">
        <v>490214</v>
      </c>
      <c r="M642" s="32">
        <v>274278</v>
      </c>
      <c r="N642" s="32">
        <v>0</v>
      </c>
      <c r="O642" s="32">
        <f t="shared" si="153"/>
        <v>3088</v>
      </c>
      <c r="P642" s="59">
        <f t="shared" si="148"/>
        <v>1115348</v>
      </c>
      <c r="Q642" s="108">
        <f t="shared" si="142"/>
        <v>61.433808787305949</v>
      </c>
      <c r="R642" s="36">
        <f t="shared" si="143"/>
        <v>1815528</v>
      </c>
      <c r="S642">
        <v>9</v>
      </c>
      <c r="T642">
        <v>0</v>
      </c>
      <c r="U642">
        <v>0</v>
      </c>
      <c r="V642" s="36">
        <f t="shared" si="150"/>
        <v>9</v>
      </c>
      <c r="W642" s="124">
        <f t="shared" si="151"/>
        <v>1</v>
      </c>
      <c r="X642" s="119">
        <v>0</v>
      </c>
      <c r="Y642" s="36">
        <f t="shared" si="152"/>
        <v>9</v>
      </c>
      <c r="Z642" s="14" t="s">
        <v>293</v>
      </c>
      <c r="AA642" s="14" t="s">
        <v>337</v>
      </c>
      <c r="AB642" s="14" t="s">
        <v>272</v>
      </c>
      <c r="AC642" s="125">
        <f t="shared" si="146"/>
        <v>0</v>
      </c>
      <c r="AD642" s="128">
        <f t="shared" si="145"/>
        <v>0</v>
      </c>
      <c r="AE642" s="122">
        <f t="shared" si="147"/>
        <v>9</v>
      </c>
    </row>
    <row r="643" spans="1:31" x14ac:dyDescent="0.2">
      <c r="A643" s="1" t="s">
        <v>54</v>
      </c>
      <c r="B643" t="s">
        <v>136</v>
      </c>
      <c r="C643" s="32">
        <v>54434</v>
      </c>
      <c r="D643" t="s">
        <v>98</v>
      </c>
      <c r="E643" s="32">
        <v>21785</v>
      </c>
      <c r="F643" s="32">
        <v>678395</v>
      </c>
      <c r="G643" s="32">
        <v>0</v>
      </c>
      <c r="H643" s="32">
        <v>0</v>
      </c>
      <c r="I643" s="59">
        <f t="shared" si="149"/>
        <v>700180</v>
      </c>
      <c r="J643" s="108">
        <f t="shared" si="144"/>
        <v>38.566191212694051</v>
      </c>
      <c r="K643" s="32">
        <v>347768</v>
      </c>
      <c r="L643" s="32">
        <v>490214</v>
      </c>
      <c r="M643" s="32">
        <v>274278</v>
      </c>
      <c r="N643" s="32">
        <v>0</v>
      </c>
      <c r="O643" s="32">
        <f t="shared" si="153"/>
        <v>3088</v>
      </c>
      <c r="P643" s="59">
        <f t="shared" si="148"/>
        <v>1115348</v>
      </c>
      <c r="Q643" s="108">
        <f t="shared" si="142"/>
        <v>61.433808787305949</v>
      </c>
      <c r="R643" s="36">
        <f t="shared" si="143"/>
        <v>1815528</v>
      </c>
      <c r="S643">
        <v>9</v>
      </c>
      <c r="T643">
        <v>0</v>
      </c>
      <c r="U643">
        <v>0</v>
      </c>
      <c r="V643" s="36">
        <f t="shared" si="150"/>
        <v>9</v>
      </c>
      <c r="W643" s="124">
        <f t="shared" si="151"/>
        <v>1</v>
      </c>
      <c r="X643" s="119">
        <v>0</v>
      </c>
      <c r="Y643" s="36">
        <f t="shared" si="152"/>
        <v>9</v>
      </c>
      <c r="Z643" s="14" t="s">
        <v>293</v>
      </c>
      <c r="AA643" s="14" t="s">
        <v>337</v>
      </c>
      <c r="AB643" s="14" t="s">
        <v>272</v>
      </c>
      <c r="AC643" s="125">
        <f t="shared" si="146"/>
        <v>0</v>
      </c>
      <c r="AD643" s="128">
        <f t="shared" si="145"/>
        <v>0</v>
      </c>
      <c r="AE643" s="122">
        <f t="shared" si="147"/>
        <v>9</v>
      </c>
    </row>
    <row r="644" spans="1:31" ht="15.75" customHeight="1" x14ac:dyDescent="0.2">
      <c r="A644" s="1" t="s">
        <v>54</v>
      </c>
      <c r="B644" t="s">
        <v>102</v>
      </c>
      <c r="C644" s="32">
        <v>162208</v>
      </c>
      <c r="D644" t="s">
        <v>171</v>
      </c>
      <c r="E644" s="32">
        <v>21785</v>
      </c>
      <c r="F644" s="32">
        <v>678395</v>
      </c>
      <c r="G644" s="32">
        <v>0</v>
      </c>
      <c r="H644" s="32">
        <v>0</v>
      </c>
      <c r="I644" s="59">
        <f t="shared" si="149"/>
        <v>700180</v>
      </c>
      <c r="J644" s="108">
        <f t="shared" si="144"/>
        <v>38.566191212694051</v>
      </c>
      <c r="K644" s="32">
        <v>347768</v>
      </c>
      <c r="L644" s="32">
        <v>490214</v>
      </c>
      <c r="M644" s="32">
        <v>274278</v>
      </c>
      <c r="N644" s="32">
        <v>0</v>
      </c>
      <c r="O644" s="32">
        <f t="shared" si="153"/>
        <v>3088</v>
      </c>
      <c r="P644" s="59">
        <f t="shared" si="148"/>
        <v>1115348</v>
      </c>
      <c r="Q644" s="108">
        <f t="shared" ref="Q644:Q648" si="154">(100*P644)/R644</f>
        <v>61.433808787305949</v>
      </c>
      <c r="R644" s="36">
        <f t="shared" si="143"/>
        <v>1815528</v>
      </c>
      <c r="S644">
        <v>9</v>
      </c>
      <c r="T644">
        <v>0</v>
      </c>
      <c r="U644">
        <v>0</v>
      </c>
      <c r="V644" s="36">
        <f t="shared" si="150"/>
        <v>9</v>
      </c>
      <c r="W644" s="124">
        <f t="shared" si="151"/>
        <v>1</v>
      </c>
      <c r="X644" s="119">
        <v>0</v>
      </c>
      <c r="Y644" s="36">
        <f t="shared" si="152"/>
        <v>9</v>
      </c>
      <c r="Z644" s="14" t="s">
        <v>293</v>
      </c>
      <c r="AA644" s="14" t="s">
        <v>337</v>
      </c>
      <c r="AB644" s="14" t="s">
        <v>272</v>
      </c>
      <c r="AC644" s="125">
        <f t="shared" si="146"/>
        <v>0</v>
      </c>
      <c r="AD644" s="128">
        <f>AC644/AE644</f>
        <v>0</v>
      </c>
      <c r="AE644" s="122">
        <f t="shared" si="147"/>
        <v>9</v>
      </c>
    </row>
    <row r="645" spans="1:31" ht="15.75" customHeight="1" x14ac:dyDescent="0.2">
      <c r="A645" s="1" t="s">
        <v>54</v>
      </c>
      <c r="B645" t="s">
        <v>103</v>
      </c>
      <c r="C645" s="32">
        <v>55451</v>
      </c>
      <c r="D645" t="s">
        <v>171</v>
      </c>
      <c r="E645" s="32">
        <v>21785</v>
      </c>
      <c r="F645" s="32">
        <v>678395</v>
      </c>
      <c r="G645" s="32">
        <v>0</v>
      </c>
      <c r="H645" s="32">
        <v>0</v>
      </c>
      <c r="I645" s="59">
        <f t="shared" si="149"/>
        <v>700180</v>
      </c>
      <c r="J645" s="108">
        <f t="shared" si="144"/>
        <v>38.566191212694051</v>
      </c>
      <c r="K645" s="32">
        <v>347768</v>
      </c>
      <c r="L645" s="32">
        <v>490214</v>
      </c>
      <c r="M645" s="32">
        <v>274278</v>
      </c>
      <c r="N645" s="32">
        <v>0</v>
      </c>
      <c r="O645" s="32">
        <f t="shared" si="153"/>
        <v>3088</v>
      </c>
      <c r="P645" s="59">
        <f t="shared" si="148"/>
        <v>1115348</v>
      </c>
      <c r="Q645" s="108">
        <f t="shared" si="154"/>
        <v>61.433808787305949</v>
      </c>
      <c r="R645" s="36">
        <f t="shared" si="143"/>
        <v>1815528</v>
      </c>
      <c r="S645">
        <v>9</v>
      </c>
      <c r="T645">
        <v>0</v>
      </c>
      <c r="U645">
        <v>0</v>
      </c>
      <c r="V645" s="36">
        <f t="shared" si="150"/>
        <v>9</v>
      </c>
      <c r="W645" s="124">
        <f t="shared" si="151"/>
        <v>1</v>
      </c>
      <c r="X645" s="119">
        <v>0</v>
      </c>
      <c r="Y645" s="36">
        <f t="shared" si="152"/>
        <v>9</v>
      </c>
      <c r="Z645" s="14" t="s">
        <v>293</v>
      </c>
      <c r="AA645" s="14" t="s">
        <v>337</v>
      </c>
      <c r="AB645" s="14" t="s">
        <v>272</v>
      </c>
      <c r="AC645" s="125">
        <f t="shared" si="146"/>
        <v>0</v>
      </c>
      <c r="AD645" s="128">
        <f t="shared" si="145"/>
        <v>0</v>
      </c>
      <c r="AE645" s="122">
        <f t="shared" si="147"/>
        <v>9</v>
      </c>
    </row>
    <row r="646" spans="1:31" x14ac:dyDescent="0.2">
      <c r="A646" s="1" t="s">
        <v>54</v>
      </c>
      <c r="B646" t="s">
        <v>105</v>
      </c>
      <c r="C646" s="32">
        <v>71620</v>
      </c>
      <c r="D646" t="s">
        <v>171</v>
      </c>
      <c r="E646" s="32">
        <v>21785</v>
      </c>
      <c r="F646" s="32">
        <v>678395</v>
      </c>
      <c r="G646" s="32">
        <v>0</v>
      </c>
      <c r="H646" s="32">
        <v>0</v>
      </c>
      <c r="I646" s="59">
        <f t="shared" si="149"/>
        <v>700180</v>
      </c>
      <c r="J646" s="108">
        <f t="shared" si="144"/>
        <v>38.566191212694051</v>
      </c>
      <c r="K646" s="32">
        <v>347768</v>
      </c>
      <c r="L646" s="32">
        <v>490214</v>
      </c>
      <c r="M646" s="32">
        <v>274278</v>
      </c>
      <c r="N646" s="32">
        <v>0</v>
      </c>
      <c r="O646" s="32">
        <f t="shared" si="153"/>
        <v>3088</v>
      </c>
      <c r="P646" s="59">
        <f t="shared" si="148"/>
        <v>1115348</v>
      </c>
      <c r="Q646" s="108">
        <f t="shared" si="154"/>
        <v>61.433808787305949</v>
      </c>
      <c r="R646" s="36">
        <f t="shared" si="143"/>
        <v>1815528</v>
      </c>
      <c r="S646">
        <v>9</v>
      </c>
      <c r="T646">
        <v>0</v>
      </c>
      <c r="U646">
        <v>0</v>
      </c>
      <c r="V646" s="36">
        <f t="shared" si="150"/>
        <v>9</v>
      </c>
      <c r="W646" s="124">
        <f t="shared" si="151"/>
        <v>1</v>
      </c>
      <c r="X646" s="119">
        <v>0</v>
      </c>
      <c r="Y646" s="36">
        <f t="shared" si="152"/>
        <v>9</v>
      </c>
      <c r="Z646" s="14" t="s">
        <v>293</v>
      </c>
      <c r="AA646" s="14" t="s">
        <v>337</v>
      </c>
      <c r="AB646" s="14" t="s">
        <v>272</v>
      </c>
      <c r="AC646" s="125">
        <f t="shared" si="146"/>
        <v>0</v>
      </c>
      <c r="AD646" s="128">
        <f t="shared" si="145"/>
        <v>0</v>
      </c>
      <c r="AE646" s="122">
        <f t="shared" si="147"/>
        <v>9</v>
      </c>
    </row>
    <row r="647" spans="1:31" ht="15.75" customHeight="1" x14ac:dyDescent="0.2">
      <c r="A647" s="1" t="s">
        <v>54</v>
      </c>
      <c r="B647" t="s">
        <v>106</v>
      </c>
      <c r="C647" s="32">
        <v>79496</v>
      </c>
      <c r="D647" t="s">
        <v>171</v>
      </c>
      <c r="E647" s="32">
        <v>21785</v>
      </c>
      <c r="F647" s="32">
        <v>678395</v>
      </c>
      <c r="G647" s="32">
        <v>0</v>
      </c>
      <c r="H647" s="32">
        <v>0</v>
      </c>
      <c r="I647" s="59">
        <f t="shared" si="149"/>
        <v>700180</v>
      </c>
      <c r="J647" s="108">
        <f t="shared" si="144"/>
        <v>38.566191212694051</v>
      </c>
      <c r="K647" s="32">
        <v>347768</v>
      </c>
      <c r="L647" s="32">
        <v>490214</v>
      </c>
      <c r="M647" s="32">
        <v>274278</v>
      </c>
      <c r="N647" s="32">
        <v>0</v>
      </c>
      <c r="O647" s="32">
        <f t="shared" si="153"/>
        <v>3088</v>
      </c>
      <c r="P647" s="59">
        <f t="shared" si="148"/>
        <v>1115348</v>
      </c>
      <c r="Q647" s="108">
        <f t="shared" si="154"/>
        <v>61.433808787305949</v>
      </c>
      <c r="R647" s="36">
        <f t="shared" si="143"/>
        <v>1815528</v>
      </c>
      <c r="S647">
        <v>9</v>
      </c>
      <c r="T647">
        <v>0</v>
      </c>
      <c r="U647">
        <v>0</v>
      </c>
      <c r="V647" s="36">
        <f t="shared" si="150"/>
        <v>9</v>
      </c>
      <c r="W647" s="124">
        <f t="shared" si="151"/>
        <v>1</v>
      </c>
      <c r="X647" s="119">
        <v>0</v>
      </c>
      <c r="Y647" s="36">
        <f t="shared" si="152"/>
        <v>9</v>
      </c>
      <c r="Z647" s="14" t="s">
        <v>293</v>
      </c>
      <c r="AA647" s="14" t="s">
        <v>337</v>
      </c>
      <c r="AB647" s="14" t="s">
        <v>272</v>
      </c>
      <c r="AC647" s="125">
        <f t="shared" si="146"/>
        <v>0</v>
      </c>
      <c r="AD647" s="128">
        <f t="shared" si="145"/>
        <v>0</v>
      </c>
      <c r="AE647" s="122">
        <f t="shared" si="147"/>
        <v>9</v>
      </c>
    </row>
    <row r="648" spans="1:31" x14ac:dyDescent="0.2">
      <c r="A648" s="1" t="s">
        <v>55</v>
      </c>
      <c r="B648">
        <v>0</v>
      </c>
      <c r="C648" s="32">
        <v>0</v>
      </c>
      <c r="D648">
        <v>0</v>
      </c>
      <c r="E648" s="32">
        <v>1102609</v>
      </c>
      <c r="F648" s="32">
        <v>1501739</v>
      </c>
      <c r="G648" s="32">
        <v>0</v>
      </c>
      <c r="H648" s="32">
        <v>0</v>
      </c>
      <c r="I648" s="59">
        <f>SUM(E648:H648)</f>
        <v>2604348</v>
      </c>
      <c r="J648" s="108">
        <f t="shared" si="144"/>
        <v>59.40161553541553</v>
      </c>
      <c r="K648" s="32">
        <v>545320</v>
      </c>
      <c r="L648" s="32">
        <v>0</v>
      </c>
      <c r="M648" s="32">
        <v>124558</v>
      </c>
      <c r="N648" s="32">
        <v>639979</v>
      </c>
      <c r="O648" s="32">
        <v>470100</v>
      </c>
      <c r="P648" s="59">
        <f>SUM(K648:O648)</f>
        <v>1779957</v>
      </c>
      <c r="Q648" s="108">
        <f t="shared" si="154"/>
        <v>40.59838446458447</v>
      </c>
      <c r="R648" s="36">
        <f t="shared" si="143"/>
        <v>4384305</v>
      </c>
      <c r="S648">
        <v>1</v>
      </c>
      <c r="T648">
        <v>72</v>
      </c>
      <c r="U648">
        <v>4</v>
      </c>
      <c r="V648" s="36">
        <f t="shared" si="150"/>
        <v>77</v>
      </c>
      <c r="W648" s="124">
        <f t="shared" si="151"/>
        <v>1</v>
      </c>
      <c r="X648">
        <v>0</v>
      </c>
      <c r="Y648" s="36">
        <f t="shared" si="152"/>
        <v>77</v>
      </c>
      <c r="Z648" s="14">
        <v>0</v>
      </c>
      <c r="AA648" s="14" t="s">
        <v>336</v>
      </c>
      <c r="AB648" s="14">
        <v>0</v>
      </c>
      <c r="AC648" s="125">
        <f t="shared" si="146"/>
        <v>0</v>
      </c>
      <c r="AD648" s="128">
        <f t="shared" si="145"/>
        <v>0</v>
      </c>
      <c r="AE648" s="122">
        <f t="shared" si="147"/>
        <v>77</v>
      </c>
    </row>
    <row r="649" spans="1:31" ht="15.75" customHeight="1" x14ac:dyDescent="0.2">
      <c r="A649" s="6" t="s">
        <v>56</v>
      </c>
      <c r="B649" t="s">
        <v>153</v>
      </c>
      <c r="C649" s="32">
        <v>5000</v>
      </c>
      <c r="D649" t="s">
        <v>98</v>
      </c>
      <c r="E649" s="15" t="s">
        <v>131</v>
      </c>
      <c r="F649" s="15" t="s">
        <v>131</v>
      </c>
      <c r="G649" s="15" t="s">
        <v>131</v>
      </c>
      <c r="H649" s="15" t="s">
        <v>131</v>
      </c>
      <c r="I649" s="59">
        <f t="shared" si="149"/>
        <v>0</v>
      </c>
      <c r="J649" s="130" t="s">
        <v>131</v>
      </c>
      <c r="K649" s="16" t="s">
        <v>131</v>
      </c>
      <c r="L649" s="16" t="s">
        <v>131</v>
      </c>
      <c r="M649" s="16" t="s">
        <v>131</v>
      </c>
      <c r="N649" s="16" t="s">
        <v>131</v>
      </c>
      <c r="O649" s="16" t="s">
        <v>131</v>
      </c>
      <c r="P649" s="59">
        <f>SUM(K649:O649)</f>
        <v>0</v>
      </c>
      <c r="Q649" s="130" t="s">
        <v>131</v>
      </c>
      <c r="R649" s="36">
        <f t="shared" si="143"/>
        <v>0</v>
      </c>
      <c r="S649">
        <v>7</v>
      </c>
      <c r="T649">
        <v>1</v>
      </c>
      <c r="U649">
        <v>0</v>
      </c>
      <c r="V649" s="36">
        <f t="shared" si="150"/>
        <v>8</v>
      </c>
      <c r="W649" s="124">
        <f t="shared" si="151"/>
        <v>1</v>
      </c>
      <c r="X649">
        <v>0</v>
      </c>
      <c r="Y649" s="36">
        <f t="shared" si="152"/>
        <v>8</v>
      </c>
      <c r="Z649" s="14">
        <v>0</v>
      </c>
      <c r="AA649" s="14">
        <v>0</v>
      </c>
      <c r="AB649" s="14">
        <v>0</v>
      </c>
      <c r="AC649" s="125">
        <f t="shared" si="146"/>
        <v>0</v>
      </c>
      <c r="AD649" s="128">
        <f t="shared" si="145"/>
        <v>0</v>
      </c>
      <c r="AE649" s="122">
        <f t="shared" si="147"/>
        <v>8</v>
      </c>
    </row>
    <row r="650" spans="1:31" ht="15.75" customHeight="1" x14ac:dyDescent="0.2">
      <c r="A650" s="6" t="s">
        <v>56</v>
      </c>
      <c r="B650" t="s">
        <v>122</v>
      </c>
      <c r="C650" s="32">
        <v>168667</v>
      </c>
      <c r="D650" t="s">
        <v>98</v>
      </c>
      <c r="E650" s="15" t="s">
        <v>131</v>
      </c>
      <c r="F650" s="15" t="s">
        <v>131</v>
      </c>
      <c r="G650" s="15" t="s">
        <v>131</v>
      </c>
      <c r="H650" s="15" t="s">
        <v>131</v>
      </c>
      <c r="I650" s="59">
        <f t="shared" si="149"/>
        <v>0</v>
      </c>
      <c r="J650" s="130" t="s">
        <v>131</v>
      </c>
      <c r="K650" s="16" t="s">
        <v>131</v>
      </c>
      <c r="L650" s="16" t="s">
        <v>131</v>
      </c>
      <c r="M650" s="16" t="s">
        <v>131</v>
      </c>
      <c r="N650" s="16" t="s">
        <v>131</v>
      </c>
      <c r="O650" s="16" t="s">
        <v>131</v>
      </c>
      <c r="P650" s="59">
        <f t="shared" si="148"/>
        <v>0</v>
      </c>
      <c r="Q650" s="130" t="s">
        <v>131</v>
      </c>
      <c r="R650" s="36">
        <f t="shared" si="143"/>
        <v>0</v>
      </c>
      <c r="S650">
        <v>7</v>
      </c>
      <c r="T650">
        <v>1</v>
      </c>
      <c r="U650">
        <v>0</v>
      </c>
      <c r="V650" s="36">
        <f t="shared" si="150"/>
        <v>8</v>
      </c>
      <c r="W650" s="124">
        <f t="shared" si="151"/>
        <v>1</v>
      </c>
      <c r="X650">
        <v>0</v>
      </c>
      <c r="Y650" s="36">
        <f t="shared" si="152"/>
        <v>8</v>
      </c>
      <c r="Z650" s="14">
        <v>0</v>
      </c>
      <c r="AA650" s="14">
        <v>0</v>
      </c>
      <c r="AB650" s="14">
        <v>0</v>
      </c>
      <c r="AC650" s="125">
        <f t="shared" si="146"/>
        <v>0</v>
      </c>
      <c r="AD650" s="128">
        <f t="shared" si="145"/>
        <v>0</v>
      </c>
      <c r="AE650" s="122">
        <f t="shared" si="147"/>
        <v>8</v>
      </c>
    </row>
    <row r="651" spans="1:31" x14ac:dyDescent="0.2">
      <c r="A651" s="6" t="s">
        <v>56</v>
      </c>
      <c r="B651" t="s">
        <v>123</v>
      </c>
      <c r="C651" s="32">
        <v>86224</v>
      </c>
      <c r="D651" t="s">
        <v>171</v>
      </c>
      <c r="E651" s="15" t="s">
        <v>131</v>
      </c>
      <c r="F651" s="15" t="s">
        <v>131</v>
      </c>
      <c r="G651" s="15" t="s">
        <v>131</v>
      </c>
      <c r="H651" s="15" t="s">
        <v>131</v>
      </c>
      <c r="I651" s="59">
        <f t="shared" si="149"/>
        <v>0</v>
      </c>
      <c r="J651" s="130" t="s">
        <v>131</v>
      </c>
      <c r="K651" s="16" t="s">
        <v>131</v>
      </c>
      <c r="L651" s="16" t="s">
        <v>131</v>
      </c>
      <c r="M651" s="16" t="s">
        <v>131</v>
      </c>
      <c r="N651" s="16" t="s">
        <v>131</v>
      </c>
      <c r="O651" s="16" t="s">
        <v>131</v>
      </c>
      <c r="P651" s="59">
        <f t="shared" si="148"/>
        <v>0</v>
      </c>
      <c r="Q651" s="130" t="s">
        <v>131</v>
      </c>
      <c r="R651" s="36">
        <f t="shared" si="143"/>
        <v>0</v>
      </c>
      <c r="S651">
        <v>7</v>
      </c>
      <c r="T651">
        <v>1</v>
      </c>
      <c r="U651">
        <v>0</v>
      </c>
      <c r="V651" s="36">
        <f t="shared" si="150"/>
        <v>8</v>
      </c>
      <c r="W651" s="124">
        <f t="shared" si="151"/>
        <v>1</v>
      </c>
      <c r="X651">
        <v>0</v>
      </c>
      <c r="Y651" s="36">
        <f t="shared" si="152"/>
        <v>8</v>
      </c>
      <c r="Z651" s="14">
        <v>0</v>
      </c>
      <c r="AA651" s="14">
        <v>0</v>
      </c>
      <c r="AB651" s="14">
        <v>0</v>
      </c>
      <c r="AC651" s="125">
        <f t="shared" si="146"/>
        <v>0</v>
      </c>
      <c r="AD651" s="128">
        <f t="shared" si="145"/>
        <v>0</v>
      </c>
      <c r="AE651" s="122">
        <f t="shared" si="147"/>
        <v>8</v>
      </c>
    </row>
    <row r="652" spans="1:31" x14ac:dyDescent="0.2">
      <c r="A652" s="6" t="s">
        <v>56</v>
      </c>
      <c r="B652" t="s">
        <v>102</v>
      </c>
      <c r="C652" s="32">
        <v>7500</v>
      </c>
      <c r="D652" t="s">
        <v>171</v>
      </c>
      <c r="E652" s="15" t="s">
        <v>131</v>
      </c>
      <c r="F652" s="15" t="s">
        <v>131</v>
      </c>
      <c r="G652" s="15" t="s">
        <v>131</v>
      </c>
      <c r="H652" s="15" t="s">
        <v>131</v>
      </c>
      <c r="I652" s="59">
        <f t="shared" si="149"/>
        <v>0</v>
      </c>
      <c r="J652" s="130" t="s">
        <v>131</v>
      </c>
      <c r="K652" s="16" t="s">
        <v>131</v>
      </c>
      <c r="L652" s="16" t="s">
        <v>131</v>
      </c>
      <c r="M652" s="16" t="s">
        <v>131</v>
      </c>
      <c r="N652" s="16" t="s">
        <v>131</v>
      </c>
      <c r="O652" s="16" t="s">
        <v>131</v>
      </c>
      <c r="P652" s="59">
        <f t="shared" si="148"/>
        <v>0</v>
      </c>
      <c r="Q652" s="130" t="s">
        <v>131</v>
      </c>
      <c r="R652" s="36">
        <f t="shared" ref="R652:R657" si="155">I652+P652</f>
        <v>0</v>
      </c>
      <c r="S652">
        <v>7</v>
      </c>
      <c r="T652">
        <v>1</v>
      </c>
      <c r="U652">
        <v>0</v>
      </c>
      <c r="V652" s="36">
        <f t="shared" si="150"/>
        <v>8</v>
      </c>
      <c r="W652" s="124">
        <f t="shared" si="151"/>
        <v>1</v>
      </c>
      <c r="X652">
        <v>0</v>
      </c>
      <c r="Y652" s="36">
        <f t="shared" si="152"/>
        <v>8</v>
      </c>
      <c r="Z652" s="14">
        <v>0</v>
      </c>
      <c r="AA652" s="14">
        <v>0</v>
      </c>
      <c r="AB652" s="14">
        <v>0</v>
      </c>
      <c r="AC652" s="125">
        <f t="shared" si="146"/>
        <v>0</v>
      </c>
      <c r="AD652" s="128">
        <f t="shared" si="145"/>
        <v>0</v>
      </c>
      <c r="AE652" s="122">
        <f t="shared" si="147"/>
        <v>8</v>
      </c>
    </row>
    <row r="653" spans="1:31" ht="15" customHeight="1" x14ac:dyDescent="0.2">
      <c r="A653" s="6" t="s">
        <v>56</v>
      </c>
      <c r="B653" t="s">
        <v>103</v>
      </c>
      <c r="C653" s="32">
        <v>8000</v>
      </c>
      <c r="D653" t="s">
        <v>171</v>
      </c>
      <c r="E653" s="15" t="s">
        <v>131</v>
      </c>
      <c r="F653" s="15" t="s">
        <v>131</v>
      </c>
      <c r="G653" s="15" t="s">
        <v>131</v>
      </c>
      <c r="H653" s="15" t="s">
        <v>131</v>
      </c>
      <c r="I653" s="59">
        <f t="shared" si="149"/>
        <v>0</v>
      </c>
      <c r="J653" s="130" t="s">
        <v>131</v>
      </c>
      <c r="K653" s="16" t="s">
        <v>131</v>
      </c>
      <c r="L653" s="16" t="s">
        <v>131</v>
      </c>
      <c r="M653" s="16" t="s">
        <v>131</v>
      </c>
      <c r="N653" s="16" t="s">
        <v>131</v>
      </c>
      <c r="O653" s="16" t="s">
        <v>131</v>
      </c>
      <c r="P653" s="59">
        <f t="shared" si="148"/>
        <v>0</v>
      </c>
      <c r="Q653" s="130" t="s">
        <v>131</v>
      </c>
      <c r="R653" s="36">
        <f t="shared" si="155"/>
        <v>0</v>
      </c>
      <c r="S653">
        <v>7</v>
      </c>
      <c r="T653">
        <v>1</v>
      </c>
      <c r="U653">
        <v>0</v>
      </c>
      <c r="V653" s="36">
        <f t="shared" si="150"/>
        <v>8</v>
      </c>
      <c r="W653" s="124">
        <f t="shared" si="151"/>
        <v>1</v>
      </c>
      <c r="X653">
        <v>0</v>
      </c>
      <c r="Y653" s="36">
        <f t="shared" si="152"/>
        <v>8</v>
      </c>
      <c r="Z653" s="14">
        <v>0</v>
      </c>
      <c r="AA653" s="14">
        <v>0</v>
      </c>
      <c r="AB653" s="14">
        <v>0</v>
      </c>
      <c r="AC653" s="125">
        <f t="shared" si="146"/>
        <v>0</v>
      </c>
      <c r="AD653" s="128">
        <f t="shared" si="145"/>
        <v>0</v>
      </c>
      <c r="AE653" s="122">
        <f t="shared" si="147"/>
        <v>8</v>
      </c>
    </row>
    <row r="654" spans="1:31" x14ac:dyDescent="0.2">
      <c r="A654" s="6" t="s">
        <v>56</v>
      </c>
      <c r="B654" t="s">
        <v>104</v>
      </c>
      <c r="C654" s="32">
        <v>116000</v>
      </c>
      <c r="D654" t="s">
        <v>171</v>
      </c>
      <c r="E654" s="15" t="s">
        <v>131</v>
      </c>
      <c r="F654" s="15" t="s">
        <v>131</v>
      </c>
      <c r="G654" s="15" t="s">
        <v>131</v>
      </c>
      <c r="H654" s="15" t="s">
        <v>131</v>
      </c>
      <c r="I654" s="59">
        <f t="shared" si="149"/>
        <v>0</v>
      </c>
      <c r="J654" s="130" t="s">
        <v>131</v>
      </c>
      <c r="K654" s="16" t="s">
        <v>131</v>
      </c>
      <c r="L654" s="16" t="s">
        <v>131</v>
      </c>
      <c r="M654" s="16" t="s">
        <v>131</v>
      </c>
      <c r="N654" s="16" t="s">
        <v>131</v>
      </c>
      <c r="O654" s="16" t="s">
        <v>131</v>
      </c>
      <c r="P654" s="59">
        <f t="shared" si="148"/>
        <v>0</v>
      </c>
      <c r="Q654" s="130" t="s">
        <v>131</v>
      </c>
      <c r="R654" s="36">
        <f t="shared" si="155"/>
        <v>0</v>
      </c>
      <c r="S654">
        <v>7</v>
      </c>
      <c r="T654">
        <v>1</v>
      </c>
      <c r="U654">
        <v>0</v>
      </c>
      <c r="V654" s="36">
        <f t="shared" si="150"/>
        <v>8</v>
      </c>
      <c r="W654" s="124">
        <f t="shared" si="151"/>
        <v>1</v>
      </c>
      <c r="X654">
        <v>0</v>
      </c>
      <c r="Y654" s="36">
        <f t="shared" si="152"/>
        <v>8</v>
      </c>
      <c r="Z654" s="14">
        <v>0</v>
      </c>
      <c r="AA654" s="14">
        <v>0</v>
      </c>
      <c r="AB654" s="14">
        <v>0</v>
      </c>
      <c r="AC654" s="125">
        <f t="shared" si="146"/>
        <v>0</v>
      </c>
      <c r="AD654" s="128">
        <f t="shared" si="145"/>
        <v>0</v>
      </c>
      <c r="AE654" s="122">
        <f t="shared" si="147"/>
        <v>8</v>
      </c>
    </row>
    <row r="655" spans="1:31" x14ac:dyDescent="0.2">
      <c r="A655" s="6" t="s">
        <v>56</v>
      </c>
      <c r="B655" t="s">
        <v>105</v>
      </c>
      <c r="C655" s="32">
        <v>242739</v>
      </c>
      <c r="D655" t="s">
        <v>171</v>
      </c>
      <c r="E655" s="15" t="s">
        <v>131</v>
      </c>
      <c r="F655" s="15" t="s">
        <v>131</v>
      </c>
      <c r="G655" s="15" t="s">
        <v>131</v>
      </c>
      <c r="H655" s="15" t="s">
        <v>131</v>
      </c>
      <c r="I655" s="59">
        <f t="shared" si="149"/>
        <v>0</v>
      </c>
      <c r="J655" s="130" t="s">
        <v>131</v>
      </c>
      <c r="K655" s="16" t="s">
        <v>131</v>
      </c>
      <c r="L655" s="16" t="s">
        <v>131</v>
      </c>
      <c r="M655" s="16" t="s">
        <v>131</v>
      </c>
      <c r="N655" s="16" t="s">
        <v>131</v>
      </c>
      <c r="O655" s="16" t="s">
        <v>131</v>
      </c>
      <c r="P655" s="59">
        <f t="shared" si="148"/>
        <v>0</v>
      </c>
      <c r="Q655" s="130" t="s">
        <v>131</v>
      </c>
      <c r="R655" s="36">
        <f t="shared" si="155"/>
        <v>0</v>
      </c>
      <c r="S655">
        <v>7</v>
      </c>
      <c r="T655">
        <v>1</v>
      </c>
      <c r="U655">
        <v>0</v>
      </c>
      <c r="V655" s="36">
        <f t="shared" si="150"/>
        <v>8</v>
      </c>
      <c r="W655" s="124">
        <f t="shared" si="151"/>
        <v>1</v>
      </c>
      <c r="X655">
        <v>0</v>
      </c>
      <c r="Y655" s="36">
        <f t="shared" si="152"/>
        <v>8</v>
      </c>
      <c r="Z655" s="14">
        <v>0</v>
      </c>
      <c r="AA655" s="14">
        <v>0</v>
      </c>
      <c r="AB655" s="14">
        <v>0</v>
      </c>
      <c r="AC655" s="125">
        <f t="shared" si="146"/>
        <v>0</v>
      </c>
      <c r="AD655" s="128">
        <f t="shared" ref="AD655:AD657" si="156">AC655/AE655</f>
        <v>0</v>
      </c>
      <c r="AE655" s="122">
        <f t="shared" si="147"/>
        <v>8</v>
      </c>
    </row>
    <row r="656" spans="1:31" x14ac:dyDescent="0.2">
      <c r="A656" s="6" t="s">
        <v>56</v>
      </c>
      <c r="B656" t="s">
        <v>106</v>
      </c>
      <c r="C656" s="32">
        <v>228438</v>
      </c>
      <c r="D656" t="s">
        <v>171</v>
      </c>
      <c r="E656" s="15" t="s">
        <v>131</v>
      </c>
      <c r="F656" s="15" t="s">
        <v>131</v>
      </c>
      <c r="G656" s="15" t="s">
        <v>131</v>
      </c>
      <c r="H656" s="15" t="s">
        <v>131</v>
      </c>
      <c r="I656" s="59">
        <f t="shared" si="149"/>
        <v>0</v>
      </c>
      <c r="J656" s="130" t="s">
        <v>131</v>
      </c>
      <c r="K656" s="16" t="s">
        <v>131</v>
      </c>
      <c r="L656" s="16" t="s">
        <v>131</v>
      </c>
      <c r="M656" s="16" t="s">
        <v>131</v>
      </c>
      <c r="N656" s="16" t="s">
        <v>131</v>
      </c>
      <c r="O656" s="16" t="s">
        <v>131</v>
      </c>
      <c r="P656" s="59">
        <f t="shared" si="148"/>
        <v>0</v>
      </c>
      <c r="Q656" s="130" t="s">
        <v>131</v>
      </c>
      <c r="R656" s="36">
        <f t="shared" si="155"/>
        <v>0</v>
      </c>
      <c r="S656">
        <v>7</v>
      </c>
      <c r="T656">
        <v>1</v>
      </c>
      <c r="U656">
        <v>0</v>
      </c>
      <c r="V656" s="36">
        <f t="shared" si="150"/>
        <v>8</v>
      </c>
      <c r="W656" s="124">
        <f t="shared" si="151"/>
        <v>1</v>
      </c>
      <c r="X656">
        <v>0</v>
      </c>
      <c r="Y656" s="36">
        <f t="shared" si="152"/>
        <v>8</v>
      </c>
      <c r="Z656" s="14">
        <v>0</v>
      </c>
      <c r="AA656" s="14">
        <v>0</v>
      </c>
      <c r="AB656" s="14">
        <v>0</v>
      </c>
      <c r="AC656" s="125">
        <f t="shared" si="146"/>
        <v>0</v>
      </c>
      <c r="AD656" s="128">
        <f t="shared" si="156"/>
        <v>0</v>
      </c>
      <c r="AE656" s="122">
        <f t="shared" si="147"/>
        <v>8</v>
      </c>
    </row>
    <row r="657" spans="1:31" x14ac:dyDescent="0.2">
      <c r="A657" s="6" t="s">
        <v>56</v>
      </c>
      <c r="B657" t="s">
        <v>113</v>
      </c>
      <c r="C657" s="32">
        <v>64944</v>
      </c>
      <c r="D657" t="s">
        <v>222</v>
      </c>
      <c r="E657" s="15" t="s">
        <v>131</v>
      </c>
      <c r="F657" s="15" t="s">
        <v>131</v>
      </c>
      <c r="G657" s="15" t="s">
        <v>131</v>
      </c>
      <c r="H657" s="15" t="s">
        <v>131</v>
      </c>
      <c r="I657" s="59">
        <f t="shared" si="149"/>
        <v>0</v>
      </c>
      <c r="J657" s="130" t="s">
        <v>131</v>
      </c>
      <c r="K657" s="16" t="s">
        <v>131</v>
      </c>
      <c r="L657" s="16" t="s">
        <v>131</v>
      </c>
      <c r="M657" s="16" t="s">
        <v>131</v>
      </c>
      <c r="N657" s="16" t="s">
        <v>131</v>
      </c>
      <c r="O657" s="16" t="s">
        <v>131</v>
      </c>
      <c r="P657" s="59">
        <f t="shared" si="148"/>
        <v>0</v>
      </c>
      <c r="Q657" s="130" t="s">
        <v>131</v>
      </c>
      <c r="R657" s="36">
        <f t="shared" si="155"/>
        <v>0</v>
      </c>
      <c r="S657">
        <v>7</v>
      </c>
      <c r="T657">
        <v>1</v>
      </c>
      <c r="U657">
        <v>0</v>
      </c>
      <c r="V657" s="36">
        <f t="shared" si="150"/>
        <v>8</v>
      </c>
      <c r="W657" s="124">
        <f t="shared" si="151"/>
        <v>1</v>
      </c>
      <c r="X657">
        <v>0</v>
      </c>
      <c r="Y657" s="36">
        <f t="shared" si="152"/>
        <v>8</v>
      </c>
      <c r="Z657" s="14">
        <v>0</v>
      </c>
      <c r="AA657" s="14">
        <v>0</v>
      </c>
      <c r="AB657" s="14">
        <v>0</v>
      </c>
      <c r="AC657" s="125">
        <f t="shared" si="146"/>
        <v>0</v>
      </c>
      <c r="AD657" s="128">
        <f t="shared" si="156"/>
        <v>0</v>
      </c>
      <c r="AE657" s="122">
        <f t="shared" si="147"/>
        <v>8</v>
      </c>
    </row>
    <row r="658" spans="1:31" x14ac:dyDescent="0.2">
      <c r="I658" s="59"/>
      <c r="J658" s="130"/>
      <c r="P658" s="59"/>
      <c r="Q658" s="130"/>
      <c r="W658" s="117"/>
      <c r="AD658" s="126"/>
    </row>
    <row r="659" spans="1:31" x14ac:dyDescent="0.2">
      <c r="I659" s="59"/>
      <c r="J659" s="108"/>
      <c r="P659" s="59"/>
      <c r="Q659" s="108"/>
      <c r="W659" s="117"/>
      <c r="AD659" s="126"/>
    </row>
    <row r="660" spans="1:31" x14ac:dyDescent="0.2">
      <c r="I660" s="59"/>
      <c r="J660" s="108"/>
      <c r="P660" s="59"/>
      <c r="Q660" s="108"/>
      <c r="W660" s="117"/>
      <c r="AD660" s="126"/>
    </row>
    <row r="661" spans="1:31" x14ac:dyDescent="0.2">
      <c r="I661" s="59"/>
      <c r="J661" s="108"/>
      <c r="P661" s="59"/>
      <c r="Q661" s="108"/>
      <c r="W661" s="117"/>
      <c r="AD661" s="126"/>
    </row>
    <row r="662" spans="1:31" x14ac:dyDescent="0.2">
      <c r="I662" s="59"/>
      <c r="J662" s="108"/>
      <c r="P662" s="59"/>
      <c r="Q662" s="108"/>
      <c r="W662" s="117"/>
      <c r="AD662" s="126"/>
    </row>
    <row r="663" spans="1:31" x14ac:dyDescent="0.2">
      <c r="I663" s="59"/>
      <c r="J663" s="108"/>
      <c r="P663" s="59"/>
      <c r="Q663" s="108"/>
      <c r="W663" s="117"/>
      <c r="AD663" s="126"/>
    </row>
    <row r="664" spans="1:31" ht="15.75" customHeight="1" x14ac:dyDescent="0.2">
      <c r="I664" s="59"/>
      <c r="J664" s="108"/>
      <c r="P664" s="59"/>
      <c r="Q664" s="108"/>
      <c r="W664" s="117"/>
      <c r="AD664" s="126"/>
    </row>
    <row r="665" spans="1:31" ht="15.75" customHeight="1" x14ac:dyDescent="0.2">
      <c r="I665" s="59"/>
      <c r="J665" s="108"/>
      <c r="P665" s="59"/>
      <c r="Q665" s="108"/>
      <c r="W665" s="117"/>
      <c r="AD665" s="126"/>
    </row>
    <row r="666" spans="1:31" x14ac:dyDescent="0.2">
      <c r="I666" s="59"/>
      <c r="J666" s="108"/>
      <c r="P666" s="59"/>
      <c r="Q666" s="108"/>
      <c r="W666" s="117"/>
      <c r="AD666" s="126"/>
    </row>
    <row r="667" spans="1:31" x14ac:dyDescent="0.2">
      <c r="I667" s="59"/>
      <c r="J667" s="108"/>
      <c r="P667" s="59"/>
      <c r="Q667" s="108"/>
      <c r="W667" s="117"/>
      <c r="AD667" s="126"/>
    </row>
    <row r="668" spans="1:31" x14ac:dyDescent="0.2">
      <c r="I668" s="59"/>
      <c r="J668" s="108"/>
      <c r="P668" s="59"/>
      <c r="Q668" s="108"/>
      <c r="W668" s="117"/>
      <c r="AD668" s="126"/>
    </row>
    <row r="669" spans="1:31" x14ac:dyDescent="0.2">
      <c r="I669" s="59"/>
      <c r="J669" s="108"/>
      <c r="P669" s="59"/>
      <c r="Q669" s="108"/>
      <c r="W669" s="117"/>
      <c r="AD669" s="126"/>
    </row>
    <row r="670" spans="1:31" x14ac:dyDescent="0.2">
      <c r="I670" s="59"/>
      <c r="J670" s="108"/>
      <c r="P670" s="59"/>
      <c r="Q670" s="108"/>
      <c r="W670" s="117"/>
      <c r="AD670" s="126"/>
    </row>
    <row r="671" spans="1:31" x14ac:dyDescent="0.2">
      <c r="I671" s="59"/>
      <c r="J671" s="108"/>
      <c r="P671" s="59"/>
      <c r="Q671" s="108"/>
      <c r="W671" s="117"/>
      <c r="AD671" s="126"/>
    </row>
    <row r="672" spans="1:31" x14ac:dyDescent="0.2">
      <c r="I672" s="59"/>
      <c r="J672" s="108"/>
      <c r="P672" s="59"/>
      <c r="Q672" s="108"/>
      <c r="W672" s="117"/>
      <c r="AD672" s="126"/>
    </row>
    <row r="673" spans="9:30" x14ac:dyDescent="0.2">
      <c r="I673" s="59"/>
      <c r="J673" s="108"/>
      <c r="P673" s="59"/>
      <c r="Q673" s="108"/>
      <c r="W673" s="117"/>
      <c r="AD673" s="126"/>
    </row>
    <row r="674" spans="9:30" x14ac:dyDescent="0.2">
      <c r="I674" s="59"/>
      <c r="J674" s="108"/>
      <c r="P674" s="59"/>
      <c r="Q674" s="108"/>
      <c r="W674" s="117"/>
      <c r="AD674" s="126"/>
    </row>
    <row r="675" spans="9:30" x14ac:dyDescent="0.2">
      <c r="I675" s="59"/>
      <c r="J675" s="108"/>
      <c r="P675" s="59"/>
      <c r="Q675" s="108"/>
      <c r="W675" s="117"/>
      <c r="AD675" s="126"/>
    </row>
    <row r="676" spans="9:30" x14ac:dyDescent="0.2">
      <c r="I676" s="59"/>
      <c r="J676" s="108"/>
      <c r="P676" s="59"/>
      <c r="Q676" s="108"/>
      <c r="W676" s="117"/>
      <c r="AD676" s="126"/>
    </row>
    <row r="677" spans="9:30" x14ac:dyDescent="0.2">
      <c r="I677" s="59"/>
      <c r="J677" s="108"/>
      <c r="P677" s="59"/>
      <c r="Q677" s="108"/>
      <c r="W677" s="117"/>
      <c r="AD677" s="126"/>
    </row>
    <row r="678" spans="9:30" x14ac:dyDescent="0.2">
      <c r="I678" s="59"/>
      <c r="J678" s="108"/>
      <c r="P678" s="59"/>
      <c r="Q678" s="108"/>
      <c r="W678" s="117"/>
      <c r="AD678" s="126"/>
    </row>
    <row r="679" spans="9:30" x14ac:dyDescent="0.2">
      <c r="I679" s="59"/>
      <c r="J679" s="108"/>
      <c r="P679" s="59"/>
      <c r="Q679" s="108"/>
      <c r="W679" s="117"/>
      <c r="AD679" s="126"/>
    </row>
    <row r="680" spans="9:30" x14ac:dyDescent="0.2">
      <c r="I680" s="59"/>
      <c r="J680" s="108"/>
      <c r="P680" s="59"/>
      <c r="Q680" s="108"/>
      <c r="W680" s="117"/>
      <c r="AD680" s="126"/>
    </row>
    <row r="681" spans="9:30" x14ac:dyDescent="0.2">
      <c r="I681" s="59"/>
      <c r="J681" s="108"/>
      <c r="P681" s="59"/>
      <c r="Q681" s="108"/>
      <c r="W681" s="117"/>
      <c r="AD681" s="126"/>
    </row>
    <row r="682" spans="9:30" x14ac:dyDescent="0.2">
      <c r="I682" s="59"/>
      <c r="J682" s="108"/>
      <c r="P682" s="59"/>
      <c r="Q682" s="108"/>
      <c r="W682" s="117"/>
      <c r="AD682" s="126"/>
    </row>
    <row r="683" spans="9:30" x14ac:dyDescent="0.2">
      <c r="I683" s="59"/>
      <c r="J683" s="108"/>
      <c r="P683" s="59"/>
      <c r="Q683" s="108"/>
      <c r="W683" s="117"/>
      <c r="AD683" s="126"/>
    </row>
    <row r="684" spans="9:30" x14ac:dyDescent="0.2">
      <c r="I684" s="59"/>
      <c r="J684" s="108"/>
      <c r="P684" s="59"/>
      <c r="Q684" s="108"/>
      <c r="W684" s="117"/>
      <c r="AD684" s="126"/>
    </row>
    <row r="685" spans="9:30" x14ac:dyDescent="0.2">
      <c r="I685" s="59"/>
      <c r="J685" s="108"/>
      <c r="P685" s="59"/>
      <c r="Q685" s="108"/>
      <c r="W685" s="117"/>
      <c r="AD685" s="126"/>
    </row>
    <row r="686" spans="9:30" x14ac:dyDescent="0.2">
      <c r="I686" s="59"/>
      <c r="J686" s="108"/>
      <c r="P686" s="59"/>
      <c r="Q686" s="108"/>
      <c r="W686" s="117"/>
      <c r="AD686" s="126"/>
    </row>
    <row r="687" spans="9:30" x14ac:dyDescent="0.2">
      <c r="I687" s="59"/>
      <c r="J687" s="108"/>
      <c r="P687" s="59"/>
      <c r="Q687" s="108"/>
      <c r="W687" s="117"/>
      <c r="AD687" s="126"/>
    </row>
    <row r="688" spans="9:30" x14ac:dyDescent="0.2">
      <c r="I688" s="59"/>
      <c r="J688" s="108"/>
      <c r="P688" s="59"/>
      <c r="Q688" s="108"/>
      <c r="W688" s="117"/>
      <c r="AD688" s="126"/>
    </row>
    <row r="689" spans="9:30" x14ac:dyDescent="0.2">
      <c r="I689" s="59"/>
      <c r="J689" s="108"/>
      <c r="P689" s="59"/>
      <c r="Q689" s="108"/>
      <c r="W689" s="117"/>
      <c r="AD689" s="126"/>
    </row>
    <row r="690" spans="9:30" x14ac:dyDescent="0.2">
      <c r="I690" s="59"/>
      <c r="J690" s="108"/>
      <c r="P690" s="59"/>
      <c r="Q690" s="108"/>
      <c r="W690" s="117"/>
      <c r="AD690" s="126"/>
    </row>
    <row r="691" spans="9:30" x14ac:dyDescent="0.2">
      <c r="I691" s="59"/>
      <c r="J691" s="108"/>
      <c r="P691" s="59"/>
      <c r="Q691" s="108"/>
      <c r="W691" s="117"/>
      <c r="AD691" s="126"/>
    </row>
    <row r="692" spans="9:30" x14ac:dyDescent="0.2">
      <c r="I692" s="59"/>
      <c r="J692" s="108"/>
      <c r="P692" s="59"/>
      <c r="Q692" s="108"/>
      <c r="W692" s="117"/>
      <c r="AD692" s="126"/>
    </row>
    <row r="693" spans="9:30" x14ac:dyDescent="0.2">
      <c r="I693" s="59"/>
      <c r="J693" s="108"/>
      <c r="P693" s="59"/>
      <c r="Q693" s="108"/>
      <c r="W693" s="117"/>
      <c r="AD693" s="126"/>
    </row>
    <row r="694" spans="9:30" x14ac:dyDescent="0.2">
      <c r="I694" s="59"/>
      <c r="J694" s="108"/>
      <c r="P694" s="59"/>
      <c r="Q694" s="108"/>
      <c r="W694" s="117"/>
      <c r="AD694" s="126"/>
    </row>
    <row r="695" spans="9:30" x14ac:dyDescent="0.2">
      <c r="I695" s="59"/>
      <c r="J695" s="108"/>
      <c r="P695" s="59"/>
      <c r="Q695" s="108"/>
      <c r="W695" s="117"/>
      <c r="AD695" s="126"/>
    </row>
    <row r="696" spans="9:30" x14ac:dyDescent="0.2">
      <c r="I696" s="59"/>
      <c r="J696" s="108"/>
      <c r="P696" s="59"/>
      <c r="Q696" s="108"/>
      <c r="W696" s="117"/>
      <c r="AD696" s="126"/>
    </row>
    <row r="697" spans="9:30" x14ac:dyDescent="0.2">
      <c r="P697" s="59"/>
      <c r="Q697" s="108"/>
      <c r="W697" s="117"/>
      <c r="AD697" s="126"/>
    </row>
    <row r="698" spans="9:30" x14ac:dyDescent="0.2">
      <c r="W698" s="117"/>
      <c r="AD698" s="126"/>
    </row>
    <row r="699" spans="9:30" x14ac:dyDescent="0.2">
      <c r="W699" s="117"/>
      <c r="AD699" s="126"/>
    </row>
    <row r="700" spans="9:30" x14ac:dyDescent="0.2">
      <c r="W700" s="117"/>
      <c r="AD700" s="126"/>
    </row>
    <row r="701" spans="9:30" x14ac:dyDescent="0.2">
      <c r="W701" s="117"/>
      <c r="AD701" s="126"/>
    </row>
    <row r="702" spans="9:30" x14ac:dyDescent="0.2">
      <c r="W702" s="117"/>
      <c r="AD702" s="126"/>
    </row>
    <row r="703" spans="9:30" x14ac:dyDescent="0.2">
      <c r="AD703" s="126"/>
    </row>
    <row r="704" spans="9:30" x14ac:dyDescent="0.2">
      <c r="AD704" s="126"/>
    </row>
    <row r="705" spans="30:30" x14ac:dyDescent="0.2">
      <c r="AD705" s="126"/>
    </row>
    <row r="706" spans="30:30" x14ac:dyDescent="0.2">
      <c r="AD706" s="126"/>
    </row>
    <row r="707" spans="30:30" x14ac:dyDescent="0.2">
      <c r="AD707" s="126"/>
    </row>
    <row r="708" spans="30:30" x14ac:dyDescent="0.2">
      <c r="AD708" s="126"/>
    </row>
    <row r="709" spans="30:30" x14ac:dyDescent="0.2">
      <c r="AD709" s="126"/>
    </row>
    <row r="710" spans="30:30" x14ac:dyDescent="0.2">
      <c r="AD710" s="126"/>
    </row>
    <row r="711" spans="30:30" x14ac:dyDescent="0.2">
      <c r="AD711" s="126"/>
    </row>
    <row r="712" spans="30:30" x14ac:dyDescent="0.2">
      <c r="AD712" s="126"/>
    </row>
    <row r="713" spans="30:30" x14ac:dyDescent="0.2">
      <c r="AD713" s="126"/>
    </row>
    <row r="714" spans="30:30" x14ac:dyDescent="0.2">
      <c r="AD714" s="126"/>
    </row>
    <row r="715" spans="30:30" x14ac:dyDescent="0.2">
      <c r="AD715" s="126"/>
    </row>
    <row r="716" spans="30:30" x14ac:dyDescent="0.2">
      <c r="AD716" s="126"/>
    </row>
    <row r="717" spans="30:30" x14ac:dyDescent="0.2">
      <c r="AD717" s="126"/>
    </row>
    <row r="718" spans="30:30" x14ac:dyDescent="0.2">
      <c r="AD718" s="126"/>
    </row>
    <row r="719" spans="30:30" x14ac:dyDescent="0.2">
      <c r="AD719" s="126"/>
    </row>
    <row r="720" spans="30:30" x14ac:dyDescent="0.2">
      <c r="AD720" s="126"/>
    </row>
    <row r="721" spans="30:30" x14ac:dyDescent="0.2">
      <c r="AD721" s="126"/>
    </row>
    <row r="722" spans="30:30" x14ac:dyDescent="0.2">
      <c r="AD722" s="126"/>
    </row>
    <row r="723" spans="30:30" x14ac:dyDescent="0.2">
      <c r="AD723" s="126"/>
    </row>
    <row r="724" spans="30:30" x14ac:dyDescent="0.2">
      <c r="AD724" s="126"/>
    </row>
    <row r="725" spans="30:30" x14ac:dyDescent="0.2">
      <c r="AD725" s="126"/>
    </row>
    <row r="726" spans="30:30" x14ac:dyDescent="0.2">
      <c r="AD726" s="126"/>
    </row>
    <row r="727" spans="30:30" x14ac:dyDescent="0.2">
      <c r="AD727" s="126"/>
    </row>
    <row r="728" spans="30:30" x14ac:dyDescent="0.2">
      <c r="AD728" s="126"/>
    </row>
    <row r="729" spans="30:30" x14ac:dyDescent="0.2">
      <c r="AD729" s="126"/>
    </row>
    <row r="730" spans="30:30" x14ac:dyDescent="0.2">
      <c r="AD730" s="126"/>
    </row>
    <row r="731" spans="30:30" x14ac:dyDescent="0.2">
      <c r="AD731" s="126"/>
    </row>
    <row r="732" spans="30:30" x14ac:dyDescent="0.2">
      <c r="AD732" s="126"/>
    </row>
    <row r="733" spans="30:30" x14ac:dyDescent="0.2">
      <c r="AD733" s="126"/>
    </row>
    <row r="734" spans="30:30" x14ac:dyDescent="0.2">
      <c r="AD734" s="126"/>
    </row>
    <row r="735" spans="30:30" x14ac:dyDescent="0.2">
      <c r="AD735" s="126"/>
    </row>
    <row r="736" spans="30:30" x14ac:dyDescent="0.2">
      <c r="AD736" s="126"/>
    </row>
    <row r="737" spans="30:30" x14ac:dyDescent="0.2">
      <c r="AD737" s="126"/>
    </row>
    <row r="738" spans="30:30" x14ac:dyDescent="0.2">
      <c r="AD738" s="126"/>
    </row>
    <row r="739" spans="30:30" x14ac:dyDescent="0.2">
      <c r="AD739" s="126"/>
    </row>
    <row r="740" spans="30:30" x14ac:dyDescent="0.2">
      <c r="AD740" s="126"/>
    </row>
    <row r="741" spans="30:30" x14ac:dyDescent="0.2">
      <c r="AD741" s="126"/>
    </row>
    <row r="742" spans="30:30" x14ac:dyDescent="0.2">
      <c r="AD742" s="126"/>
    </row>
    <row r="743" spans="30:30" x14ac:dyDescent="0.2">
      <c r="AD743" s="126"/>
    </row>
    <row r="744" spans="30:30" x14ac:dyDescent="0.2">
      <c r="AD744" s="126"/>
    </row>
    <row r="745" spans="30:30" x14ac:dyDescent="0.2">
      <c r="AD745" s="126"/>
    </row>
    <row r="746" spans="30:30" x14ac:dyDescent="0.2">
      <c r="AD746" s="126"/>
    </row>
    <row r="747" spans="30:30" x14ac:dyDescent="0.2">
      <c r="AD747" s="126"/>
    </row>
    <row r="748" spans="30:30" x14ac:dyDescent="0.2">
      <c r="AD748" s="126"/>
    </row>
    <row r="749" spans="30:30" x14ac:dyDescent="0.2">
      <c r="AD749" s="126"/>
    </row>
    <row r="750" spans="30:30" x14ac:dyDescent="0.2">
      <c r="AD750" s="126"/>
    </row>
    <row r="751" spans="30:30" x14ac:dyDescent="0.2">
      <c r="AD751" s="126"/>
    </row>
    <row r="752" spans="30:30" x14ac:dyDescent="0.2">
      <c r="AD752" s="126"/>
    </row>
    <row r="753" spans="30:30" x14ac:dyDescent="0.2">
      <c r="AD753" s="126"/>
    </row>
    <row r="754" spans="30:30" x14ac:dyDescent="0.2">
      <c r="AD754" s="126"/>
    </row>
    <row r="755" spans="30:30" x14ac:dyDescent="0.2">
      <c r="AD755" s="126"/>
    </row>
    <row r="756" spans="30:30" x14ac:dyDescent="0.2">
      <c r="AD756" s="126"/>
    </row>
    <row r="757" spans="30:30" x14ac:dyDescent="0.2">
      <c r="AD757" s="126"/>
    </row>
    <row r="758" spans="30:30" x14ac:dyDescent="0.2">
      <c r="AD758" s="126"/>
    </row>
    <row r="759" spans="30:30" x14ac:dyDescent="0.2">
      <c r="AD759" s="126"/>
    </row>
    <row r="760" spans="30:30" x14ac:dyDescent="0.2">
      <c r="AD760" s="126"/>
    </row>
    <row r="761" spans="30:30" x14ac:dyDescent="0.2">
      <c r="AD761" s="126"/>
    </row>
    <row r="762" spans="30:30" x14ac:dyDescent="0.2">
      <c r="AD762" s="126"/>
    </row>
    <row r="763" spans="30:30" x14ac:dyDescent="0.2">
      <c r="AD763" s="126"/>
    </row>
    <row r="764" spans="30:30" x14ac:dyDescent="0.2">
      <c r="AD764" s="126"/>
    </row>
    <row r="765" spans="30:30" x14ac:dyDescent="0.2">
      <c r="AD765" s="126"/>
    </row>
    <row r="766" spans="30:30" x14ac:dyDescent="0.2">
      <c r="AD766" s="126"/>
    </row>
    <row r="767" spans="30:30" x14ac:dyDescent="0.2">
      <c r="AD767" s="126"/>
    </row>
    <row r="768" spans="30:30" x14ac:dyDescent="0.2">
      <c r="AD768" s="126"/>
    </row>
    <row r="769" spans="30:30" x14ac:dyDescent="0.2">
      <c r="AD769" s="126"/>
    </row>
    <row r="770" spans="30:30" x14ac:dyDescent="0.2">
      <c r="AD770" s="126"/>
    </row>
    <row r="771" spans="30:30" x14ac:dyDescent="0.2">
      <c r="AD771" s="126"/>
    </row>
    <row r="772" spans="30:30" x14ac:dyDescent="0.2">
      <c r="AD772" s="126"/>
    </row>
    <row r="773" spans="30:30" x14ac:dyDescent="0.2">
      <c r="AD773" s="126"/>
    </row>
    <row r="774" spans="30:30" x14ac:dyDescent="0.2">
      <c r="AD774" s="126"/>
    </row>
    <row r="775" spans="30:30" x14ac:dyDescent="0.2">
      <c r="AD775" s="126"/>
    </row>
    <row r="776" spans="30:30" x14ac:dyDescent="0.2">
      <c r="AD776" s="126"/>
    </row>
    <row r="777" spans="30:30" x14ac:dyDescent="0.2">
      <c r="AD777" s="126"/>
    </row>
    <row r="778" spans="30:30" x14ac:dyDescent="0.2">
      <c r="AD778" s="126"/>
    </row>
    <row r="779" spans="30:30" x14ac:dyDescent="0.2">
      <c r="AD779" s="126"/>
    </row>
    <row r="780" spans="30:30" x14ac:dyDescent="0.2">
      <c r="AD780" s="126"/>
    </row>
    <row r="781" spans="30:30" x14ac:dyDescent="0.2">
      <c r="AD781" s="126"/>
    </row>
  </sheetData>
  <autoFilter ref="A1:AE657"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5" showButton="0"/>
    <filterColumn colId="26" showButton="0"/>
    <filterColumn colId="27" showButton="0"/>
    <filterColumn colId="28" showButton="0"/>
  </autoFilter>
  <mergeCells count="8">
    <mergeCell ref="Z1:AD1"/>
    <mergeCell ref="AE1:AE2"/>
    <mergeCell ref="B1:B2"/>
    <mergeCell ref="D1:D2"/>
    <mergeCell ref="E1:J1"/>
    <mergeCell ref="K1:Q1"/>
    <mergeCell ref="R1:R2"/>
    <mergeCell ref="S1:X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A34" workbookViewId="0">
      <selection activeCell="D25" sqref="D25"/>
    </sheetView>
  </sheetViews>
  <sheetFormatPr baseColWidth="10" defaultRowHeight="15" x14ac:dyDescent="0.2"/>
  <cols>
    <col min="1" max="1" width="44" customWidth="1"/>
  </cols>
  <sheetData>
    <row r="1" spans="1:30" x14ac:dyDescent="0.2">
      <c r="B1" s="133" t="s">
        <v>59</v>
      </c>
      <c r="C1" s="49"/>
      <c r="D1" s="131" t="s">
        <v>88</v>
      </c>
      <c r="E1" s="139" t="s">
        <v>60</v>
      </c>
      <c r="F1" s="139"/>
      <c r="G1" s="139"/>
      <c r="H1" s="139"/>
      <c r="I1" s="139"/>
      <c r="J1" s="139"/>
      <c r="K1" s="135" t="s">
        <v>61</v>
      </c>
      <c r="L1" s="136"/>
      <c r="M1" s="136"/>
      <c r="N1" s="136"/>
      <c r="O1" s="136"/>
      <c r="P1" s="136"/>
      <c r="Q1" s="137"/>
      <c r="R1" s="140" t="s">
        <v>62</v>
      </c>
      <c r="S1" s="135" t="s">
        <v>63</v>
      </c>
      <c r="T1" s="136"/>
      <c r="U1" s="136"/>
      <c r="V1" s="136"/>
      <c r="W1" s="136"/>
      <c r="X1" s="137"/>
      <c r="Y1" s="138" t="s">
        <v>64</v>
      </c>
      <c r="Z1" s="138"/>
      <c r="AA1" s="138"/>
      <c r="AB1" s="138"/>
      <c r="AC1" s="138"/>
      <c r="AD1" s="131" t="s">
        <v>65</v>
      </c>
    </row>
    <row r="2" spans="1:30" ht="75" x14ac:dyDescent="0.2">
      <c r="B2" s="134"/>
      <c r="C2" s="50" t="s">
        <v>212</v>
      </c>
      <c r="D2" s="132"/>
      <c r="E2" s="51" t="s">
        <v>66</v>
      </c>
      <c r="F2" s="51" t="s">
        <v>67</v>
      </c>
      <c r="G2" s="51" t="s">
        <v>68</v>
      </c>
      <c r="H2" s="51" t="s">
        <v>69</v>
      </c>
      <c r="I2" s="38" t="s">
        <v>70</v>
      </c>
      <c r="J2" s="38" t="s">
        <v>71</v>
      </c>
      <c r="K2" s="51" t="s">
        <v>266</v>
      </c>
      <c r="L2" s="51" t="s">
        <v>72</v>
      </c>
      <c r="M2" s="51" t="s">
        <v>73</v>
      </c>
      <c r="N2" s="51" t="s">
        <v>74</v>
      </c>
      <c r="O2" s="51" t="s">
        <v>269</v>
      </c>
      <c r="P2" s="38" t="s">
        <v>75</v>
      </c>
      <c r="Q2" s="38" t="s">
        <v>76</v>
      </c>
      <c r="R2" s="140"/>
      <c r="S2" s="3" t="s">
        <v>77</v>
      </c>
      <c r="T2" s="3" t="s">
        <v>78</v>
      </c>
      <c r="U2" s="3" t="s">
        <v>79</v>
      </c>
      <c r="V2" s="52" t="s">
        <v>80</v>
      </c>
      <c r="W2" s="52" t="s">
        <v>81</v>
      </c>
      <c r="X2" s="54" t="s">
        <v>82</v>
      </c>
      <c r="Y2" s="55" t="s">
        <v>83</v>
      </c>
      <c r="Z2" s="55" t="s">
        <v>84</v>
      </c>
      <c r="AA2" s="55" t="s">
        <v>85</v>
      </c>
      <c r="AB2" s="56" t="s">
        <v>86</v>
      </c>
      <c r="AC2" s="56" t="s">
        <v>87</v>
      </c>
      <c r="AD2" s="132"/>
    </row>
    <row r="3" spans="1:30" x14ac:dyDescent="0.2">
      <c r="A3" s="6" t="s">
        <v>0</v>
      </c>
    </row>
    <row r="4" spans="1:30" x14ac:dyDescent="0.2">
      <c r="A4" s="1" t="s">
        <v>1</v>
      </c>
    </row>
    <row r="5" spans="1:30" x14ac:dyDescent="0.2">
      <c r="A5" s="1" t="s">
        <v>2</v>
      </c>
    </row>
    <row r="6" spans="1:30" x14ac:dyDescent="0.2">
      <c r="A6" s="1" t="s">
        <v>3</v>
      </c>
    </row>
    <row r="7" spans="1:30" x14ac:dyDescent="0.2">
      <c r="A7" s="1" t="s">
        <v>4</v>
      </c>
    </row>
    <row r="8" spans="1:30" x14ac:dyDescent="0.2">
      <c r="A8" s="1" t="s">
        <v>5</v>
      </c>
    </row>
    <row r="9" spans="1:30" x14ac:dyDescent="0.2">
      <c r="A9" s="1" t="s">
        <v>238</v>
      </c>
    </row>
    <row r="10" spans="1:30" x14ac:dyDescent="0.2">
      <c r="A10" s="1" t="s">
        <v>256</v>
      </c>
    </row>
    <row r="11" spans="1:30" x14ac:dyDescent="0.2">
      <c r="A11" s="1" t="s">
        <v>239</v>
      </c>
    </row>
    <row r="12" spans="1:30" x14ac:dyDescent="0.2">
      <c r="A12" s="1" t="s">
        <v>240</v>
      </c>
    </row>
    <row r="13" spans="1:30" x14ac:dyDescent="0.2">
      <c r="A13" s="1" t="s">
        <v>7</v>
      </c>
    </row>
    <row r="14" spans="1:30" x14ac:dyDescent="0.2">
      <c r="A14" s="1" t="s">
        <v>258</v>
      </c>
    </row>
    <row r="15" spans="1:30" x14ac:dyDescent="0.2">
      <c r="A15" s="1" t="s">
        <v>241</v>
      </c>
    </row>
    <row r="16" spans="1:30" x14ac:dyDescent="0.2">
      <c r="A16" s="1" t="s">
        <v>8</v>
      </c>
    </row>
    <row r="17" spans="1:1" x14ac:dyDescent="0.2">
      <c r="A17" s="1" t="s">
        <v>9</v>
      </c>
    </row>
    <row r="18" spans="1:1" x14ac:dyDescent="0.2">
      <c r="A18" s="1" t="s">
        <v>11</v>
      </c>
    </row>
    <row r="19" spans="1:1" x14ac:dyDescent="0.2">
      <c r="A19" s="1" t="s">
        <v>12</v>
      </c>
    </row>
    <row r="20" spans="1:1" x14ac:dyDescent="0.2">
      <c r="A20" s="1" t="s">
        <v>13</v>
      </c>
    </row>
    <row r="21" spans="1:1" x14ac:dyDescent="0.2">
      <c r="A21" s="1" t="s">
        <v>14</v>
      </c>
    </row>
    <row r="22" spans="1:1" x14ac:dyDescent="0.2">
      <c r="A22" s="1" t="s">
        <v>15</v>
      </c>
    </row>
    <row r="23" spans="1:1" x14ac:dyDescent="0.2">
      <c r="A23" s="1" t="s">
        <v>16</v>
      </c>
    </row>
    <row r="24" spans="1:1" x14ac:dyDescent="0.2">
      <c r="A24" s="1" t="s">
        <v>242</v>
      </c>
    </row>
    <row r="25" spans="1:1" x14ac:dyDescent="0.2">
      <c r="A25" s="1" t="s">
        <v>17</v>
      </c>
    </row>
    <row r="26" spans="1:1" x14ac:dyDescent="0.2">
      <c r="A26" s="1" t="s">
        <v>18</v>
      </c>
    </row>
    <row r="27" spans="1:1" x14ac:dyDescent="0.2">
      <c r="A27" s="1" t="s">
        <v>19</v>
      </c>
    </row>
    <row r="28" spans="1:1" x14ac:dyDescent="0.2">
      <c r="A28" s="1" t="s">
        <v>20</v>
      </c>
    </row>
    <row r="29" spans="1:1" x14ac:dyDescent="0.2">
      <c r="A29" s="1" t="s">
        <v>21</v>
      </c>
    </row>
    <row r="30" spans="1:1" x14ac:dyDescent="0.2">
      <c r="A30" s="1" t="s">
        <v>22</v>
      </c>
    </row>
    <row r="31" spans="1:1" x14ac:dyDescent="0.2">
      <c r="A31" s="1" t="s">
        <v>259</v>
      </c>
    </row>
    <row r="32" spans="1:1" x14ac:dyDescent="0.2">
      <c r="A32" s="1" t="s">
        <v>23</v>
      </c>
    </row>
    <row r="33" spans="1:1" x14ac:dyDescent="0.2">
      <c r="A33" s="1" t="s">
        <v>24</v>
      </c>
    </row>
    <row r="34" spans="1:1" x14ac:dyDescent="0.2">
      <c r="A34" s="1" t="s">
        <v>244</v>
      </c>
    </row>
    <row r="35" spans="1:1" x14ac:dyDescent="0.2">
      <c r="A35" s="1" t="s">
        <v>25</v>
      </c>
    </row>
    <row r="36" spans="1:1" x14ac:dyDescent="0.2">
      <c r="A36" s="1" t="s">
        <v>26</v>
      </c>
    </row>
    <row r="37" spans="1:1" x14ac:dyDescent="0.2">
      <c r="A37" s="1" t="s">
        <v>27</v>
      </c>
    </row>
    <row r="38" spans="1:1" x14ac:dyDescent="0.2">
      <c r="A38" s="1" t="s">
        <v>28</v>
      </c>
    </row>
    <row r="39" spans="1:1" x14ac:dyDescent="0.2">
      <c r="A39" s="1" t="s">
        <v>29</v>
      </c>
    </row>
    <row r="40" spans="1:1" x14ac:dyDescent="0.2">
      <c r="A40" s="1" t="s">
        <v>31</v>
      </c>
    </row>
    <row r="41" spans="1:1" x14ac:dyDescent="0.2">
      <c r="A41" s="1" t="s">
        <v>32</v>
      </c>
    </row>
    <row r="42" spans="1:1" x14ac:dyDescent="0.2">
      <c r="A42" s="1" t="s">
        <v>246</v>
      </c>
    </row>
    <row r="43" spans="1:1" x14ac:dyDescent="0.2">
      <c r="A43" s="1" t="s">
        <v>249</v>
      </c>
    </row>
    <row r="44" spans="1:1" x14ac:dyDescent="0.2">
      <c r="A44" s="1" t="s">
        <v>34</v>
      </c>
    </row>
    <row r="45" spans="1:1" x14ac:dyDescent="0.2">
      <c r="A45" s="1" t="s">
        <v>35</v>
      </c>
    </row>
    <row r="46" spans="1:1" x14ac:dyDescent="0.2">
      <c r="A46" s="1" t="s">
        <v>36</v>
      </c>
    </row>
    <row r="47" spans="1:1" x14ac:dyDescent="0.2">
      <c r="A47" s="1" t="s">
        <v>37</v>
      </c>
    </row>
    <row r="48" spans="1:1" x14ac:dyDescent="0.2">
      <c r="A48" s="1" t="s">
        <v>38</v>
      </c>
    </row>
    <row r="49" spans="1:1" x14ac:dyDescent="0.2">
      <c r="A49" s="1" t="s">
        <v>39</v>
      </c>
    </row>
    <row r="50" spans="1:1" x14ac:dyDescent="0.2">
      <c r="A50" s="1" t="s">
        <v>40</v>
      </c>
    </row>
    <row r="51" spans="1:1" x14ac:dyDescent="0.2">
      <c r="A51" s="1" t="s">
        <v>41</v>
      </c>
    </row>
    <row r="52" spans="1:1" x14ac:dyDescent="0.2">
      <c r="A52" s="1" t="s">
        <v>42</v>
      </c>
    </row>
    <row r="53" spans="1:1" x14ac:dyDescent="0.2">
      <c r="A53" s="1" t="s">
        <v>43</v>
      </c>
    </row>
    <row r="54" spans="1:1" x14ac:dyDescent="0.2">
      <c r="A54" s="1" t="s">
        <v>44</v>
      </c>
    </row>
    <row r="55" spans="1:1" x14ac:dyDescent="0.2">
      <c r="A55" s="1" t="s">
        <v>46</v>
      </c>
    </row>
    <row r="56" spans="1:1" x14ac:dyDescent="0.2">
      <c r="A56" s="1" t="s">
        <v>47</v>
      </c>
    </row>
    <row r="57" spans="1:1" x14ac:dyDescent="0.2">
      <c r="A57" s="1" t="s">
        <v>48</v>
      </c>
    </row>
    <row r="58" spans="1:1" x14ac:dyDescent="0.2">
      <c r="A58" s="1" t="s">
        <v>49</v>
      </c>
    </row>
    <row r="59" spans="1:1" x14ac:dyDescent="0.2">
      <c r="A59" s="1" t="s">
        <v>50</v>
      </c>
    </row>
    <row r="60" spans="1:1" x14ac:dyDescent="0.2">
      <c r="A60" s="1" t="s">
        <v>247</v>
      </c>
    </row>
    <row r="61" spans="1:1" x14ac:dyDescent="0.2">
      <c r="A61" s="1" t="s">
        <v>52</v>
      </c>
    </row>
    <row r="62" spans="1:1" x14ac:dyDescent="0.2">
      <c r="A62" s="1" t="s">
        <v>53</v>
      </c>
    </row>
    <row r="63" spans="1:1" x14ac:dyDescent="0.2">
      <c r="A63" s="1" t="s">
        <v>54</v>
      </c>
    </row>
    <row r="64" spans="1:1" x14ac:dyDescent="0.2">
      <c r="A64" s="1" t="s">
        <v>55</v>
      </c>
    </row>
    <row r="65" spans="1:1" x14ac:dyDescent="0.2">
      <c r="A65" s="6" t="s">
        <v>56</v>
      </c>
    </row>
  </sheetData>
  <mergeCells count="8">
    <mergeCell ref="Y1:AC1"/>
    <mergeCell ref="AD1:AD2"/>
    <mergeCell ref="B1:B2"/>
    <mergeCell ref="D1:D2"/>
    <mergeCell ref="E1:J1"/>
    <mergeCell ref="K1:Q1"/>
    <mergeCell ref="R1:R2"/>
    <mergeCell ref="S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"/>
  <sheetViews>
    <sheetView topLeftCell="A34" workbookViewId="0">
      <selection activeCell="B5" sqref="B5"/>
    </sheetView>
  </sheetViews>
  <sheetFormatPr baseColWidth="10" defaultRowHeight="15" x14ac:dyDescent="0.2"/>
  <cols>
    <col min="1" max="1" width="43.83203125" customWidth="1"/>
  </cols>
  <sheetData>
    <row r="1" spans="1:30" x14ac:dyDescent="0.2">
      <c r="B1" s="133" t="s">
        <v>59</v>
      </c>
      <c r="C1" s="49"/>
      <c r="D1" s="131" t="s">
        <v>88</v>
      </c>
      <c r="E1" s="139" t="s">
        <v>60</v>
      </c>
      <c r="F1" s="139"/>
      <c r="G1" s="139"/>
      <c r="H1" s="139"/>
      <c r="I1" s="139"/>
      <c r="J1" s="139"/>
      <c r="K1" s="135" t="s">
        <v>61</v>
      </c>
      <c r="L1" s="136"/>
      <c r="M1" s="136"/>
      <c r="N1" s="136"/>
      <c r="O1" s="136"/>
      <c r="P1" s="136"/>
      <c r="Q1" s="137"/>
      <c r="R1" s="140" t="s">
        <v>62</v>
      </c>
      <c r="S1" s="135" t="s">
        <v>63</v>
      </c>
      <c r="T1" s="136"/>
      <c r="U1" s="136"/>
      <c r="V1" s="136"/>
      <c r="W1" s="136"/>
      <c r="X1" s="137"/>
      <c r="Y1" s="138" t="s">
        <v>64</v>
      </c>
      <c r="Z1" s="138"/>
      <c r="AA1" s="138"/>
      <c r="AB1" s="138"/>
      <c r="AC1" s="138"/>
      <c r="AD1" s="131" t="s">
        <v>65</v>
      </c>
    </row>
    <row r="2" spans="1:30" ht="75" x14ac:dyDescent="0.2">
      <c r="B2" s="134"/>
      <c r="C2" s="50" t="s">
        <v>212</v>
      </c>
      <c r="D2" s="132"/>
      <c r="E2" s="51" t="s">
        <v>66</v>
      </c>
      <c r="F2" s="51" t="s">
        <v>67</v>
      </c>
      <c r="G2" s="51" t="s">
        <v>68</v>
      </c>
      <c r="H2" s="51" t="s">
        <v>69</v>
      </c>
      <c r="I2" s="38" t="s">
        <v>70</v>
      </c>
      <c r="J2" s="38" t="s">
        <v>71</v>
      </c>
      <c r="K2" s="51" t="s">
        <v>266</v>
      </c>
      <c r="L2" s="51" t="s">
        <v>72</v>
      </c>
      <c r="M2" s="51" t="s">
        <v>73</v>
      </c>
      <c r="N2" s="51" t="s">
        <v>74</v>
      </c>
      <c r="O2" s="51" t="s">
        <v>269</v>
      </c>
      <c r="P2" s="38" t="s">
        <v>75</v>
      </c>
      <c r="Q2" s="38" t="s">
        <v>76</v>
      </c>
      <c r="R2" s="140"/>
      <c r="S2" s="3" t="s">
        <v>77</v>
      </c>
      <c r="T2" s="3" t="s">
        <v>78</v>
      </c>
      <c r="U2" s="3" t="s">
        <v>79</v>
      </c>
      <c r="V2" s="52" t="s">
        <v>80</v>
      </c>
      <c r="W2" s="52" t="s">
        <v>81</v>
      </c>
      <c r="X2" s="54" t="s">
        <v>82</v>
      </c>
      <c r="Y2" s="55" t="s">
        <v>83</v>
      </c>
      <c r="Z2" s="55" t="s">
        <v>84</v>
      </c>
      <c r="AA2" s="55" t="s">
        <v>85</v>
      </c>
      <c r="AB2" s="56" t="s">
        <v>86</v>
      </c>
      <c r="AC2" s="56" t="s">
        <v>87</v>
      </c>
      <c r="AD2" s="132"/>
    </row>
    <row r="3" spans="1:30" x14ac:dyDescent="0.2">
      <c r="A3" s="6" t="s">
        <v>0</v>
      </c>
    </row>
    <row r="4" spans="1:30" x14ac:dyDescent="0.2">
      <c r="A4" s="1" t="s">
        <v>1</v>
      </c>
    </row>
    <row r="5" spans="1:30" x14ac:dyDescent="0.2">
      <c r="A5" s="1" t="s">
        <v>2</v>
      </c>
    </row>
    <row r="6" spans="1:30" x14ac:dyDescent="0.2">
      <c r="A6" s="1" t="s">
        <v>3</v>
      </c>
    </row>
    <row r="7" spans="1:30" x14ac:dyDescent="0.2">
      <c r="A7" s="1" t="s">
        <v>4</v>
      </c>
    </row>
    <row r="8" spans="1:30" x14ac:dyDescent="0.2">
      <c r="A8" s="1" t="s">
        <v>5</v>
      </c>
    </row>
    <row r="9" spans="1:30" x14ac:dyDescent="0.2">
      <c r="A9" s="1" t="s">
        <v>238</v>
      </c>
    </row>
    <row r="10" spans="1:30" x14ac:dyDescent="0.2">
      <c r="A10" s="1" t="s">
        <v>256</v>
      </c>
    </row>
    <row r="11" spans="1:30" x14ac:dyDescent="0.2">
      <c r="A11" s="1" t="s">
        <v>239</v>
      </c>
    </row>
    <row r="12" spans="1:30" x14ac:dyDescent="0.2">
      <c r="A12" s="1" t="s">
        <v>240</v>
      </c>
    </row>
    <row r="13" spans="1:30" x14ac:dyDescent="0.2">
      <c r="A13" s="1" t="s">
        <v>7</v>
      </c>
    </row>
    <row r="14" spans="1:30" x14ac:dyDescent="0.2">
      <c r="A14" s="1" t="s">
        <v>258</v>
      </c>
    </row>
    <row r="15" spans="1:30" x14ac:dyDescent="0.2">
      <c r="A15" s="1" t="s">
        <v>241</v>
      </c>
    </row>
    <row r="16" spans="1:30" x14ac:dyDescent="0.2">
      <c r="A16" s="1" t="s">
        <v>8</v>
      </c>
    </row>
    <row r="17" spans="1:1" x14ac:dyDescent="0.2">
      <c r="A17" s="1" t="s">
        <v>9</v>
      </c>
    </row>
    <row r="18" spans="1:1" x14ac:dyDescent="0.2">
      <c r="A18" s="1" t="s">
        <v>11</v>
      </c>
    </row>
    <row r="19" spans="1:1" x14ac:dyDescent="0.2">
      <c r="A19" s="1" t="s">
        <v>12</v>
      </c>
    </row>
    <row r="20" spans="1:1" x14ac:dyDescent="0.2">
      <c r="A20" s="1" t="s">
        <v>13</v>
      </c>
    </row>
    <row r="21" spans="1:1" x14ac:dyDescent="0.2">
      <c r="A21" s="1" t="s">
        <v>14</v>
      </c>
    </row>
    <row r="22" spans="1:1" x14ac:dyDescent="0.2">
      <c r="A22" s="1" t="s">
        <v>15</v>
      </c>
    </row>
    <row r="23" spans="1:1" x14ac:dyDescent="0.2">
      <c r="A23" s="1" t="s">
        <v>16</v>
      </c>
    </row>
    <row r="24" spans="1:1" x14ac:dyDescent="0.2">
      <c r="A24" s="1" t="s">
        <v>242</v>
      </c>
    </row>
    <row r="25" spans="1:1" x14ac:dyDescent="0.2">
      <c r="A25" s="1" t="s">
        <v>17</v>
      </c>
    </row>
    <row r="26" spans="1:1" x14ac:dyDescent="0.2">
      <c r="A26" s="1" t="s">
        <v>18</v>
      </c>
    </row>
    <row r="27" spans="1:1" x14ac:dyDescent="0.2">
      <c r="A27" s="1" t="s">
        <v>19</v>
      </c>
    </row>
    <row r="28" spans="1:1" x14ac:dyDescent="0.2">
      <c r="A28" s="1" t="s">
        <v>20</v>
      </c>
    </row>
    <row r="29" spans="1:1" x14ac:dyDescent="0.2">
      <c r="A29" s="1" t="s">
        <v>21</v>
      </c>
    </row>
    <row r="30" spans="1:1" x14ac:dyDescent="0.2">
      <c r="A30" s="1" t="s">
        <v>22</v>
      </c>
    </row>
    <row r="31" spans="1:1" x14ac:dyDescent="0.2">
      <c r="A31" s="1" t="s">
        <v>259</v>
      </c>
    </row>
    <row r="32" spans="1:1" x14ac:dyDescent="0.2">
      <c r="A32" s="1" t="s">
        <v>23</v>
      </c>
    </row>
    <row r="33" spans="1:1" x14ac:dyDescent="0.2">
      <c r="A33" s="1" t="s">
        <v>24</v>
      </c>
    </row>
    <row r="34" spans="1:1" x14ac:dyDescent="0.2">
      <c r="A34" s="1" t="s">
        <v>244</v>
      </c>
    </row>
    <row r="35" spans="1:1" x14ac:dyDescent="0.2">
      <c r="A35" s="1" t="s">
        <v>25</v>
      </c>
    </row>
    <row r="36" spans="1:1" x14ac:dyDescent="0.2">
      <c r="A36" s="1" t="s">
        <v>26</v>
      </c>
    </row>
    <row r="37" spans="1:1" x14ac:dyDescent="0.2">
      <c r="A37" s="1" t="s">
        <v>27</v>
      </c>
    </row>
    <row r="38" spans="1:1" x14ac:dyDescent="0.2">
      <c r="A38" s="1" t="s">
        <v>28</v>
      </c>
    </row>
    <row r="39" spans="1:1" x14ac:dyDescent="0.2">
      <c r="A39" s="1" t="s">
        <v>29</v>
      </c>
    </row>
    <row r="40" spans="1:1" x14ac:dyDescent="0.2">
      <c r="A40" s="1" t="s">
        <v>31</v>
      </c>
    </row>
    <row r="41" spans="1:1" x14ac:dyDescent="0.2">
      <c r="A41" s="1" t="s">
        <v>32</v>
      </c>
    </row>
    <row r="42" spans="1:1" x14ac:dyDescent="0.2">
      <c r="A42" s="1" t="s">
        <v>246</v>
      </c>
    </row>
    <row r="43" spans="1:1" x14ac:dyDescent="0.2">
      <c r="A43" s="1" t="s">
        <v>249</v>
      </c>
    </row>
    <row r="44" spans="1:1" x14ac:dyDescent="0.2">
      <c r="A44" s="1" t="s">
        <v>34</v>
      </c>
    </row>
    <row r="45" spans="1:1" x14ac:dyDescent="0.2">
      <c r="A45" s="1" t="s">
        <v>35</v>
      </c>
    </row>
    <row r="46" spans="1:1" x14ac:dyDescent="0.2">
      <c r="A46" s="1" t="s">
        <v>36</v>
      </c>
    </row>
    <row r="47" spans="1:1" x14ac:dyDescent="0.2">
      <c r="A47" s="1" t="s">
        <v>37</v>
      </c>
    </row>
    <row r="48" spans="1:1" x14ac:dyDescent="0.2">
      <c r="A48" s="1" t="s">
        <v>38</v>
      </c>
    </row>
    <row r="49" spans="1:1" x14ac:dyDescent="0.2">
      <c r="A49" s="1" t="s">
        <v>39</v>
      </c>
    </row>
    <row r="50" spans="1:1" x14ac:dyDescent="0.2">
      <c r="A50" s="1" t="s">
        <v>40</v>
      </c>
    </row>
    <row r="51" spans="1:1" x14ac:dyDescent="0.2">
      <c r="A51" s="1" t="s">
        <v>41</v>
      </c>
    </row>
    <row r="52" spans="1:1" x14ac:dyDescent="0.2">
      <c r="A52" s="1" t="s">
        <v>42</v>
      </c>
    </row>
    <row r="53" spans="1:1" x14ac:dyDescent="0.2">
      <c r="A53" s="1" t="s">
        <v>43</v>
      </c>
    </row>
    <row r="54" spans="1:1" x14ac:dyDescent="0.2">
      <c r="A54" s="1" t="s">
        <v>44</v>
      </c>
    </row>
    <row r="55" spans="1:1" x14ac:dyDescent="0.2">
      <c r="A55" s="1" t="s">
        <v>45</v>
      </c>
    </row>
    <row r="56" spans="1:1" x14ac:dyDescent="0.2">
      <c r="A56" s="1" t="s">
        <v>46</v>
      </c>
    </row>
    <row r="57" spans="1:1" x14ac:dyDescent="0.2">
      <c r="A57" s="1" t="s">
        <v>47</v>
      </c>
    </row>
    <row r="58" spans="1:1" x14ac:dyDescent="0.2">
      <c r="A58" s="1" t="s">
        <v>48</v>
      </c>
    </row>
    <row r="59" spans="1:1" x14ac:dyDescent="0.2">
      <c r="A59" s="1" t="s">
        <v>49</v>
      </c>
    </row>
    <row r="60" spans="1:1" x14ac:dyDescent="0.2">
      <c r="A60" s="1" t="s">
        <v>50</v>
      </c>
    </row>
    <row r="61" spans="1:1" x14ac:dyDescent="0.2">
      <c r="A61" s="1" t="s">
        <v>247</v>
      </c>
    </row>
    <row r="62" spans="1:1" x14ac:dyDescent="0.2">
      <c r="A62" s="1" t="s">
        <v>52</v>
      </c>
    </row>
    <row r="63" spans="1:1" x14ac:dyDescent="0.2">
      <c r="A63" s="1" t="s">
        <v>53</v>
      </c>
    </row>
    <row r="64" spans="1:1" x14ac:dyDescent="0.2">
      <c r="A64" s="1" t="s">
        <v>54</v>
      </c>
    </row>
    <row r="65" spans="1:1" x14ac:dyDescent="0.2">
      <c r="A65" s="1" t="s">
        <v>55</v>
      </c>
    </row>
    <row r="66" spans="1:1" x14ac:dyDescent="0.2">
      <c r="A66" s="6" t="s">
        <v>56</v>
      </c>
    </row>
  </sheetData>
  <mergeCells count="8">
    <mergeCell ref="Y1:AC1"/>
    <mergeCell ref="AD1:AD2"/>
    <mergeCell ref="B1:B2"/>
    <mergeCell ref="D1:D2"/>
    <mergeCell ref="E1:J1"/>
    <mergeCell ref="K1:Q1"/>
    <mergeCell ref="R1:R2"/>
    <mergeCell ref="S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MisiónONGD</vt:lpstr>
      <vt:lpstr>2008</vt:lpstr>
      <vt:lpstr>2009</vt:lpstr>
      <vt:lpstr>2010</vt:lpstr>
      <vt:lpstr>2011</vt:lpstr>
    </vt:vector>
  </TitlesOfParts>
  <Company>ESADE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Orue Guerrero, Carmen Noemi</dc:creator>
  <cp:lastModifiedBy>Microsoft Office User</cp:lastModifiedBy>
  <dcterms:created xsi:type="dcterms:W3CDTF">2019-07-16T11:01:39Z</dcterms:created>
  <dcterms:modified xsi:type="dcterms:W3CDTF">2019-07-25T13:59:03Z</dcterms:modified>
</cp:coreProperties>
</file>