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9C5C63FF-9678-4E53-BB8D-030AA0296EA8}" xr6:coauthVersionLast="47" xr6:coauthVersionMax="47" xr10:uidLastSave="{00000000-0000-0000-0000-000000000000}"/>
  <bookViews>
    <workbookView xWindow="-120" yWindow="-120" windowWidth="38640" windowHeight="15990" tabRatio="819" activeTab="6" xr2:uid="{00000000-000D-0000-FFFF-FFFF00000000}"/>
  </bookViews>
  <sheets>
    <sheet name="Estatisticas" sheetId="4" r:id="rId1"/>
    <sheet name="EstatisticasGraficos" sheetId="10" r:id="rId2"/>
    <sheet name="Pergs" sheetId="5" r:id="rId3"/>
    <sheet name="PergsGraficos" sheetId="11" r:id="rId4"/>
    <sheet name="Alts" sheetId="6" r:id="rId5"/>
    <sheet name="AltsGraficos" sheetId="12" r:id="rId6"/>
    <sheet name="PergsFilhas" sheetId="7" r:id="rId7"/>
    <sheet name="PergsFilhasGraficos" sheetId="13" r:id="rId8"/>
    <sheet name="Grupos" sheetId="8" state="hidden" r:id="rId9"/>
    <sheet name="Exp_1" sheetId="3" state="hidden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0" l="1"/>
  <c r="P25" i="10"/>
  <c r="P24" i="10"/>
  <c r="P23" i="10"/>
  <c r="P22" i="10"/>
  <c r="P21" i="10"/>
  <c r="P20" i="10"/>
  <c r="P19" i="10"/>
  <c r="F7" i="10"/>
  <c r="E7" i="10"/>
  <c r="D7" i="10"/>
  <c r="C7" i="10"/>
  <c r="F6" i="10"/>
  <c r="E6" i="10"/>
  <c r="D6" i="10"/>
  <c r="C6" i="10"/>
  <c r="F5" i="10"/>
  <c r="E5" i="10"/>
  <c r="D5" i="10"/>
  <c r="C5" i="10"/>
  <c r="F4" i="10"/>
  <c r="E4" i="10"/>
  <c r="D4" i="10"/>
  <c r="C4" i="10"/>
  <c r="P28" i="10" l="1"/>
  <c r="Q25" i="10" s="1"/>
  <c r="Q23" i="10" l="1"/>
  <c r="Q19" i="10"/>
  <c r="Q24" i="10"/>
  <c r="Q21" i="10"/>
  <c r="Q26" i="10"/>
  <c r="Q22" i="10"/>
  <c r="Q20" i="10"/>
  <c r="D284" i="7"/>
  <c r="B284" i="7"/>
  <c r="D319" i="7"/>
  <c r="D499" i="7"/>
  <c r="B499" i="7"/>
  <c r="D510" i="7"/>
  <c r="B510" i="7"/>
  <c r="D436" i="7"/>
  <c r="D435" i="7"/>
  <c r="D431" i="7"/>
  <c r="B436" i="7"/>
  <c r="B435" i="7"/>
  <c r="B431" i="7"/>
  <c r="D377" i="7"/>
  <c r="D376" i="7"/>
  <c r="B377" i="7"/>
  <c r="B376" i="7"/>
  <c r="D313" i="7"/>
  <c r="C313" i="7"/>
  <c r="D300" i="7"/>
  <c r="D297" i="7"/>
  <c r="D292" i="7"/>
  <c r="D290" i="7"/>
  <c r="B300" i="7"/>
  <c r="B297" i="7"/>
  <c r="B292" i="7"/>
  <c r="B290" i="7"/>
  <c r="D251" i="7"/>
  <c r="D250" i="7"/>
  <c r="D246" i="7"/>
  <c r="B251" i="7"/>
  <c r="B250" i="7"/>
  <c r="B246" i="7"/>
  <c r="D235" i="7"/>
  <c r="D225" i="7"/>
  <c r="D219" i="7"/>
  <c r="B235" i="7"/>
  <c r="B225" i="7"/>
  <c r="C219" i="7"/>
  <c r="D213" i="7"/>
  <c r="D208" i="7"/>
  <c r="D206" i="7"/>
  <c r="D205" i="7"/>
  <c r="D204" i="7"/>
  <c r="B213" i="7"/>
  <c r="B208" i="7"/>
  <c r="B206" i="7"/>
  <c r="B205" i="7"/>
  <c r="B204" i="7"/>
  <c r="D187" i="7"/>
  <c r="B187" i="7"/>
  <c r="D97" i="7"/>
  <c r="D98" i="7"/>
  <c r="B98" i="7"/>
  <c r="B97" i="7"/>
  <c r="D93" i="7"/>
  <c r="B93" i="7"/>
  <c r="D77" i="7"/>
  <c r="B77" i="7"/>
  <c r="D25" i="7"/>
  <c r="B25" i="7"/>
  <c r="D6" i="7"/>
  <c r="D428" i="7"/>
  <c r="D463" i="7"/>
  <c r="D467" i="7"/>
  <c r="D491" i="7"/>
  <c r="D500" i="7"/>
  <c r="D504" i="7"/>
  <c r="B6" i="7"/>
  <c r="C511" i="7"/>
  <c r="D511" i="7" s="1"/>
  <c r="B511" i="7"/>
  <c r="C509" i="7"/>
  <c r="B509" i="7"/>
  <c r="D509" i="7" s="1"/>
  <c r="C507" i="7"/>
  <c r="D507" i="7" s="1"/>
  <c r="B507" i="7"/>
  <c r="C505" i="7"/>
  <c r="B505" i="7"/>
  <c r="D505" i="7" s="1"/>
  <c r="C504" i="7"/>
  <c r="B504" i="7"/>
  <c r="C503" i="7"/>
  <c r="B503" i="7"/>
  <c r="D503" i="7" s="1"/>
  <c r="C502" i="7"/>
  <c r="B502" i="7"/>
  <c r="D502" i="7" s="1"/>
  <c r="C500" i="7"/>
  <c r="B500" i="7"/>
  <c r="C494" i="7"/>
  <c r="B494" i="7"/>
  <c r="D494" i="7" s="1"/>
  <c r="C493" i="7"/>
  <c r="B493" i="7"/>
  <c r="D493" i="7" s="1"/>
  <c r="C492" i="7"/>
  <c r="B492" i="7"/>
  <c r="D492" i="7" s="1"/>
  <c r="C491" i="7"/>
  <c r="B491" i="7"/>
  <c r="C490" i="7"/>
  <c r="B490" i="7"/>
  <c r="D490" i="7" s="1"/>
  <c r="C469" i="7"/>
  <c r="B469" i="7"/>
  <c r="D469" i="7" s="1"/>
  <c r="C468" i="7"/>
  <c r="B468" i="7"/>
  <c r="D468" i="7" s="1"/>
  <c r="C467" i="7"/>
  <c r="B467" i="7"/>
  <c r="C466" i="7"/>
  <c r="B466" i="7"/>
  <c r="D466" i="7" s="1"/>
  <c r="C465" i="7"/>
  <c r="B465" i="7"/>
  <c r="D465" i="7" s="1"/>
  <c r="C464" i="7"/>
  <c r="B464" i="7"/>
  <c r="D464" i="7" s="1"/>
  <c r="C463" i="7"/>
  <c r="B463" i="7"/>
  <c r="C462" i="7"/>
  <c r="B462" i="7"/>
  <c r="D462" i="7" s="1"/>
  <c r="C448" i="7"/>
  <c r="B448" i="7"/>
  <c r="D448" i="7" s="1"/>
  <c r="C437" i="7"/>
  <c r="B437" i="7"/>
  <c r="D437" i="7" s="1"/>
  <c r="C428" i="7"/>
  <c r="B428" i="7"/>
  <c r="C411" i="7"/>
  <c r="B411" i="7"/>
  <c r="D411" i="7" s="1"/>
  <c r="C409" i="7"/>
  <c r="B409" i="7"/>
  <c r="D409" i="7" s="1"/>
  <c r="C405" i="7"/>
  <c r="B405" i="7"/>
  <c r="D405" i="7" s="1"/>
  <c r="C401" i="7"/>
  <c r="B401" i="7"/>
  <c r="D401" i="7" s="1"/>
  <c r="C400" i="7"/>
  <c r="D400" i="7" s="1"/>
  <c r="B400" i="7"/>
  <c r="C397" i="7"/>
  <c r="B397" i="7"/>
  <c r="D397" i="7" s="1"/>
  <c r="C392" i="7"/>
  <c r="D392" i="7" s="1"/>
  <c r="B392" i="7"/>
  <c r="C389" i="7"/>
  <c r="B389" i="7"/>
  <c r="D389" i="7" s="1"/>
  <c r="C372" i="7"/>
  <c r="B372" i="7"/>
  <c r="D372" i="7" s="1"/>
  <c r="C368" i="7"/>
  <c r="B368" i="7"/>
  <c r="D368" i="7" s="1"/>
  <c r="C365" i="7"/>
  <c r="D365" i="7" s="1"/>
  <c r="B365" i="7"/>
  <c r="C364" i="7"/>
  <c r="B364" i="7"/>
  <c r="D364" i="7" s="1"/>
  <c r="C363" i="7"/>
  <c r="B363" i="7"/>
  <c r="C359" i="7"/>
  <c r="B359" i="7"/>
  <c r="D359" i="7" s="1"/>
  <c r="C337" i="7"/>
  <c r="B337" i="7"/>
  <c r="C331" i="7"/>
  <c r="B331" i="7"/>
  <c r="D331" i="7" s="1"/>
  <c r="C325" i="7"/>
  <c r="B325" i="7"/>
  <c r="C322" i="7"/>
  <c r="B322" i="7"/>
  <c r="D322" i="7" s="1"/>
  <c r="C321" i="7"/>
  <c r="B321" i="7"/>
  <c r="C320" i="7"/>
  <c r="B320" i="7"/>
  <c r="D320" i="7" s="1"/>
  <c r="C317" i="7"/>
  <c r="B317" i="7"/>
  <c r="C316" i="7"/>
  <c r="B316" i="7"/>
  <c r="D316" i="7" s="1"/>
  <c r="C315" i="7"/>
  <c r="B315" i="7"/>
  <c r="C309" i="7"/>
  <c r="B309" i="7"/>
  <c r="D309" i="7" s="1"/>
  <c r="C308" i="7"/>
  <c r="B308" i="7"/>
  <c r="C307" i="7"/>
  <c r="B307" i="7"/>
  <c r="D307" i="7" s="1"/>
  <c r="C305" i="7"/>
  <c r="B305" i="7"/>
  <c r="C304" i="7"/>
  <c r="B304" i="7"/>
  <c r="D304" i="7" s="1"/>
  <c r="C259" i="7"/>
  <c r="B259" i="7"/>
  <c r="C255" i="7"/>
  <c r="B255" i="7"/>
  <c r="D255" i="7" s="1"/>
  <c r="C238" i="7"/>
  <c r="B238" i="7"/>
  <c r="C228" i="7"/>
  <c r="B228" i="7"/>
  <c r="D228" i="7" s="1"/>
  <c r="C227" i="7"/>
  <c r="B227" i="7"/>
  <c r="C218" i="7"/>
  <c r="B218" i="7"/>
  <c r="D218" i="7" s="1"/>
  <c r="C224" i="7"/>
  <c r="B224" i="7"/>
  <c r="C223" i="7"/>
  <c r="B223" i="7"/>
  <c r="D223" i="7" s="1"/>
  <c r="C222" i="7"/>
  <c r="B222" i="7"/>
  <c r="C221" i="7"/>
  <c r="B221" i="7"/>
  <c r="D221" i="7" s="1"/>
  <c r="C220" i="7"/>
  <c r="B220" i="7"/>
  <c r="C216" i="7"/>
  <c r="B216" i="7"/>
  <c r="D216" i="7" s="1"/>
  <c r="C215" i="7"/>
  <c r="B215" i="7"/>
  <c r="C214" i="7"/>
  <c r="B214" i="7"/>
  <c r="D214" i="7" s="1"/>
  <c r="C212" i="7"/>
  <c r="B212" i="7"/>
  <c r="C211" i="7"/>
  <c r="B211" i="7"/>
  <c r="D211" i="7" s="1"/>
  <c r="C210" i="7"/>
  <c r="B210" i="7"/>
  <c r="C209" i="7"/>
  <c r="B209" i="7"/>
  <c r="D209" i="7" s="1"/>
  <c r="C207" i="7"/>
  <c r="B207" i="7"/>
  <c r="C203" i="7"/>
  <c r="B203" i="7"/>
  <c r="D203" i="7" s="1"/>
  <c r="C202" i="7"/>
  <c r="B202" i="7"/>
  <c r="C198" i="7"/>
  <c r="B198" i="7"/>
  <c r="D198" i="7" s="1"/>
  <c r="C186" i="7"/>
  <c r="B186" i="7"/>
  <c r="C185" i="7"/>
  <c r="B185" i="7"/>
  <c r="D185" i="7" s="1"/>
  <c r="C182" i="7"/>
  <c r="B182" i="7"/>
  <c r="C181" i="7"/>
  <c r="B181" i="7"/>
  <c r="D181" i="7" s="1"/>
  <c r="C180" i="7"/>
  <c r="B180" i="7"/>
  <c r="C168" i="7"/>
  <c r="B168" i="7"/>
  <c r="D168" i="7" s="1"/>
  <c r="C164" i="7"/>
  <c r="B164" i="7"/>
  <c r="C163" i="7"/>
  <c r="B163" i="7"/>
  <c r="D163" i="7" s="1"/>
  <c r="C156" i="7"/>
  <c r="B156" i="7"/>
  <c r="C154" i="7"/>
  <c r="B154" i="7"/>
  <c r="D154" i="7" s="1"/>
  <c r="C151" i="7"/>
  <c r="B151" i="7"/>
  <c r="C150" i="7"/>
  <c r="B150" i="7"/>
  <c r="D150" i="7" s="1"/>
  <c r="C149" i="7"/>
  <c r="B149" i="7"/>
  <c r="C148" i="7"/>
  <c r="B148" i="7"/>
  <c r="D148" i="7" s="1"/>
  <c r="C146" i="7"/>
  <c r="B146" i="7"/>
  <c r="C145" i="7"/>
  <c r="B145" i="7"/>
  <c r="D145" i="7" s="1"/>
  <c r="C144" i="7"/>
  <c r="B144" i="7"/>
  <c r="C141" i="7"/>
  <c r="B141" i="7"/>
  <c r="D141" i="7" s="1"/>
  <c r="C137" i="7"/>
  <c r="B137" i="7"/>
  <c r="C135" i="7"/>
  <c r="B135" i="7"/>
  <c r="D135" i="7" s="1"/>
  <c r="C134" i="7"/>
  <c r="B134" i="7"/>
  <c r="C133" i="7"/>
  <c r="B133" i="7"/>
  <c r="D133" i="7" s="1"/>
  <c r="C131" i="7"/>
  <c r="B131" i="7"/>
  <c r="C129" i="7"/>
  <c r="B129" i="7"/>
  <c r="D129" i="7" s="1"/>
  <c r="C128" i="7"/>
  <c r="B128" i="7"/>
  <c r="C116" i="7"/>
  <c r="B116" i="7"/>
  <c r="D116" i="7" s="1"/>
  <c r="C110" i="7"/>
  <c r="B110" i="7"/>
  <c r="C109" i="7"/>
  <c r="B109" i="7"/>
  <c r="D109" i="7" s="1"/>
  <c r="C108" i="7"/>
  <c r="B108" i="7"/>
  <c r="C106" i="7"/>
  <c r="B106" i="7"/>
  <c r="D106" i="7" s="1"/>
  <c r="C105" i="7"/>
  <c r="B105" i="7"/>
  <c r="C101" i="7"/>
  <c r="B101" i="7"/>
  <c r="D101" i="7" s="1"/>
  <c r="C100" i="7"/>
  <c r="B100" i="7"/>
  <c r="C96" i="7"/>
  <c r="B96" i="7"/>
  <c r="D96" i="7" s="1"/>
  <c r="C95" i="7"/>
  <c r="B95" i="7"/>
  <c r="C94" i="7"/>
  <c r="B94" i="7"/>
  <c r="D94" i="7" s="1"/>
  <c r="C92" i="7"/>
  <c r="B92" i="7"/>
  <c r="C90" i="7"/>
  <c r="B90" i="7"/>
  <c r="D90" i="7" s="1"/>
  <c r="C88" i="7"/>
  <c r="B88" i="7"/>
  <c r="C87" i="7"/>
  <c r="B87" i="7"/>
  <c r="D87" i="7" s="1"/>
  <c r="C86" i="7"/>
  <c r="B86" i="7"/>
  <c r="C84" i="7"/>
  <c r="B84" i="7"/>
  <c r="D84" i="7" s="1"/>
  <c r="C81" i="7"/>
  <c r="B81" i="7"/>
  <c r="C80" i="7"/>
  <c r="B80" i="7"/>
  <c r="D80" i="7" s="1"/>
  <c r="C79" i="7"/>
  <c r="B79" i="7"/>
  <c r="C73" i="7"/>
  <c r="B73" i="7"/>
  <c r="D73" i="7" s="1"/>
  <c r="C72" i="7"/>
  <c r="B72" i="7"/>
  <c r="C71" i="7"/>
  <c r="B71" i="7"/>
  <c r="D71" i="7" s="1"/>
  <c r="C70" i="7"/>
  <c r="B70" i="7"/>
  <c r="C69" i="7"/>
  <c r="B69" i="7"/>
  <c r="D69" i="7" s="1"/>
  <c r="C66" i="7"/>
  <c r="B66" i="7"/>
  <c r="C65" i="7"/>
  <c r="B65" i="7"/>
  <c r="D65" i="7" s="1"/>
  <c r="C64" i="7"/>
  <c r="B64" i="7"/>
  <c r="C63" i="7"/>
  <c r="B63" i="7"/>
  <c r="D63" i="7" s="1"/>
  <c r="C62" i="7"/>
  <c r="B62" i="7"/>
  <c r="C60" i="7"/>
  <c r="B60" i="7"/>
  <c r="D60" i="7" s="1"/>
  <c r="C59" i="7"/>
  <c r="B59" i="7"/>
  <c r="C58" i="7"/>
  <c r="B58" i="7"/>
  <c r="D58" i="7" s="1"/>
  <c r="C57" i="7"/>
  <c r="B57" i="7"/>
  <c r="C56" i="7"/>
  <c r="B56" i="7"/>
  <c r="D56" i="7" s="1"/>
  <c r="C55" i="7"/>
  <c r="B55" i="7"/>
  <c r="C54" i="7"/>
  <c r="B54" i="7"/>
  <c r="D54" i="7" s="1"/>
  <c r="C53" i="7"/>
  <c r="B53" i="7"/>
  <c r="D53" i="7" s="1"/>
  <c r="C52" i="7"/>
  <c r="B52" i="7"/>
  <c r="D52" i="7" s="1"/>
  <c r="C50" i="7"/>
  <c r="B50" i="7"/>
  <c r="C47" i="7"/>
  <c r="B47" i="7"/>
  <c r="D47" i="7" s="1"/>
  <c r="C44" i="7"/>
  <c r="B44" i="7"/>
  <c r="D44" i="7" s="1"/>
  <c r="C42" i="7"/>
  <c r="B42" i="7"/>
  <c r="D42" i="7" s="1"/>
  <c r="C39" i="7"/>
  <c r="B39" i="7"/>
  <c r="D39" i="7" s="1"/>
  <c r="C33" i="7"/>
  <c r="B33" i="7"/>
  <c r="C10" i="7"/>
  <c r="B10" i="7"/>
  <c r="D10" i="7" s="1"/>
  <c r="C9" i="7"/>
  <c r="B9" i="7"/>
  <c r="C8" i="7"/>
  <c r="B8" i="7"/>
  <c r="D8" i="7" s="1"/>
  <c r="C391" i="6"/>
  <c r="B391" i="6"/>
  <c r="C100" i="6"/>
  <c r="B100" i="6"/>
  <c r="C99" i="6"/>
  <c r="B99" i="6"/>
  <c r="C9" i="6"/>
  <c r="B9" i="6"/>
  <c r="D9" i="7" l="1"/>
  <c r="D33" i="7"/>
  <c r="D50" i="7"/>
  <c r="D55" i="7"/>
  <c r="D57" i="7"/>
  <c r="D59" i="7"/>
  <c r="D62" i="7"/>
  <c r="D64" i="7"/>
  <c r="D66" i="7"/>
  <c r="D70" i="7"/>
  <c r="D72" i="7"/>
  <c r="D79" i="7"/>
  <c r="D81" i="7"/>
  <c r="D86" i="7"/>
  <c r="D88" i="7"/>
  <c r="D92" i="7"/>
  <c r="D95" i="7"/>
  <c r="D100" i="7"/>
  <c r="D105" i="7"/>
  <c r="D108" i="7"/>
  <c r="D110" i="7"/>
  <c r="D128" i="7"/>
  <c r="D131" i="7"/>
  <c r="D134" i="7"/>
  <c r="D137" i="7"/>
  <c r="D144" i="7"/>
  <c r="D146" i="7"/>
  <c r="D149" i="7"/>
  <c r="D151" i="7"/>
  <c r="D156" i="7"/>
  <c r="D164" i="7"/>
  <c r="D180" i="7"/>
  <c r="D182" i="7"/>
  <c r="D186" i="7"/>
  <c r="D202" i="7"/>
  <c r="D207" i="7"/>
  <c r="D210" i="7"/>
  <c r="D212" i="7"/>
  <c r="D215" i="7"/>
  <c r="D220" i="7"/>
  <c r="D222" i="7"/>
  <c r="D224" i="7"/>
  <c r="D227" i="7"/>
  <c r="D238" i="7"/>
  <c r="D259" i="7"/>
  <c r="D305" i="7"/>
  <c r="D308" i="7"/>
  <c r="D315" i="7"/>
  <c r="D317" i="7"/>
  <c r="D321" i="7"/>
  <c r="D325" i="7"/>
  <c r="D337" i="7"/>
  <c r="D363" i="7"/>
  <c r="C511" i="8"/>
  <c r="B511" i="8"/>
  <c r="C511" i="6"/>
  <c r="B511" i="6"/>
  <c r="C511" i="5"/>
  <c r="B511" i="5"/>
  <c r="C510" i="8"/>
  <c r="B510" i="8"/>
  <c r="C510" i="7"/>
  <c r="C510" i="6"/>
  <c r="B510" i="6"/>
  <c r="C510" i="5"/>
  <c r="B510" i="5"/>
  <c r="C509" i="8"/>
  <c r="B509" i="8"/>
  <c r="C509" i="6"/>
  <c r="B509" i="6"/>
  <c r="C509" i="5"/>
  <c r="B509" i="5"/>
  <c r="C508" i="8"/>
  <c r="B508" i="8"/>
  <c r="C508" i="7"/>
  <c r="B508" i="7"/>
  <c r="C508" i="6"/>
  <c r="B508" i="6"/>
  <c r="C508" i="5"/>
  <c r="B508" i="5"/>
  <c r="C507" i="8"/>
  <c r="B507" i="8"/>
  <c r="C507" i="6"/>
  <c r="B507" i="6"/>
  <c r="C507" i="5"/>
  <c r="B507" i="5"/>
  <c r="C506" i="8"/>
  <c r="B506" i="8"/>
  <c r="C506" i="7"/>
  <c r="B506" i="7"/>
  <c r="D506" i="7" s="1"/>
  <c r="B506" i="5"/>
  <c r="C506" i="6"/>
  <c r="B506" i="6"/>
  <c r="C506" i="5"/>
  <c r="C505" i="8"/>
  <c r="B505" i="8"/>
  <c r="C505" i="6"/>
  <c r="B505" i="6"/>
  <c r="C505" i="5"/>
  <c r="B505" i="5"/>
  <c r="C504" i="8"/>
  <c r="B504" i="8"/>
  <c r="C504" i="6"/>
  <c r="B504" i="6"/>
  <c r="C504" i="5"/>
  <c r="B504" i="5"/>
  <c r="C503" i="8"/>
  <c r="B503" i="8"/>
  <c r="C503" i="6"/>
  <c r="B503" i="6"/>
  <c r="C503" i="5"/>
  <c r="B503" i="5"/>
  <c r="C502" i="8"/>
  <c r="B502" i="8"/>
  <c r="C502" i="6"/>
  <c r="B502" i="6"/>
  <c r="C502" i="5"/>
  <c r="B502" i="5"/>
  <c r="C501" i="8"/>
  <c r="B501" i="8"/>
  <c r="C501" i="7"/>
  <c r="B501" i="7"/>
  <c r="D501" i="7" s="1"/>
  <c r="C501" i="6"/>
  <c r="B501" i="6"/>
  <c r="C501" i="5"/>
  <c r="B501" i="5"/>
  <c r="C500" i="8"/>
  <c r="B500" i="8"/>
  <c r="C500" i="6"/>
  <c r="B500" i="6"/>
  <c r="C500" i="5"/>
  <c r="B500" i="5"/>
  <c r="C499" i="8"/>
  <c r="B499" i="8"/>
  <c r="C499" i="7"/>
  <c r="C499" i="6"/>
  <c r="B499" i="6"/>
  <c r="C499" i="5"/>
  <c r="B499" i="5"/>
  <c r="C498" i="8"/>
  <c r="B498" i="8"/>
  <c r="C498" i="7"/>
  <c r="B498" i="7"/>
  <c r="D498" i="7" s="1"/>
  <c r="C498" i="6"/>
  <c r="B498" i="6"/>
  <c r="B498" i="5"/>
  <c r="C498" i="5"/>
  <c r="C497" i="8"/>
  <c r="B497" i="8"/>
  <c r="C497" i="7"/>
  <c r="B497" i="7"/>
  <c r="D497" i="7" s="1"/>
  <c r="C497" i="6"/>
  <c r="B497" i="6"/>
  <c r="C497" i="5"/>
  <c r="B497" i="5"/>
  <c r="D508" i="7" l="1"/>
  <c r="C496" i="8"/>
  <c r="B496" i="8"/>
  <c r="B496" i="7"/>
  <c r="C496" i="7"/>
  <c r="C496" i="6"/>
  <c r="B496" i="6"/>
  <c r="C496" i="5"/>
  <c r="B496" i="5"/>
  <c r="C495" i="8"/>
  <c r="B495" i="8"/>
  <c r="C495" i="7"/>
  <c r="B495" i="7"/>
  <c r="D495" i="7" s="1"/>
  <c r="C495" i="6"/>
  <c r="B495" i="6"/>
  <c r="C495" i="5"/>
  <c r="B495" i="5"/>
  <c r="D501" i="8"/>
  <c r="D502" i="8"/>
  <c r="D503" i="8"/>
  <c r="D504" i="8"/>
  <c r="D505" i="8"/>
  <c r="D506" i="8"/>
  <c r="D507" i="8"/>
  <c r="D508" i="8"/>
  <c r="D509" i="8"/>
  <c r="D510" i="8"/>
  <c r="D511" i="8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C494" i="8"/>
  <c r="B494" i="8"/>
  <c r="C494" i="6"/>
  <c r="B494" i="6"/>
  <c r="C494" i="5"/>
  <c r="B494" i="5"/>
  <c r="C493" i="8"/>
  <c r="B493" i="8"/>
  <c r="C493" i="6"/>
  <c r="B493" i="6"/>
  <c r="C493" i="5"/>
  <c r="B493" i="5"/>
  <c r="C492" i="8"/>
  <c r="B492" i="8"/>
  <c r="C492" i="6"/>
  <c r="B492" i="6"/>
  <c r="C492" i="5"/>
  <c r="B492" i="5"/>
  <c r="C491" i="8"/>
  <c r="B491" i="8"/>
  <c r="C491" i="6"/>
  <c r="B491" i="6"/>
  <c r="C491" i="5"/>
  <c r="B491" i="5"/>
  <c r="C490" i="8"/>
  <c r="B490" i="8"/>
  <c r="C490" i="6"/>
  <c r="B490" i="6"/>
  <c r="C490" i="5"/>
  <c r="B490" i="5"/>
  <c r="C489" i="8"/>
  <c r="B489" i="8"/>
  <c r="C489" i="7"/>
  <c r="B489" i="7"/>
  <c r="D489" i="7" s="1"/>
  <c r="C489" i="6"/>
  <c r="B489" i="6"/>
  <c r="C489" i="5"/>
  <c r="B489" i="5"/>
  <c r="C488" i="8"/>
  <c r="B488" i="8"/>
  <c r="C488" i="7"/>
  <c r="B488" i="7"/>
  <c r="D488" i="7" s="1"/>
  <c r="C488" i="6"/>
  <c r="B488" i="6"/>
  <c r="C488" i="5"/>
  <c r="B488" i="5"/>
  <c r="C487" i="8"/>
  <c r="B487" i="8"/>
  <c r="C487" i="7"/>
  <c r="B487" i="7"/>
  <c r="D487" i="7" s="1"/>
  <c r="C487" i="6"/>
  <c r="B487" i="6"/>
  <c r="C487" i="5"/>
  <c r="B487" i="5"/>
  <c r="C486" i="8"/>
  <c r="B486" i="8"/>
  <c r="C486" i="7"/>
  <c r="B486" i="7"/>
  <c r="D486" i="7" s="1"/>
  <c r="C486" i="6"/>
  <c r="B486" i="6"/>
  <c r="C486" i="5"/>
  <c r="B486" i="5"/>
  <c r="C485" i="8"/>
  <c r="B485" i="8"/>
  <c r="C485" i="7"/>
  <c r="B485" i="7"/>
  <c r="D485" i="7" s="1"/>
  <c r="C485" i="6"/>
  <c r="B485" i="6"/>
  <c r="C485" i="5"/>
  <c r="B485" i="5"/>
  <c r="C484" i="8"/>
  <c r="B484" i="8"/>
  <c r="C484" i="7"/>
  <c r="B484" i="7"/>
  <c r="D484" i="7" s="1"/>
  <c r="C484" i="6"/>
  <c r="B484" i="6"/>
  <c r="C484" i="5"/>
  <c r="B484" i="5"/>
  <c r="C483" i="8"/>
  <c r="B483" i="8"/>
  <c r="C483" i="7"/>
  <c r="B483" i="7"/>
  <c r="D483" i="7" s="1"/>
  <c r="C483" i="6"/>
  <c r="B483" i="6"/>
  <c r="C483" i="5"/>
  <c r="B483" i="5"/>
  <c r="C482" i="8"/>
  <c r="B482" i="8"/>
  <c r="C482" i="7"/>
  <c r="B482" i="7"/>
  <c r="D482" i="7" s="1"/>
  <c r="C482" i="6"/>
  <c r="B482" i="6"/>
  <c r="C482" i="5"/>
  <c r="B482" i="5"/>
  <c r="C481" i="8"/>
  <c r="B481" i="8"/>
  <c r="C481" i="7"/>
  <c r="B481" i="7"/>
  <c r="D481" i="7" s="1"/>
  <c r="C481" i="6"/>
  <c r="B481" i="6"/>
  <c r="C481" i="5"/>
  <c r="B481" i="5"/>
  <c r="C480" i="8"/>
  <c r="B480" i="8"/>
  <c r="C480" i="7"/>
  <c r="B480" i="7"/>
  <c r="D480" i="7" s="1"/>
  <c r="C480" i="6"/>
  <c r="B480" i="6"/>
  <c r="C480" i="5"/>
  <c r="B480" i="5"/>
  <c r="C479" i="8"/>
  <c r="B479" i="8"/>
  <c r="C479" i="7"/>
  <c r="B479" i="7"/>
  <c r="D479" i="7" s="1"/>
  <c r="C479" i="6"/>
  <c r="B479" i="6"/>
  <c r="C479" i="5"/>
  <c r="B479" i="5"/>
  <c r="C478" i="8"/>
  <c r="B478" i="8"/>
  <c r="C478" i="7"/>
  <c r="B478" i="7"/>
  <c r="D478" i="7" s="1"/>
  <c r="C478" i="6"/>
  <c r="B478" i="6"/>
  <c r="C478" i="5"/>
  <c r="B478" i="5"/>
  <c r="C477" i="8"/>
  <c r="B477" i="8"/>
  <c r="C477" i="7"/>
  <c r="B477" i="7"/>
  <c r="D477" i="7" s="1"/>
  <c r="C477" i="6"/>
  <c r="B477" i="6"/>
  <c r="C477" i="5"/>
  <c r="B477" i="5"/>
  <c r="D496" i="7" l="1"/>
  <c r="C476" i="8"/>
  <c r="B476" i="8"/>
  <c r="C476" i="7"/>
  <c r="B476" i="7"/>
  <c r="C476" i="6"/>
  <c r="B476" i="6"/>
  <c r="C476" i="5"/>
  <c r="B476" i="5"/>
  <c r="C475" i="8"/>
  <c r="B475" i="8"/>
  <c r="C475" i="7"/>
  <c r="B475" i="7"/>
  <c r="C475" i="6"/>
  <c r="B475" i="6"/>
  <c r="C475" i="5"/>
  <c r="B475" i="5"/>
  <c r="C474" i="8"/>
  <c r="B474" i="8"/>
  <c r="C474" i="7"/>
  <c r="B474" i="7"/>
  <c r="C474" i="6"/>
  <c r="B474" i="6"/>
  <c r="C474" i="5"/>
  <c r="B474" i="5"/>
  <c r="C473" i="8"/>
  <c r="B473" i="8"/>
  <c r="C473" i="7"/>
  <c r="B473" i="7"/>
  <c r="C473" i="6"/>
  <c r="B473" i="6"/>
  <c r="C473" i="5"/>
  <c r="B473" i="5"/>
  <c r="C472" i="8"/>
  <c r="B472" i="8"/>
  <c r="C472" i="7"/>
  <c r="B472" i="7"/>
  <c r="C472" i="6"/>
  <c r="B472" i="6"/>
  <c r="C472" i="5"/>
  <c r="B472" i="5"/>
  <c r="C471" i="8"/>
  <c r="B471" i="8"/>
  <c r="C471" i="7"/>
  <c r="B471" i="7"/>
  <c r="C471" i="6"/>
  <c r="B471" i="6"/>
  <c r="C471" i="5"/>
  <c r="B471" i="5"/>
  <c r="C470" i="8"/>
  <c r="B470" i="8"/>
  <c r="C470" i="7"/>
  <c r="B470" i="7"/>
  <c r="C470" i="6"/>
  <c r="B470" i="6"/>
  <c r="C470" i="5"/>
  <c r="B470" i="5"/>
  <c r="C469" i="8"/>
  <c r="B469" i="8"/>
  <c r="C469" i="6"/>
  <c r="B469" i="6"/>
  <c r="C469" i="5"/>
  <c r="B469" i="5"/>
  <c r="C468" i="8"/>
  <c r="B468" i="8"/>
  <c r="C468" i="6"/>
  <c r="B468" i="6"/>
  <c r="C468" i="5"/>
  <c r="B468" i="5"/>
  <c r="C467" i="8"/>
  <c r="B467" i="8"/>
  <c r="C467" i="6"/>
  <c r="B467" i="6"/>
  <c r="C467" i="5"/>
  <c r="B467" i="5"/>
  <c r="C466" i="8"/>
  <c r="B466" i="8"/>
  <c r="C466" i="6"/>
  <c r="B466" i="6"/>
  <c r="C466" i="5"/>
  <c r="B466" i="5"/>
  <c r="C465" i="8"/>
  <c r="B465" i="8"/>
  <c r="C465" i="6"/>
  <c r="B465" i="6"/>
  <c r="C465" i="5"/>
  <c r="B465" i="5"/>
  <c r="C464" i="8"/>
  <c r="B464" i="8"/>
  <c r="C464" i="6"/>
  <c r="B464" i="6"/>
  <c r="C464" i="5"/>
  <c r="B464" i="5"/>
  <c r="C463" i="8"/>
  <c r="B463" i="8"/>
  <c r="D463" i="8" s="1"/>
  <c r="C463" i="6"/>
  <c r="B463" i="6"/>
  <c r="C463" i="5"/>
  <c r="B463" i="5"/>
  <c r="C462" i="8"/>
  <c r="B462" i="8"/>
  <c r="C462" i="6"/>
  <c r="B462" i="6"/>
  <c r="C462" i="5"/>
  <c r="B462" i="5"/>
  <c r="C461" i="8"/>
  <c r="B461" i="8"/>
  <c r="C461" i="7"/>
  <c r="B461" i="7"/>
  <c r="C461" i="6"/>
  <c r="B461" i="6"/>
  <c r="C461" i="5"/>
  <c r="B461" i="5"/>
  <c r="C460" i="8"/>
  <c r="B460" i="8"/>
  <c r="C460" i="7"/>
  <c r="B460" i="7"/>
  <c r="C460" i="6"/>
  <c r="B460" i="6"/>
  <c r="C460" i="5"/>
  <c r="B460" i="5"/>
  <c r="C459" i="8"/>
  <c r="B459" i="8"/>
  <c r="C459" i="7"/>
  <c r="B459" i="7"/>
  <c r="C459" i="6"/>
  <c r="B459" i="6"/>
  <c r="C459" i="5"/>
  <c r="B459" i="5"/>
  <c r="C458" i="8"/>
  <c r="B458" i="8"/>
  <c r="C458" i="7"/>
  <c r="B458" i="7"/>
  <c r="C458" i="6"/>
  <c r="B458" i="6"/>
  <c r="C458" i="5"/>
  <c r="B458" i="5"/>
  <c r="C457" i="8"/>
  <c r="B457" i="8"/>
  <c r="C457" i="7"/>
  <c r="B457" i="7"/>
  <c r="C457" i="6"/>
  <c r="B457" i="6"/>
  <c r="C457" i="5"/>
  <c r="B457" i="5"/>
  <c r="C456" i="8"/>
  <c r="B456" i="8"/>
  <c r="C456" i="7"/>
  <c r="B456" i="7"/>
  <c r="C456" i="6"/>
  <c r="B456" i="6"/>
  <c r="C456" i="5"/>
  <c r="B456" i="5"/>
  <c r="C455" i="8"/>
  <c r="B455" i="8"/>
  <c r="C455" i="7"/>
  <c r="B455" i="7"/>
  <c r="C455" i="6"/>
  <c r="B455" i="6"/>
  <c r="C455" i="5"/>
  <c r="B455" i="5"/>
  <c r="C454" i="8"/>
  <c r="B454" i="8"/>
  <c r="C454" i="7"/>
  <c r="B454" i="7"/>
  <c r="C454" i="6"/>
  <c r="B454" i="6"/>
  <c r="C454" i="5"/>
  <c r="B454" i="5"/>
  <c r="C453" i="8"/>
  <c r="B453" i="8"/>
  <c r="C453" i="7"/>
  <c r="B453" i="7"/>
  <c r="C453" i="6"/>
  <c r="B453" i="6"/>
  <c r="C453" i="5"/>
  <c r="B453" i="5"/>
  <c r="C452" i="8"/>
  <c r="B452" i="8"/>
  <c r="C452" i="7"/>
  <c r="B452" i="7"/>
  <c r="C452" i="6"/>
  <c r="B452" i="6"/>
  <c r="C452" i="5"/>
  <c r="B452" i="5"/>
  <c r="C451" i="8"/>
  <c r="B451" i="8"/>
  <c r="C451" i="7"/>
  <c r="B451" i="7"/>
  <c r="C451" i="6"/>
  <c r="B451" i="6"/>
  <c r="C451" i="5"/>
  <c r="B451" i="5"/>
  <c r="C450" i="8"/>
  <c r="B450" i="8"/>
  <c r="C450" i="7"/>
  <c r="B450" i="7"/>
  <c r="C450" i="6"/>
  <c r="B450" i="6"/>
  <c r="C450" i="5"/>
  <c r="B450" i="5"/>
  <c r="C449" i="8"/>
  <c r="B449" i="8"/>
  <c r="C449" i="7"/>
  <c r="B449" i="7"/>
  <c r="C449" i="6"/>
  <c r="B449" i="6"/>
  <c r="C449" i="5"/>
  <c r="B449" i="5"/>
  <c r="C448" i="8"/>
  <c r="B448" i="8"/>
  <c r="C448" i="6"/>
  <c r="B448" i="6"/>
  <c r="C448" i="5"/>
  <c r="B448" i="5"/>
  <c r="C447" i="8"/>
  <c r="B447" i="8"/>
  <c r="C447" i="7"/>
  <c r="B447" i="7"/>
  <c r="D447" i="7" s="1"/>
  <c r="C447" i="6"/>
  <c r="B447" i="6"/>
  <c r="C447" i="5"/>
  <c r="B447" i="5"/>
  <c r="D449" i="7" l="1"/>
  <c r="D450" i="7"/>
  <c r="D451" i="7"/>
  <c r="D452" i="7"/>
  <c r="D453" i="7"/>
  <c r="D454" i="7"/>
  <c r="D455" i="7"/>
  <c r="D456" i="7"/>
  <c r="D457" i="7"/>
  <c r="D458" i="7"/>
  <c r="D459" i="7"/>
  <c r="D460" i="7"/>
  <c r="D461" i="7"/>
  <c r="D470" i="7"/>
  <c r="D471" i="7"/>
  <c r="D472" i="7"/>
  <c r="D473" i="7"/>
  <c r="D474" i="7"/>
  <c r="D475" i="7"/>
  <c r="D476" i="7"/>
  <c r="C446" i="8"/>
  <c r="B446" i="8"/>
  <c r="C446" i="7"/>
  <c r="B446" i="7"/>
  <c r="D446" i="7" s="1"/>
  <c r="C446" i="6"/>
  <c r="B446" i="6"/>
  <c r="C446" i="5"/>
  <c r="B446" i="5"/>
  <c r="C445" i="8"/>
  <c r="B445" i="8"/>
  <c r="C445" i="7"/>
  <c r="B445" i="7"/>
  <c r="D445" i="7" s="1"/>
  <c r="C445" i="6"/>
  <c r="B445" i="6"/>
  <c r="C445" i="5"/>
  <c r="B445" i="5"/>
  <c r="C444" i="8"/>
  <c r="B444" i="8"/>
  <c r="C444" i="7"/>
  <c r="B444" i="7"/>
  <c r="D444" i="7" s="1"/>
  <c r="C444" i="6"/>
  <c r="B444" i="6"/>
  <c r="C444" i="5"/>
  <c r="B444" i="5"/>
  <c r="C443" i="8"/>
  <c r="B443" i="8"/>
  <c r="C443" i="7"/>
  <c r="B443" i="7"/>
  <c r="D443" i="7" s="1"/>
  <c r="C443" i="6"/>
  <c r="B443" i="6"/>
  <c r="C443" i="5"/>
  <c r="B443" i="5"/>
  <c r="C442" i="8"/>
  <c r="B442" i="8"/>
  <c r="C442" i="7"/>
  <c r="B442" i="7"/>
  <c r="D442" i="7" s="1"/>
  <c r="C442" i="6"/>
  <c r="B442" i="6"/>
  <c r="C442" i="5"/>
  <c r="B442" i="5"/>
  <c r="C441" i="8"/>
  <c r="B441" i="8"/>
  <c r="C441" i="7"/>
  <c r="B441" i="7"/>
  <c r="D441" i="7" s="1"/>
  <c r="C441" i="6"/>
  <c r="B441" i="6"/>
  <c r="C441" i="5"/>
  <c r="B441" i="5"/>
  <c r="C440" i="8"/>
  <c r="B440" i="8"/>
  <c r="C440" i="7"/>
  <c r="B440" i="7"/>
  <c r="D440" i="7" s="1"/>
  <c r="C440" i="6"/>
  <c r="B440" i="6"/>
  <c r="C440" i="5"/>
  <c r="B440" i="5"/>
  <c r="C439" i="8"/>
  <c r="B439" i="8"/>
  <c r="C439" i="7"/>
  <c r="B439" i="7"/>
  <c r="D439" i="7" s="1"/>
  <c r="C439" i="6"/>
  <c r="B439" i="6"/>
  <c r="C439" i="5"/>
  <c r="B439" i="5"/>
  <c r="C438" i="8"/>
  <c r="B438" i="8"/>
  <c r="C438" i="7"/>
  <c r="B438" i="7"/>
  <c r="D438" i="7" s="1"/>
  <c r="C438" i="6"/>
  <c r="B438" i="6"/>
  <c r="B438" i="5"/>
  <c r="C438" i="5"/>
  <c r="C437" i="8"/>
  <c r="B437" i="8"/>
  <c r="C437" i="6"/>
  <c r="B437" i="6"/>
  <c r="C437" i="5"/>
  <c r="B437" i="5"/>
  <c r="C436" i="8"/>
  <c r="B436" i="8"/>
  <c r="C436" i="7"/>
  <c r="C436" i="6"/>
  <c r="B436" i="6"/>
  <c r="B436" i="5"/>
  <c r="C436" i="5"/>
  <c r="C435" i="8"/>
  <c r="B435" i="8"/>
  <c r="C435" i="7"/>
  <c r="C435" i="6"/>
  <c r="B435" i="6"/>
  <c r="C435" i="5"/>
  <c r="B435" i="5"/>
  <c r="C434" i="8"/>
  <c r="B434" i="8"/>
  <c r="C434" i="7"/>
  <c r="B434" i="7"/>
  <c r="D434" i="7" s="1"/>
  <c r="C434" i="6"/>
  <c r="B434" i="6"/>
  <c r="C434" i="5"/>
  <c r="B434" i="5"/>
  <c r="C433" i="8"/>
  <c r="B433" i="8"/>
  <c r="C433" i="7"/>
  <c r="B433" i="7"/>
  <c r="D433" i="7" s="1"/>
  <c r="C433" i="6"/>
  <c r="B433" i="6"/>
  <c r="C433" i="5"/>
  <c r="B433" i="5"/>
  <c r="C432" i="8"/>
  <c r="B432" i="8"/>
  <c r="C432" i="7"/>
  <c r="B432" i="7"/>
  <c r="D432" i="7" s="1"/>
  <c r="C432" i="6"/>
  <c r="B432" i="6"/>
  <c r="C432" i="5"/>
  <c r="B432" i="5"/>
  <c r="C431" i="8"/>
  <c r="B431" i="8"/>
  <c r="C431" i="7"/>
  <c r="C431" i="6"/>
  <c r="B431" i="6"/>
  <c r="B431" i="5"/>
  <c r="C431" i="5"/>
  <c r="C430" i="8"/>
  <c r="B430" i="8"/>
  <c r="C430" i="7"/>
  <c r="B430" i="7"/>
  <c r="D430" i="7" s="1"/>
  <c r="C430" i="6"/>
  <c r="B430" i="6"/>
  <c r="C430" i="5"/>
  <c r="B430" i="5"/>
  <c r="C429" i="8"/>
  <c r="B429" i="8"/>
  <c r="C429" i="7"/>
  <c r="B429" i="7"/>
  <c r="D429" i="7" s="1"/>
  <c r="C429" i="6"/>
  <c r="B429" i="6"/>
  <c r="C429" i="5"/>
  <c r="B429" i="5"/>
  <c r="C428" i="8"/>
  <c r="B428" i="8"/>
  <c r="C428" i="6"/>
  <c r="B428" i="6"/>
  <c r="C428" i="5"/>
  <c r="B428" i="5"/>
  <c r="C427" i="8"/>
  <c r="B427" i="8"/>
  <c r="C427" i="7"/>
  <c r="B427" i="7"/>
  <c r="C427" i="6"/>
  <c r="B427" i="6"/>
  <c r="C427" i="5"/>
  <c r="B427" i="5"/>
  <c r="D427" i="7" l="1"/>
  <c r="C426" i="8"/>
  <c r="B426" i="8"/>
  <c r="C426" i="7"/>
  <c r="B426" i="7"/>
  <c r="C426" i="6"/>
  <c r="B426" i="6"/>
  <c r="C426" i="5"/>
  <c r="B426" i="5"/>
  <c r="C425" i="8"/>
  <c r="B425" i="8"/>
  <c r="C425" i="7"/>
  <c r="B425" i="7"/>
  <c r="C425" i="6"/>
  <c r="B425" i="6"/>
  <c r="C425" i="5"/>
  <c r="B425" i="5"/>
  <c r="C424" i="8"/>
  <c r="B424" i="8"/>
  <c r="C424" i="7"/>
  <c r="B424" i="7"/>
  <c r="C424" i="6"/>
  <c r="B424" i="6"/>
  <c r="C424" i="5"/>
  <c r="B424" i="5"/>
  <c r="C423" i="8"/>
  <c r="B423" i="8"/>
  <c r="C423" i="7"/>
  <c r="B423" i="7"/>
  <c r="C423" i="6"/>
  <c r="B423" i="6"/>
  <c r="C423" i="5"/>
  <c r="B423" i="5"/>
  <c r="C422" i="8"/>
  <c r="B422" i="8"/>
  <c r="C422" i="7"/>
  <c r="B422" i="7"/>
  <c r="C422" i="6"/>
  <c r="B422" i="6"/>
  <c r="C422" i="5"/>
  <c r="B422" i="5"/>
  <c r="C421" i="8"/>
  <c r="B421" i="8"/>
  <c r="C421" i="7"/>
  <c r="B421" i="7"/>
  <c r="C421" i="6"/>
  <c r="B421" i="6"/>
  <c r="C421" i="5"/>
  <c r="B421" i="5"/>
  <c r="C420" i="8"/>
  <c r="B420" i="8"/>
  <c r="C420" i="7"/>
  <c r="B420" i="7"/>
  <c r="C420" i="6"/>
  <c r="B420" i="6"/>
  <c r="C420" i="5"/>
  <c r="B420" i="5"/>
  <c r="C419" i="8"/>
  <c r="B419" i="8"/>
  <c r="C419" i="7"/>
  <c r="B419" i="7"/>
  <c r="C419" i="6"/>
  <c r="B419" i="6"/>
  <c r="C419" i="5"/>
  <c r="B419" i="5"/>
  <c r="C418" i="8"/>
  <c r="B418" i="8"/>
  <c r="C418" i="7"/>
  <c r="B418" i="7"/>
  <c r="C418" i="6"/>
  <c r="B418" i="6"/>
  <c r="C418" i="5"/>
  <c r="B418" i="5"/>
  <c r="C417" i="8"/>
  <c r="B417" i="8"/>
  <c r="C417" i="7"/>
  <c r="B417" i="7"/>
  <c r="C417" i="6"/>
  <c r="B417" i="6"/>
  <c r="C417" i="5"/>
  <c r="B417" i="5"/>
  <c r="C416" i="8"/>
  <c r="B416" i="8"/>
  <c r="C416" i="7"/>
  <c r="B416" i="7"/>
  <c r="C416" i="6"/>
  <c r="B416" i="6"/>
  <c r="C416" i="5"/>
  <c r="B416" i="5"/>
  <c r="C415" i="8"/>
  <c r="B415" i="8"/>
  <c r="C415" i="7"/>
  <c r="B415" i="7"/>
  <c r="C415" i="6"/>
  <c r="B415" i="6"/>
  <c r="C415" i="5"/>
  <c r="B415" i="5"/>
  <c r="C414" i="8"/>
  <c r="B414" i="8"/>
  <c r="C414" i="7"/>
  <c r="B414" i="7"/>
  <c r="C414" i="6"/>
  <c r="B414" i="6"/>
  <c r="C414" i="5"/>
  <c r="B414" i="5"/>
  <c r="C413" i="8"/>
  <c r="B413" i="8"/>
  <c r="C413" i="7"/>
  <c r="B413" i="7"/>
  <c r="C413" i="6"/>
  <c r="B413" i="6"/>
  <c r="C413" i="5"/>
  <c r="B413" i="5"/>
  <c r="C412" i="8"/>
  <c r="B412" i="8"/>
  <c r="C412" i="7"/>
  <c r="B412" i="7"/>
  <c r="C412" i="6"/>
  <c r="B412" i="6"/>
  <c r="C412" i="5"/>
  <c r="B412" i="5"/>
  <c r="C411" i="8"/>
  <c r="B411" i="8"/>
  <c r="C411" i="6"/>
  <c r="B411" i="6"/>
  <c r="C411" i="5"/>
  <c r="B411" i="5"/>
  <c r="C410" i="8"/>
  <c r="B410" i="8"/>
  <c r="C410" i="7"/>
  <c r="B410" i="7"/>
  <c r="D410" i="7" s="1"/>
  <c r="C410" i="6"/>
  <c r="B410" i="6"/>
  <c r="C410" i="5"/>
  <c r="B410" i="5"/>
  <c r="B408" i="8"/>
  <c r="C409" i="8"/>
  <c r="B409" i="8"/>
  <c r="C409" i="6"/>
  <c r="B409" i="6"/>
  <c r="C409" i="5"/>
  <c r="B409" i="5"/>
  <c r="C408" i="8"/>
  <c r="C408" i="7"/>
  <c r="B408" i="7"/>
  <c r="C408" i="6"/>
  <c r="B408" i="6"/>
  <c r="C408" i="5"/>
  <c r="B408" i="5"/>
  <c r="C407" i="8"/>
  <c r="B407" i="8"/>
  <c r="C407" i="7"/>
  <c r="B407" i="7"/>
  <c r="C407" i="6"/>
  <c r="B407" i="6"/>
  <c r="C407" i="5"/>
  <c r="B407" i="5"/>
  <c r="C406" i="8"/>
  <c r="B406" i="8"/>
  <c r="C406" i="7"/>
  <c r="B406" i="7"/>
  <c r="D406" i="7" s="1"/>
  <c r="C406" i="6"/>
  <c r="B406" i="6"/>
  <c r="C406" i="5"/>
  <c r="B406" i="5"/>
  <c r="C405" i="8"/>
  <c r="B405" i="8"/>
  <c r="C405" i="6"/>
  <c r="B405" i="6"/>
  <c r="C405" i="5"/>
  <c r="B405" i="5"/>
  <c r="C404" i="8"/>
  <c r="B404" i="8"/>
  <c r="C404" i="7"/>
  <c r="B404" i="7"/>
  <c r="D404" i="7" s="1"/>
  <c r="C404" i="6"/>
  <c r="B404" i="6"/>
  <c r="C404" i="5"/>
  <c r="B404" i="5"/>
  <c r="C403" i="8"/>
  <c r="B403" i="8"/>
  <c r="C403" i="7"/>
  <c r="B403" i="7"/>
  <c r="D403" i="7" s="1"/>
  <c r="C403" i="6"/>
  <c r="B403" i="6"/>
  <c r="C403" i="5"/>
  <c r="B403" i="5"/>
  <c r="C402" i="8"/>
  <c r="B402" i="8"/>
  <c r="C402" i="7"/>
  <c r="B402" i="7"/>
  <c r="D402" i="7" s="1"/>
  <c r="C402" i="6"/>
  <c r="B402" i="6"/>
  <c r="C402" i="5"/>
  <c r="B402" i="5"/>
  <c r="D407" i="7" l="1"/>
  <c r="D408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C401" i="8"/>
  <c r="B401" i="8"/>
  <c r="C401" i="6"/>
  <c r="B401" i="6"/>
  <c r="C401" i="5"/>
  <c r="B401" i="5"/>
  <c r="C400" i="8"/>
  <c r="B400" i="8"/>
  <c r="C400" i="6"/>
  <c r="B400" i="6"/>
  <c r="C400" i="5"/>
  <c r="B400" i="5"/>
  <c r="C399" i="8"/>
  <c r="B399" i="8"/>
  <c r="C399" i="7"/>
  <c r="B399" i="7"/>
  <c r="C399" i="6"/>
  <c r="B399" i="6"/>
  <c r="C399" i="5"/>
  <c r="B399" i="5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C398" i="8"/>
  <c r="B398" i="8"/>
  <c r="C398" i="7"/>
  <c r="B398" i="7"/>
  <c r="C398" i="6"/>
  <c r="B398" i="6"/>
  <c r="C398" i="5"/>
  <c r="B398" i="5"/>
  <c r="C397" i="8"/>
  <c r="B397" i="8"/>
  <c r="C397" i="6"/>
  <c r="B397" i="6"/>
  <c r="C397" i="5"/>
  <c r="B397" i="5"/>
  <c r="C396" i="8"/>
  <c r="B396" i="8"/>
  <c r="C396" i="7"/>
  <c r="B396" i="7"/>
  <c r="D396" i="7" s="1"/>
  <c r="C396" i="6"/>
  <c r="B396" i="6"/>
  <c r="C396" i="5"/>
  <c r="B396" i="5"/>
  <c r="C395" i="8"/>
  <c r="B395" i="8"/>
  <c r="C395" i="7"/>
  <c r="B395" i="7"/>
  <c r="D395" i="7" s="1"/>
  <c r="C395" i="6"/>
  <c r="B395" i="6"/>
  <c r="C395" i="5"/>
  <c r="B395" i="5"/>
  <c r="C394" i="8"/>
  <c r="B394" i="8"/>
  <c r="C394" i="7"/>
  <c r="B394" i="7"/>
  <c r="D394" i="7" s="1"/>
  <c r="C394" i="6"/>
  <c r="B394" i="6"/>
  <c r="C394" i="5"/>
  <c r="B394" i="5"/>
  <c r="C393" i="8"/>
  <c r="B393" i="8"/>
  <c r="C393" i="7"/>
  <c r="B393" i="7"/>
  <c r="D393" i="7" s="1"/>
  <c r="C393" i="6"/>
  <c r="B393" i="6"/>
  <c r="C393" i="5"/>
  <c r="B393" i="5"/>
  <c r="C392" i="8"/>
  <c r="B392" i="8"/>
  <c r="C392" i="6"/>
  <c r="B392" i="6"/>
  <c r="C392" i="5"/>
  <c r="B392" i="5"/>
  <c r="C391" i="8"/>
  <c r="B391" i="8"/>
  <c r="C391" i="7"/>
  <c r="B391" i="7"/>
  <c r="C391" i="5"/>
  <c r="B391" i="5"/>
  <c r="C390" i="8"/>
  <c r="B390" i="8"/>
  <c r="C390" i="7"/>
  <c r="B390" i="7"/>
  <c r="D390" i="7" s="1"/>
  <c r="C390" i="6"/>
  <c r="B390" i="6"/>
  <c r="C390" i="5"/>
  <c r="B390" i="5"/>
  <c r="C389" i="8"/>
  <c r="B389" i="8"/>
  <c r="C389" i="6"/>
  <c r="B389" i="6"/>
  <c r="C389" i="5"/>
  <c r="B389" i="5"/>
  <c r="C388" i="8"/>
  <c r="B388" i="8"/>
  <c r="C388" i="7"/>
  <c r="B388" i="7"/>
  <c r="C388" i="6"/>
  <c r="B388" i="6"/>
  <c r="C388" i="5"/>
  <c r="B388" i="5"/>
  <c r="C387" i="8"/>
  <c r="B387" i="8"/>
  <c r="C387" i="7"/>
  <c r="B387" i="7"/>
  <c r="C387" i="6"/>
  <c r="B387" i="6"/>
  <c r="C387" i="5"/>
  <c r="B387" i="5"/>
  <c r="C386" i="8"/>
  <c r="B386" i="8"/>
  <c r="C386" i="7"/>
  <c r="B386" i="7"/>
  <c r="C386" i="6"/>
  <c r="B386" i="6"/>
  <c r="C386" i="5"/>
  <c r="B386" i="5"/>
  <c r="C385" i="8"/>
  <c r="B385" i="8"/>
  <c r="C385" i="7"/>
  <c r="B385" i="7"/>
  <c r="C385" i="6"/>
  <c r="B385" i="6"/>
  <c r="C385" i="5"/>
  <c r="B385" i="5"/>
  <c r="C384" i="8"/>
  <c r="B384" i="8"/>
  <c r="C384" i="7"/>
  <c r="B384" i="7"/>
  <c r="C384" i="6"/>
  <c r="B384" i="6"/>
  <c r="C384" i="5"/>
  <c r="B384" i="5"/>
  <c r="C383" i="8"/>
  <c r="B383" i="8"/>
  <c r="C383" i="7"/>
  <c r="B383" i="7"/>
  <c r="C383" i="6"/>
  <c r="B383" i="6"/>
  <c r="C383" i="5"/>
  <c r="B383" i="5"/>
  <c r="C382" i="8"/>
  <c r="B382" i="8"/>
  <c r="C382" i="7"/>
  <c r="B382" i="7"/>
  <c r="C382" i="6"/>
  <c r="B382" i="6"/>
  <c r="C382" i="5"/>
  <c r="B382" i="5"/>
  <c r="C381" i="8"/>
  <c r="B381" i="8"/>
  <c r="C381" i="7"/>
  <c r="B381" i="7"/>
  <c r="C381" i="6"/>
  <c r="B381" i="6"/>
  <c r="C381" i="5"/>
  <c r="B381" i="5"/>
  <c r="C380" i="8"/>
  <c r="B380" i="8"/>
  <c r="C380" i="7"/>
  <c r="B380" i="7"/>
  <c r="C380" i="6"/>
  <c r="B380" i="6"/>
  <c r="C380" i="5"/>
  <c r="B380" i="5"/>
  <c r="C379" i="8"/>
  <c r="B379" i="8"/>
  <c r="C379" i="7"/>
  <c r="B379" i="7"/>
  <c r="C379" i="6"/>
  <c r="B379" i="6"/>
  <c r="C379" i="5"/>
  <c r="B379" i="5"/>
  <c r="C378" i="8"/>
  <c r="B378" i="8"/>
  <c r="C378" i="7"/>
  <c r="B378" i="7"/>
  <c r="C378" i="6"/>
  <c r="B378" i="6"/>
  <c r="C378" i="5"/>
  <c r="B378" i="5"/>
  <c r="C377" i="8"/>
  <c r="B377" i="8"/>
  <c r="C377" i="7"/>
  <c r="C377" i="6"/>
  <c r="B377" i="6"/>
  <c r="C377" i="5"/>
  <c r="B377" i="5"/>
  <c r="C376" i="8"/>
  <c r="B376" i="8"/>
  <c r="C376" i="7"/>
  <c r="C376" i="6"/>
  <c r="B376" i="6"/>
  <c r="C376" i="5"/>
  <c r="B376" i="5"/>
  <c r="C375" i="8"/>
  <c r="B375" i="8"/>
  <c r="C375" i="7"/>
  <c r="B375" i="7"/>
  <c r="D375" i="7" s="1"/>
  <c r="C375" i="6"/>
  <c r="B375" i="6"/>
  <c r="C375" i="5"/>
  <c r="B375" i="5"/>
  <c r="D378" i="7" l="1"/>
  <c r="D379" i="7"/>
  <c r="D380" i="7"/>
  <c r="D381" i="7"/>
  <c r="D382" i="7"/>
  <c r="D383" i="7"/>
  <c r="D384" i="7"/>
  <c r="D385" i="7"/>
  <c r="D386" i="7"/>
  <c r="D387" i="7"/>
  <c r="D388" i="7"/>
  <c r="D391" i="7"/>
  <c r="D398" i="7"/>
  <c r="D399" i="7"/>
  <c r="C374" i="8"/>
  <c r="B374" i="8"/>
  <c r="C374" i="7"/>
  <c r="B374" i="7"/>
  <c r="D374" i="7" s="1"/>
  <c r="C374" i="6"/>
  <c r="B374" i="6"/>
  <c r="C374" i="5"/>
  <c r="B374" i="5"/>
  <c r="C373" i="8"/>
  <c r="B373" i="8"/>
  <c r="C373" i="7"/>
  <c r="B373" i="7"/>
  <c r="D373" i="7" s="1"/>
  <c r="C373" i="6"/>
  <c r="B373" i="6"/>
  <c r="C373" i="5"/>
  <c r="B373" i="5"/>
  <c r="C372" i="8"/>
  <c r="B372" i="8"/>
  <c r="C372" i="6"/>
  <c r="B372" i="6"/>
  <c r="C372" i="5"/>
  <c r="B372" i="5"/>
  <c r="C371" i="8"/>
  <c r="B371" i="8"/>
  <c r="C371" i="7"/>
  <c r="B371" i="7"/>
  <c r="D371" i="7" s="1"/>
  <c r="C371" i="6"/>
  <c r="B371" i="6"/>
  <c r="C371" i="5"/>
  <c r="B371" i="5"/>
  <c r="C370" i="8"/>
  <c r="B370" i="8"/>
  <c r="C370" i="7"/>
  <c r="B370" i="7"/>
  <c r="D370" i="7" s="1"/>
  <c r="C370" i="6"/>
  <c r="B370" i="6"/>
  <c r="C370" i="5"/>
  <c r="B370" i="5"/>
  <c r="C369" i="8"/>
  <c r="B369" i="8"/>
  <c r="C369" i="7"/>
  <c r="B369" i="7"/>
  <c r="D369" i="7" s="1"/>
  <c r="C369" i="6"/>
  <c r="B369" i="6"/>
  <c r="C369" i="5"/>
  <c r="B369" i="5"/>
  <c r="C368" i="8"/>
  <c r="B368" i="8"/>
  <c r="C368" i="6"/>
  <c r="B368" i="6"/>
  <c r="C368" i="5"/>
  <c r="B368" i="5"/>
  <c r="C367" i="8"/>
  <c r="B367" i="8"/>
  <c r="C367" i="7"/>
  <c r="B367" i="7"/>
  <c r="D367" i="7" s="1"/>
  <c r="C367" i="6"/>
  <c r="B367" i="6"/>
  <c r="C367" i="5"/>
  <c r="B367" i="5"/>
  <c r="C366" i="8"/>
  <c r="B366" i="8"/>
  <c r="C366" i="7"/>
  <c r="B366" i="7"/>
  <c r="D366" i="7" s="1"/>
  <c r="C366" i="6"/>
  <c r="B366" i="6"/>
  <c r="C366" i="5"/>
  <c r="B366" i="5"/>
  <c r="C365" i="8"/>
  <c r="B365" i="8"/>
  <c r="C365" i="6"/>
  <c r="B365" i="6"/>
  <c r="C365" i="5"/>
  <c r="B365" i="5"/>
  <c r="C364" i="8"/>
  <c r="B364" i="8"/>
  <c r="C364" i="6"/>
  <c r="B364" i="6"/>
  <c r="C364" i="5"/>
  <c r="B364" i="5"/>
  <c r="C363" i="8"/>
  <c r="B363" i="8"/>
  <c r="C363" i="6"/>
  <c r="B363" i="6"/>
  <c r="C363" i="5"/>
  <c r="B363" i="5"/>
  <c r="C362" i="8"/>
  <c r="B362" i="8"/>
  <c r="C362" i="7"/>
  <c r="B362" i="7"/>
  <c r="D362" i="7" s="1"/>
  <c r="C362" i="6"/>
  <c r="B362" i="6"/>
  <c r="C362" i="5"/>
  <c r="B362" i="5"/>
  <c r="C361" i="8"/>
  <c r="B361" i="8"/>
  <c r="C361" i="7"/>
  <c r="B361" i="7"/>
  <c r="D361" i="7" s="1"/>
  <c r="C361" i="6"/>
  <c r="B361" i="6"/>
  <c r="C361" i="5"/>
  <c r="B361" i="5"/>
  <c r="C360" i="8"/>
  <c r="B360" i="8"/>
  <c r="C360" i="7"/>
  <c r="B360" i="7"/>
  <c r="D360" i="7" s="1"/>
  <c r="C360" i="6"/>
  <c r="B360" i="6"/>
  <c r="C360" i="5"/>
  <c r="B360" i="5"/>
  <c r="C359" i="8"/>
  <c r="B359" i="8"/>
  <c r="C359" i="6"/>
  <c r="B359" i="6"/>
  <c r="C359" i="5"/>
  <c r="B359" i="5"/>
  <c r="C358" i="8"/>
  <c r="B358" i="8"/>
  <c r="C358" i="7"/>
  <c r="B358" i="7"/>
  <c r="D358" i="7" s="1"/>
  <c r="C358" i="6"/>
  <c r="B358" i="6"/>
  <c r="C358" i="5"/>
  <c r="B358" i="5"/>
  <c r="C357" i="8"/>
  <c r="B357" i="8"/>
  <c r="C357" i="7"/>
  <c r="B357" i="7"/>
  <c r="D357" i="7" s="1"/>
  <c r="C357" i="6"/>
  <c r="B357" i="6"/>
  <c r="C357" i="5"/>
  <c r="B357" i="5"/>
  <c r="C356" i="8"/>
  <c r="B356" i="8"/>
  <c r="C356" i="7"/>
  <c r="B356" i="7"/>
  <c r="D356" i="7" s="1"/>
  <c r="C356" i="6"/>
  <c r="B356" i="6"/>
  <c r="C356" i="5"/>
  <c r="B356" i="5"/>
  <c r="B355" i="8"/>
  <c r="C355" i="8"/>
  <c r="C355" i="7"/>
  <c r="B355" i="7"/>
  <c r="D355" i="7" s="1"/>
  <c r="C355" i="6"/>
  <c r="B355" i="6"/>
  <c r="C355" i="5"/>
  <c r="B355" i="5"/>
  <c r="C354" i="8"/>
  <c r="B354" i="8"/>
  <c r="C354" i="7"/>
  <c r="B354" i="7"/>
  <c r="D354" i="7" s="1"/>
  <c r="C354" i="6"/>
  <c r="B354" i="6"/>
  <c r="C354" i="5"/>
  <c r="B354" i="5"/>
  <c r="C353" i="8"/>
  <c r="B353" i="8"/>
  <c r="C353" i="7"/>
  <c r="B353" i="7"/>
  <c r="D353" i="7" s="1"/>
  <c r="C353" i="6"/>
  <c r="B353" i="6"/>
  <c r="C353" i="5"/>
  <c r="B353" i="5"/>
  <c r="C352" i="8"/>
  <c r="B352" i="8"/>
  <c r="B352" i="7"/>
  <c r="C352" i="7"/>
  <c r="C352" i="6"/>
  <c r="B352" i="6"/>
  <c r="C352" i="5"/>
  <c r="B352" i="5"/>
  <c r="D352" i="7" l="1"/>
  <c r="C351" i="8"/>
  <c r="B351" i="8"/>
  <c r="C351" i="7"/>
  <c r="B351" i="7"/>
  <c r="C351" i="6"/>
  <c r="B351" i="6"/>
  <c r="C351" i="5"/>
  <c r="B351" i="5"/>
  <c r="C350" i="8"/>
  <c r="B350" i="8"/>
  <c r="C350" i="7"/>
  <c r="B350" i="7"/>
  <c r="C350" i="6"/>
  <c r="B350" i="6"/>
  <c r="C350" i="5"/>
  <c r="B350" i="5"/>
  <c r="C349" i="8"/>
  <c r="B349" i="8"/>
  <c r="C349" i="7"/>
  <c r="B349" i="7"/>
  <c r="C349" i="6"/>
  <c r="B349" i="6"/>
  <c r="C349" i="5"/>
  <c r="B349" i="5"/>
  <c r="C348" i="8"/>
  <c r="B348" i="8"/>
  <c r="C348" i="7"/>
  <c r="B348" i="7"/>
  <c r="C348" i="6"/>
  <c r="B348" i="6"/>
  <c r="C348" i="5"/>
  <c r="B348" i="5"/>
  <c r="C347" i="8"/>
  <c r="B347" i="8"/>
  <c r="C347" i="7"/>
  <c r="B347" i="7"/>
  <c r="C347" i="6"/>
  <c r="B347" i="6"/>
  <c r="C347" i="5"/>
  <c r="B347" i="5"/>
  <c r="C346" i="8"/>
  <c r="B346" i="8"/>
  <c r="C346" i="7"/>
  <c r="B346" i="7"/>
  <c r="C346" i="6"/>
  <c r="B346" i="6"/>
  <c r="C346" i="5"/>
  <c r="B346" i="5"/>
  <c r="C345" i="8"/>
  <c r="B345" i="8"/>
  <c r="C345" i="7"/>
  <c r="B345" i="7"/>
  <c r="C345" i="6"/>
  <c r="B345" i="6"/>
  <c r="C345" i="5"/>
  <c r="B345" i="5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C344" i="8"/>
  <c r="B344" i="8"/>
  <c r="C344" i="7"/>
  <c r="B344" i="7"/>
  <c r="D344" i="7" s="1"/>
  <c r="C344" i="6"/>
  <c r="B344" i="6"/>
  <c r="C344" i="5"/>
  <c r="B344" i="5"/>
  <c r="C343" i="8"/>
  <c r="B343" i="8"/>
  <c r="C343" i="7"/>
  <c r="B343" i="7"/>
  <c r="D343" i="7" s="1"/>
  <c r="C343" i="6"/>
  <c r="B343" i="6"/>
  <c r="C343" i="5"/>
  <c r="B343" i="5"/>
  <c r="C342" i="8"/>
  <c r="B342" i="8"/>
  <c r="C342" i="7"/>
  <c r="B342" i="7"/>
  <c r="D342" i="7" s="1"/>
  <c r="C342" i="6"/>
  <c r="B342" i="6"/>
  <c r="C342" i="5"/>
  <c r="B342" i="5"/>
  <c r="C341" i="8"/>
  <c r="B341" i="8"/>
  <c r="C341" i="7"/>
  <c r="B341" i="7"/>
  <c r="D341" i="7" s="1"/>
  <c r="C341" i="6"/>
  <c r="B341" i="6"/>
  <c r="C341" i="5"/>
  <c r="B341" i="5"/>
  <c r="C340" i="8"/>
  <c r="B340" i="8"/>
  <c r="C340" i="7"/>
  <c r="B340" i="7"/>
  <c r="D340" i="7" s="1"/>
  <c r="C340" i="6"/>
  <c r="B340" i="6"/>
  <c r="C340" i="5"/>
  <c r="B340" i="5"/>
  <c r="C339" i="8"/>
  <c r="B339" i="8"/>
  <c r="C339" i="7"/>
  <c r="B339" i="7"/>
  <c r="D339" i="7" s="1"/>
  <c r="C339" i="6"/>
  <c r="B339" i="6"/>
  <c r="C339" i="5"/>
  <c r="B339" i="5"/>
  <c r="C338" i="8"/>
  <c r="B338" i="8"/>
  <c r="C338" i="7"/>
  <c r="B338" i="7"/>
  <c r="D338" i="7" s="1"/>
  <c r="C338" i="5"/>
  <c r="C338" i="6"/>
  <c r="B338" i="6"/>
  <c r="B338" i="5"/>
  <c r="C337" i="8"/>
  <c r="B337" i="8"/>
  <c r="C337" i="6"/>
  <c r="B337" i="6"/>
  <c r="C337" i="5"/>
  <c r="B337" i="5"/>
  <c r="C336" i="8"/>
  <c r="B336" i="8"/>
  <c r="C336" i="7"/>
  <c r="B336" i="7"/>
  <c r="C336" i="6"/>
  <c r="B336" i="6"/>
  <c r="C336" i="5"/>
  <c r="B336" i="5"/>
  <c r="C335" i="8"/>
  <c r="B335" i="8"/>
  <c r="C335" i="7"/>
  <c r="B335" i="7"/>
  <c r="C335" i="6"/>
  <c r="B335" i="6"/>
  <c r="C335" i="5"/>
  <c r="B335" i="5"/>
  <c r="C334" i="8"/>
  <c r="B334" i="8"/>
  <c r="C334" i="7"/>
  <c r="B334" i="7"/>
  <c r="C334" i="6"/>
  <c r="B334" i="6"/>
  <c r="C334" i="5"/>
  <c r="B334" i="5"/>
  <c r="C333" i="8"/>
  <c r="B333" i="8"/>
  <c r="C333" i="7"/>
  <c r="B333" i="7"/>
  <c r="C333" i="6"/>
  <c r="B333" i="6"/>
  <c r="C333" i="5"/>
  <c r="B333" i="5"/>
  <c r="C332" i="8"/>
  <c r="B332" i="8"/>
  <c r="C332" i="7"/>
  <c r="B332" i="7"/>
  <c r="C332" i="6"/>
  <c r="B332" i="6"/>
  <c r="C332" i="5"/>
  <c r="B332" i="5"/>
  <c r="C331" i="8"/>
  <c r="B331" i="8"/>
  <c r="C331" i="6"/>
  <c r="B331" i="6"/>
  <c r="C331" i="5"/>
  <c r="B331" i="5"/>
  <c r="C330" i="8"/>
  <c r="B330" i="8"/>
  <c r="C330" i="7"/>
  <c r="B330" i="7"/>
  <c r="D330" i="7" s="1"/>
  <c r="C330" i="6"/>
  <c r="B330" i="6"/>
  <c r="C330" i="5"/>
  <c r="B330" i="5"/>
  <c r="C329" i="8"/>
  <c r="B329" i="8"/>
  <c r="C329" i="7"/>
  <c r="B329" i="7"/>
  <c r="D329" i="7" s="1"/>
  <c r="B329" i="6"/>
  <c r="C329" i="6"/>
  <c r="C329" i="5"/>
  <c r="B329" i="5"/>
  <c r="C328" i="8"/>
  <c r="B328" i="8"/>
  <c r="C328" i="7"/>
  <c r="B328" i="7"/>
  <c r="D328" i="7" s="1"/>
  <c r="C328" i="6"/>
  <c r="B328" i="6"/>
  <c r="C328" i="5"/>
  <c r="B328" i="5"/>
  <c r="C327" i="8"/>
  <c r="B327" i="8"/>
  <c r="C327" i="7"/>
  <c r="B327" i="7"/>
  <c r="D327" i="7" s="1"/>
  <c r="C327" i="6"/>
  <c r="B327" i="6"/>
  <c r="C327" i="5"/>
  <c r="B327" i="5"/>
  <c r="C326" i="8"/>
  <c r="B326" i="8"/>
  <c r="C326" i="7"/>
  <c r="B326" i="7"/>
  <c r="D326" i="7" s="1"/>
  <c r="C326" i="6"/>
  <c r="B326" i="6"/>
  <c r="C326" i="5"/>
  <c r="B326" i="5"/>
  <c r="C325" i="8"/>
  <c r="B325" i="8"/>
  <c r="C325" i="6"/>
  <c r="B325" i="6"/>
  <c r="C325" i="5"/>
  <c r="B325" i="5"/>
  <c r="C324" i="8"/>
  <c r="B324" i="8"/>
  <c r="C324" i="7"/>
  <c r="B324" i="7"/>
  <c r="C324" i="6"/>
  <c r="B324" i="6"/>
  <c r="C324" i="5"/>
  <c r="B324" i="5"/>
  <c r="C323" i="8"/>
  <c r="B323" i="8"/>
  <c r="C323" i="7"/>
  <c r="B323" i="7"/>
  <c r="C323" i="6"/>
  <c r="B323" i="6"/>
  <c r="C323" i="5"/>
  <c r="B323" i="5"/>
  <c r="C322" i="8"/>
  <c r="B322" i="8"/>
  <c r="C322" i="6"/>
  <c r="B322" i="6"/>
  <c r="C322" i="5"/>
  <c r="B322" i="5"/>
  <c r="C321" i="8"/>
  <c r="B321" i="8"/>
  <c r="C321" i="6"/>
  <c r="B321" i="6"/>
  <c r="C321" i="5"/>
  <c r="B321" i="5"/>
  <c r="C320" i="8"/>
  <c r="B320" i="8"/>
  <c r="C320" i="6"/>
  <c r="B320" i="6"/>
  <c r="C320" i="5"/>
  <c r="B320" i="5"/>
  <c r="C319" i="8"/>
  <c r="B319" i="8"/>
  <c r="C319" i="7"/>
  <c r="B319" i="7"/>
  <c r="C319" i="6"/>
  <c r="B319" i="6"/>
  <c r="C319" i="5"/>
  <c r="B319" i="5"/>
  <c r="C318" i="8"/>
  <c r="B318" i="8"/>
  <c r="C318" i="7"/>
  <c r="B318" i="7"/>
  <c r="D318" i="7" s="1"/>
  <c r="C318" i="6"/>
  <c r="B318" i="6"/>
  <c r="C318" i="5"/>
  <c r="B318" i="5"/>
  <c r="C317" i="8"/>
  <c r="B317" i="8"/>
  <c r="C317" i="6"/>
  <c r="B317" i="6"/>
  <c r="C317" i="5"/>
  <c r="B317" i="5"/>
  <c r="C316" i="8"/>
  <c r="B316" i="8"/>
  <c r="C316" i="6"/>
  <c r="B316" i="6"/>
  <c r="C316" i="5"/>
  <c r="B316" i="5"/>
  <c r="C315" i="8"/>
  <c r="B315" i="8"/>
  <c r="C315" i="6"/>
  <c r="B315" i="6"/>
  <c r="C315" i="5"/>
  <c r="B315" i="5"/>
  <c r="C314" i="8"/>
  <c r="B314" i="8"/>
  <c r="B314" i="7"/>
  <c r="D314" i="7" s="1"/>
  <c r="C314" i="7"/>
  <c r="C314" i="6"/>
  <c r="B314" i="6"/>
  <c r="C314" i="5"/>
  <c r="B314" i="5"/>
  <c r="C313" i="8"/>
  <c r="B313" i="8"/>
  <c r="B313" i="7"/>
  <c r="B313" i="6"/>
  <c r="C313" i="6"/>
  <c r="C313" i="5"/>
  <c r="B313" i="5"/>
  <c r="C312" i="8"/>
  <c r="B312" i="8"/>
  <c r="B306" i="7"/>
  <c r="B303" i="7"/>
  <c r="D303" i="7" s="1"/>
  <c r="B302" i="7"/>
  <c r="C312" i="7"/>
  <c r="B312" i="7"/>
  <c r="D312" i="7" s="1"/>
  <c r="C312" i="6"/>
  <c r="B312" i="6"/>
  <c r="C312" i="5"/>
  <c r="B312" i="5"/>
  <c r="C311" i="8"/>
  <c r="B311" i="8"/>
  <c r="C311" i="7"/>
  <c r="B311" i="7"/>
  <c r="D311" i="7" s="1"/>
  <c r="C311" i="6"/>
  <c r="B311" i="6"/>
  <c r="C311" i="5"/>
  <c r="B311" i="5"/>
  <c r="C310" i="8"/>
  <c r="B310" i="8"/>
  <c r="C310" i="7"/>
  <c r="B310" i="7"/>
  <c r="D310" i="7" s="1"/>
  <c r="C310" i="6"/>
  <c r="B310" i="6"/>
  <c r="C310" i="5"/>
  <c r="B310" i="5"/>
  <c r="C309" i="8"/>
  <c r="B309" i="8"/>
  <c r="C309" i="6"/>
  <c r="B309" i="6"/>
  <c r="C309" i="5"/>
  <c r="B309" i="5"/>
  <c r="C308" i="8"/>
  <c r="B308" i="8"/>
  <c r="C308" i="6"/>
  <c r="B308" i="6"/>
  <c r="C308" i="5"/>
  <c r="B308" i="5"/>
  <c r="C307" i="8"/>
  <c r="B307" i="8"/>
  <c r="C307" i="6"/>
  <c r="B307" i="6"/>
  <c r="C307" i="5"/>
  <c r="B307" i="5"/>
  <c r="C306" i="8"/>
  <c r="B306" i="8"/>
  <c r="C306" i="7"/>
  <c r="C306" i="6"/>
  <c r="B306" i="6"/>
  <c r="C306" i="5"/>
  <c r="B306" i="5"/>
  <c r="C305" i="8"/>
  <c r="B305" i="8"/>
  <c r="C305" i="6"/>
  <c r="B305" i="6"/>
  <c r="C305" i="5"/>
  <c r="B305" i="5"/>
  <c r="C304" i="8"/>
  <c r="B304" i="8"/>
  <c r="C304" i="6"/>
  <c r="B304" i="6"/>
  <c r="C304" i="5"/>
  <c r="B304" i="5"/>
  <c r="C303" i="8"/>
  <c r="B303" i="8"/>
  <c r="C303" i="7"/>
  <c r="C303" i="6"/>
  <c r="B303" i="6"/>
  <c r="C303" i="5"/>
  <c r="B303" i="5"/>
  <c r="D306" i="7" l="1"/>
  <c r="D323" i="7"/>
  <c r="D324" i="7"/>
  <c r="D332" i="7"/>
  <c r="D333" i="7"/>
  <c r="D334" i="7"/>
  <c r="D335" i="7"/>
  <c r="D336" i="7"/>
  <c r="D345" i="7"/>
  <c r="D346" i="7"/>
  <c r="D347" i="7"/>
  <c r="D348" i="7"/>
  <c r="D349" i="7"/>
  <c r="D350" i="7"/>
  <c r="D351" i="7"/>
  <c r="C302" i="8"/>
  <c r="B302" i="8"/>
  <c r="C302" i="7"/>
  <c r="D302" i="7" s="1"/>
  <c r="C302" i="6"/>
  <c r="B302" i="6"/>
  <c r="C302" i="5"/>
  <c r="B302" i="5"/>
  <c r="C301" i="8" l="1"/>
  <c r="B301" i="8"/>
  <c r="C301" i="7"/>
  <c r="B301" i="7"/>
  <c r="D301" i="7" s="1"/>
  <c r="C301" i="6"/>
  <c r="B301" i="6"/>
  <c r="C301" i="5"/>
  <c r="B301" i="5"/>
  <c r="C300" i="8"/>
  <c r="B300" i="8"/>
  <c r="C300" i="7"/>
  <c r="C300" i="6"/>
  <c r="B300" i="6"/>
  <c r="C300" i="5"/>
  <c r="B300" i="5"/>
  <c r="C299" i="8"/>
  <c r="B299" i="8"/>
  <c r="C299" i="7"/>
  <c r="B299" i="7"/>
  <c r="D299" i="7" s="1"/>
  <c r="C299" i="6"/>
  <c r="B299" i="6"/>
  <c r="C299" i="5"/>
  <c r="B299" i="5"/>
  <c r="C298" i="8"/>
  <c r="B298" i="8"/>
  <c r="C298" i="7"/>
  <c r="B298" i="7"/>
  <c r="D298" i="7" s="1"/>
  <c r="C298" i="6"/>
  <c r="B298" i="6"/>
  <c r="C298" i="5"/>
  <c r="B298" i="5"/>
  <c r="C297" i="8"/>
  <c r="B297" i="8"/>
  <c r="C297" i="7"/>
  <c r="C296" i="6"/>
  <c r="B296" i="6"/>
  <c r="C297" i="6"/>
  <c r="B297" i="6"/>
  <c r="C294" i="6"/>
  <c r="B294" i="6"/>
  <c r="C297" i="5"/>
  <c r="B297" i="5"/>
  <c r="C296" i="8"/>
  <c r="B296" i="8"/>
  <c r="C296" i="7"/>
  <c r="B296" i="7"/>
  <c r="D296" i="7" s="1"/>
  <c r="C296" i="5"/>
  <c r="B296" i="5"/>
  <c r="C295" i="8"/>
  <c r="B295" i="8"/>
  <c r="C295" i="7"/>
  <c r="B295" i="7"/>
  <c r="D295" i="7" s="1"/>
  <c r="C295" i="6"/>
  <c r="B295" i="6"/>
  <c r="C295" i="5"/>
  <c r="B295" i="5"/>
  <c r="C294" i="8"/>
  <c r="B294" i="8"/>
  <c r="C294" i="7"/>
  <c r="B294" i="7"/>
  <c r="D294" i="7" s="1"/>
  <c r="C294" i="5"/>
  <c r="B294" i="5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C293" i="8"/>
  <c r="B293" i="8"/>
  <c r="C293" i="7"/>
  <c r="B293" i="7"/>
  <c r="D293" i="7" s="1"/>
  <c r="C293" i="6"/>
  <c r="B293" i="6"/>
  <c r="C293" i="5"/>
  <c r="B293" i="5"/>
  <c r="C292" i="8"/>
  <c r="B292" i="8"/>
  <c r="C292" i="7"/>
  <c r="C292" i="6"/>
  <c r="B292" i="6"/>
  <c r="C292" i="5"/>
  <c r="B292" i="5"/>
  <c r="C291" i="8"/>
  <c r="B291" i="8"/>
  <c r="C291" i="7"/>
  <c r="B291" i="7"/>
  <c r="D291" i="7" s="1"/>
  <c r="C291" i="6"/>
  <c r="B291" i="6"/>
  <c r="C291" i="5"/>
  <c r="B291" i="5"/>
  <c r="C290" i="8"/>
  <c r="B290" i="8"/>
  <c r="C290" i="7"/>
  <c r="C290" i="6"/>
  <c r="B290" i="6"/>
  <c r="C290" i="5"/>
  <c r="B290" i="5"/>
  <c r="C289" i="8"/>
  <c r="B289" i="8"/>
  <c r="C289" i="7"/>
  <c r="B289" i="7"/>
  <c r="C289" i="6"/>
  <c r="B289" i="6"/>
  <c r="C289" i="5"/>
  <c r="B289" i="5"/>
  <c r="C288" i="8"/>
  <c r="B288" i="8"/>
  <c r="C288" i="7"/>
  <c r="B288" i="7"/>
  <c r="C288" i="6"/>
  <c r="B288" i="6"/>
  <c r="C288" i="5"/>
  <c r="B288" i="5"/>
  <c r="C287" i="8"/>
  <c r="B287" i="8"/>
  <c r="C287" i="7"/>
  <c r="B287" i="7"/>
  <c r="C287" i="6"/>
  <c r="B287" i="6"/>
  <c r="C287" i="5"/>
  <c r="B287" i="5"/>
  <c r="C286" i="8"/>
  <c r="B286" i="8"/>
  <c r="C286" i="7"/>
  <c r="B286" i="7"/>
  <c r="C286" i="6"/>
  <c r="B286" i="6"/>
  <c r="C286" i="5"/>
  <c r="B286" i="5"/>
  <c r="C285" i="8"/>
  <c r="B285" i="8"/>
  <c r="C285" i="7"/>
  <c r="B285" i="7"/>
  <c r="C285" i="6"/>
  <c r="B285" i="6"/>
  <c r="C285" i="5"/>
  <c r="B285" i="5"/>
  <c r="C284" i="8"/>
  <c r="B284" i="8"/>
  <c r="C284" i="7"/>
  <c r="C284" i="6"/>
  <c r="B284" i="6"/>
  <c r="C284" i="5"/>
  <c r="B284" i="5"/>
  <c r="C283" i="8"/>
  <c r="B283" i="8"/>
  <c r="C283" i="7"/>
  <c r="B283" i="7"/>
  <c r="C283" i="6"/>
  <c r="B283" i="6"/>
  <c r="C283" i="5"/>
  <c r="B283" i="5"/>
  <c r="C282" i="8"/>
  <c r="B282" i="8"/>
  <c r="C282" i="7"/>
  <c r="B282" i="7"/>
  <c r="C282" i="6"/>
  <c r="B282" i="6"/>
  <c r="B282" i="5"/>
  <c r="C282" i="5"/>
  <c r="C281" i="8"/>
  <c r="B281" i="8"/>
  <c r="C281" i="7"/>
  <c r="B281" i="7"/>
  <c r="C281" i="6"/>
  <c r="B281" i="6"/>
  <c r="C281" i="5"/>
  <c r="B281" i="5"/>
  <c r="C280" i="8"/>
  <c r="B280" i="8"/>
  <c r="C280" i="7"/>
  <c r="B280" i="7"/>
  <c r="C280" i="6"/>
  <c r="B280" i="6"/>
  <c r="C280" i="5"/>
  <c r="B280" i="5"/>
  <c r="C279" i="8"/>
  <c r="B279" i="8"/>
  <c r="C279" i="7"/>
  <c r="B279" i="7"/>
  <c r="C279" i="6"/>
  <c r="B279" i="6"/>
  <c r="C279" i="5"/>
  <c r="B279" i="5"/>
  <c r="C278" i="8"/>
  <c r="B278" i="8"/>
  <c r="C278" i="7"/>
  <c r="B278" i="7"/>
  <c r="C278" i="6"/>
  <c r="B278" i="6"/>
  <c r="C278" i="5"/>
  <c r="B278" i="5"/>
  <c r="C277" i="8"/>
  <c r="B277" i="8"/>
  <c r="C277" i="7"/>
  <c r="B277" i="7"/>
  <c r="C277" i="6"/>
  <c r="B277" i="6"/>
  <c r="C277" i="5"/>
  <c r="B277" i="5"/>
  <c r="D285" i="7" l="1"/>
  <c r="D286" i="7"/>
  <c r="D287" i="7"/>
  <c r="D288" i="7"/>
  <c r="D289" i="7"/>
  <c r="D277" i="7"/>
  <c r="D278" i="7"/>
  <c r="D279" i="7"/>
  <c r="D280" i="7"/>
  <c r="D281" i="7"/>
  <c r="D282" i="7"/>
  <c r="D283" i="7"/>
  <c r="C276" i="8"/>
  <c r="B276" i="8"/>
  <c r="C276" i="7"/>
  <c r="B276" i="7"/>
  <c r="D276" i="7" s="1"/>
  <c r="C276" i="6"/>
  <c r="B276" i="6"/>
  <c r="C276" i="5"/>
  <c r="B276" i="5"/>
  <c r="C275" i="8"/>
  <c r="B275" i="8"/>
  <c r="C275" i="7"/>
  <c r="B275" i="7"/>
  <c r="D275" i="7" s="1"/>
  <c r="C275" i="6"/>
  <c r="B275" i="6"/>
  <c r="C275" i="5"/>
  <c r="B275" i="5"/>
  <c r="C274" i="8"/>
  <c r="B274" i="8"/>
  <c r="C274" i="7"/>
  <c r="B274" i="7"/>
  <c r="D274" i="7" s="1"/>
  <c r="C274" i="6"/>
  <c r="B274" i="6"/>
  <c r="C274" i="5"/>
  <c r="B274" i="5"/>
  <c r="C273" i="8"/>
  <c r="B273" i="8"/>
  <c r="C273" i="7"/>
  <c r="B273" i="7"/>
  <c r="D273" i="7" s="1"/>
  <c r="C273" i="6"/>
  <c r="B273" i="6"/>
  <c r="C273" i="5"/>
  <c r="B273" i="5"/>
  <c r="C272" i="8"/>
  <c r="B272" i="8"/>
  <c r="C272" i="7"/>
  <c r="B272" i="7"/>
  <c r="D272" i="7" s="1"/>
  <c r="C272" i="6"/>
  <c r="B272" i="6"/>
  <c r="C272" i="5"/>
  <c r="B272" i="5"/>
  <c r="C271" i="8"/>
  <c r="B271" i="8"/>
  <c r="C271" i="7"/>
  <c r="B271" i="7"/>
  <c r="D271" i="7" s="1"/>
  <c r="C271" i="6"/>
  <c r="B271" i="6"/>
  <c r="C271" i="5"/>
  <c r="B271" i="5"/>
  <c r="C270" i="8"/>
  <c r="B270" i="8"/>
  <c r="C270" i="7"/>
  <c r="B270" i="7"/>
  <c r="D270" i="7" s="1"/>
  <c r="C270" i="6"/>
  <c r="B270" i="6"/>
  <c r="C270" i="5"/>
  <c r="B270" i="5"/>
  <c r="C269" i="8"/>
  <c r="B269" i="8"/>
  <c r="C269" i="7"/>
  <c r="B269" i="7"/>
  <c r="D269" i="7" s="1"/>
  <c r="C269" i="6"/>
  <c r="B269" i="6"/>
  <c r="C269" i="5"/>
  <c r="B269" i="5"/>
  <c r="C268" i="8"/>
  <c r="B268" i="8"/>
  <c r="C268" i="7"/>
  <c r="B268" i="7"/>
  <c r="D268" i="7" s="1"/>
  <c r="C268" i="6"/>
  <c r="B268" i="6"/>
  <c r="C268" i="5"/>
  <c r="B268" i="5"/>
  <c r="C267" i="8"/>
  <c r="B267" i="8"/>
  <c r="C267" i="7"/>
  <c r="B267" i="7"/>
  <c r="D267" i="7" s="1"/>
  <c r="C267" i="6"/>
  <c r="B267" i="6"/>
  <c r="C267" i="5"/>
  <c r="B267" i="5"/>
  <c r="C266" i="8"/>
  <c r="B266" i="8"/>
  <c r="C266" i="7"/>
  <c r="B266" i="7"/>
  <c r="D266" i="7" s="1"/>
  <c r="C266" i="6"/>
  <c r="B266" i="6"/>
  <c r="C266" i="5"/>
  <c r="B266" i="5"/>
  <c r="C265" i="8"/>
  <c r="B265" i="8"/>
  <c r="C265" i="7"/>
  <c r="B265" i="7"/>
  <c r="D265" i="7" s="1"/>
  <c r="C265" i="6"/>
  <c r="B265" i="6"/>
  <c r="C265" i="5"/>
  <c r="B265" i="5"/>
  <c r="C264" i="8"/>
  <c r="B264" i="8"/>
  <c r="B264" i="7"/>
  <c r="C264" i="7"/>
  <c r="C264" i="6"/>
  <c r="B264" i="6"/>
  <c r="C264" i="5"/>
  <c r="B264" i="5"/>
  <c r="C263" i="8"/>
  <c r="B263" i="8"/>
  <c r="C263" i="7"/>
  <c r="B263" i="7"/>
  <c r="D263" i="7" s="1"/>
  <c r="C263" i="6"/>
  <c r="B263" i="6"/>
  <c r="C263" i="5"/>
  <c r="B263" i="5"/>
  <c r="C262" i="8"/>
  <c r="B262" i="8"/>
  <c r="C262" i="7"/>
  <c r="B262" i="7"/>
  <c r="D262" i="7" s="1"/>
  <c r="C262" i="6"/>
  <c r="B262" i="6"/>
  <c r="C262" i="5"/>
  <c r="B262" i="5"/>
  <c r="C261" i="8"/>
  <c r="B261" i="8"/>
  <c r="C261" i="7"/>
  <c r="B261" i="7"/>
  <c r="D261" i="7" s="1"/>
  <c r="C261" i="6"/>
  <c r="B261" i="6"/>
  <c r="C261" i="5"/>
  <c r="B261" i="5"/>
  <c r="C260" i="8"/>
  <c r="B260" i="8"/>
  <c r="C260" i="7"/>
  <c r="B260" i="7"/>
  <c r="D260" i="7" s="1"/>
  <c r="C260" i="6"/>
  <c r="B260" i="6"/>
  <c r="C260" i="5"/>
  <c r="B260" i="5"/>
  <c r="C259" i="8"/>
  <c r="B259" i="8"/>
  <c r="C259" i="6"/>
  <c r="B259" i="6"/>
  <c r="C259" i="5"/>
  <c r="B259" i="5"/>
  <c r="C258" i="8"/>
  <c r="B258" i="8"/>
  <c r="C258" i="7"/>
  <c r="B258" i="7"/>
  <c r="D258" i="7" s="1"/>
  <c r="C258" i="6"/>
  <c r="B258" i="6"/>
  <c r="C258" i="5"/>
  <c r="B258" i="5"/>
  <c r="C257" i="8"/>
  <c r="B257" i="8"/>
  <c r="C257" i="7"/>
  <c r="B257" i="7"/>
  <c r="D257" i="7" s="1"/>
  <c r="C257" i="6"/>
  <c r="B257" i="6"/>
  <c r="C257" i="5"/>
  <c r="B257" i="5"/>
  <c r="C256" i="8"/>
  <c r="B256" i="8"/>
  <c r="C256" i="7"/>
  <c r="B256" i="7"/>
  <c r="D256" i="7" s="1"/>
  <c r="C256" i="6"/>
  <c r="B256" i="6"/>
  <c r="C256" i="5"/>
  <c r="B256" i="5"/>
  <c r="C255" i="8"/>
  <c r="B255" i="8"/>
  <c r="C255" i="6"/>
  <c r="B255" i="6"/>
  <c r="C255" i="5"/>
  <c r="B255" i="5"/>
  <c r="C254" i="8"/>
  <c r="B254" i="8"/>
  <c r="C254" i="7"/>
  <c r="B254" i="7"/>
  <c r="D254" i="7" s="1"/>
  <c r="C254" i="6"/>
  <c r="B254" i="6"/>
  <c r="C254" i="5"/>
  <c r="B254" i="5"/>
  <c r="C253" i="8"/>
  <c r="B253" i="8"/>
  <c r="C253" i="7"/>
  <c r="B253" i="7"/>
  <c r="D253" i="7" s="1"/>
  <c r="C253" i="6"/>
  <c r="B253" i="6"/>
  <c r="C253" i="5"/>
  <c r="B253" i="5"/>
  <c r="C252" i="8"/>
  <c r="B252" i="8"/>
  <c r="C252" i="7"/>
  <c r="B252" i="7"/>
  <c r="D252" i="7" s="1"/>
  <c r="C252" i="6"/>
  <c r="B252" i="6"/>
  <c r="C252" i="5"/>
  <c r="B252" i="5"/>
  <c r="D264" i="7" l="1"/>
  <c r="C251" i="8"/>
  <c r="B251" i="8"/>
  <c r="C251" i="7"/>
  <c r="C251" i="6"/>
  <c r="B251" i="6"/>
  <c r="C251" i="5"/>
  <c r="B251" i="5"/>
  <c r="C250" i="8"/>
  <c r="B250" i="8"/>
  <c r="C250" i="7"/>
  <c r="C250" i="6"/>
  <c r="B250" i="6"/>
  <c r="C250" i="5"/>
  <c r="B250" i="5"/>
  <c r="C249" i="8"/>
  <c r="B249" i="8"/>
  <c r="C249" i="7"/>
  <c r="B249" i="7"/>
  <c r="D249" i="7" s="1"/>
  <c r="C249" i="6"/>
  <c r="B249" i="6"/>
  <c r="C249" i="5"/>
  <c r="B249" i="5"/>
  <c r="C248" i="8"/>
  <c r="B248" i="8"/>
  <c r="C248" i="7"/>
  <c r="B248" i="7"/>
  <c r="D248" i="7" s="1"/>
  <c r="C248" i="6"/>
  <c r="B248" i="6"/>
  <c r="C248" i="5"/>
  <c r="B248" i="5"/>
  <c r="C247" i="8"/>
  <c r="B247" i="8"/>
  <c r="C247" i="7"/>
  <c r="B247" i="7"/>
  <c r="D247" i="7" s="1"/>
  <c r="C247" i="6"/>
  <c r="B247" i="6"/>
  <c r="C247" i="5"/>
  <c r="B247" i="5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C246" i="8"/>
  <c r="B246" i="8"/>
  <c r="C246" i="7"/>
  <c r="C246" i="6"/>
  <c r="B246" i="6"/>
  <c r="C246" i="5"/>
  <c r="B246" i="5"/>
  <c r="C245" i="8"/>
  <c r="B245" i="8"/>
  <c r="C245" i="7"/>
  <c r="B245" i="7"/>
  <c r="D245" i="7" s="1"/>
  <c r="C245" i="6"/>
  <c r="B245" i="6"/>
  <c r="C245" i="5"/>
  <c r="B245" i="5"/>
  <c r="C244" i="8"/>
  <c r="B244" i="8"/>
  <c r="C244" i="7"/>
  <c r="B244" i="7"/>
  <c r="D244" i="7" s="1"/>
  <c r="C244" i="6"/>
  <c r="B244" i="6"/>
  <c r="C244" i="5"/>
  <c r="B244" i="5"/>
  <c r="C243" i="8"/>
  <c r="B243" i="8"/>
  <c r="C243" i="7"/>
  <c r="B243" i="7"/>
  <c r="D243" i="7" s="1"/>
  <c r="C243" i="6"/>
  <c r="B243" i="6"/>
  <c r="C243" i="5"/>
  <c r="B243" i="5"/>
  <c r="C242" i="8"/>
  <c r="B242" i="8"/>
  <c r="C242" i="7"/>
  <c r="B242" i="7"/>
  <c r="D242" i="7" s="1"/>
  <c r="C242" i="6"/>
  <c r="B242" i="6"/>
  <c r="C242" i="5"/>
  <c r="B242" i="5"/>
  <c r="C241" i="8"/>
  <c r="B241" i="8"/>
  <c r="C241" i="7"/>
  <c r="B241" i="7"/>
  <c r="D241" i="7" s="1"/>
  <c r="C241" i="6"/>
  <c r="B241" i="6"/>
  <c r="C241" i="5"/>
  <c r="B241" i="5"/>
  <c r="C240" i="8"/>
  <c r="B240" i="8"/>
  <c r="C240" i="7"/>
  <c r="B240" i="7"/>
  <c r="D240" i="7" s="1"/>
  <c r="C240" i="6"/>
  <c r="B240" i="6"/>
  <c r="C240" i="5"/>
  <c r="B240" i="5"/>
  <c r="C239" i="8"/>
  <c r="B239" i="8"/>
  <c r="C239" i="7"/>
  <c r="B239" i="7"/>
  <c r="D239" i="7" s="1"/>
  <c r="C239" i="6"/>
  <c r="B239" i="6"/>
  <c r="C239" i="5"/>
  <c r="B239" i="5"/>
  <c r="C238" i="8"/>
  <c r="B238" i="8"/>
  <c r="C238" i="6"/>
  <c r="B238" i="6"/>
  <c r="C238" i="5"/>
  <c r="B238" i="5"/>
  <c r="C237" i="8"/>
  <c r="B237" i="8"/>
  <c r="C237" i="7"/>
  <c r="B237" i="7"/>
  <c r="C237" i="6"/>
  <c r="B237" i="6"/>
  <c r="C237" i="5"/>
  <c r="B237" i="5"/>
  <c r="C236" i="8"/>
  <c r="B236" i="8"/>
  <c r="C236" i="7"/>
  <c r="B236" i="7"/>
  <c r="C236" i="6"/>
  <c r="B236" i="6"/>
  <c r="C236" i="5"/>
  <c r="B236" i="5"/>
  <c r="C235" i="8"/>
  <c r="B235" i="8"/>
  <c r="C235" i="7"/>
  <c r="C235" i="6"/>
  <c r="B235" i="6"/>
  <c r="C235" i="5"/>
  <c r="B235" i="5"/>
  <c r="C234" i="8"/>
  <c r="B234" i="8"/>
  <c r="C234" i="7"/>
  <c r="B234" i="7"/>
  <c r="D234" i="7" s="1"/>
  <c r="C234" i="6"/>
  <c r="D234" i="6" s="1"/>
  <c r="B234" i="6"/>
  <c r="C234" i="5"/>
  <c r="B234" i="5"/>
  <c r="C233" i="8"/>
  <c r="B233" i="8"/>
  <c r="C233" i="7"/>
  <c r="B233" i="7"/>
  <c r="D233" i="7" s="1"/>
  <c r="C233" i="6"/>
  <c r="B233" i="6"/>
  <c r="C233" i="5"/>
  <c r="B233" i="5"/>
  <c r="D233" i="5" s="1"/>
  <c r="C232" i="8"/>
  <c r="B232" i="8"/>
  <c r="C232" i="7"/>
  <c r="B232" i="7"/>
  <c r="D232" i="7" s="1"/>
  <c r="C232" i="6"/>
  <c r="B232" i="6"/>
  <c r="C232" i="5"/>
  <c r="B232" i="5"/>
  <c r="C231" i="8"/>
  <c r="B231" i="8"/>
  <c r="C231" i="7"/>
  <c r="B231" i="7"/>
  <c r="D231" i="7" s="1"/>
  <c r="C231" i="6"/>
  <c r="B231" i="6"/>
  <c r="C231" i="5"/>
  <c r="B231" i="5"/>
  <c r="C230" i="8"/>
  <c r="B230" i="8"/>
  <c r="C230" i="7"/>
  <c r="B230" i="7"/>
  <c r="D230" i="7" s="1"/>
  <c r="C230" i="6"/>
  <c r="B230" i="6"/>
  <c r="C230" i="5"/>
  <c r="B230" i="5"/>
  <c r="C229" i="8"/>
  <c r="B229" i="8"/>
  <c r="C229" i="7"/>
  <c r="B229" i="7"/>
  <c r="D229" i="7" s="1"/>
  <c r="C229" i="6"/>
  <c r="B229" i="6"/>
  <c r="C229" i="5"/>
  <c r="B229" i="5"/>
  <c r="C228" i="8"/>
  <c r="B228" i="8"/>
  <c r="C228" i="6"/>
  <c r="B228" i="6"/>
  <c r="C228" i="5"/>
  <c r="B228" i="5"/>
  <c r="C227" i="8"/>
  <c r="B227" i="8"/>
  <c r="C227" i="6"/>
  <c r="B227" i="6"/>
  <c r="C227" i="5"/>
  <c r="B227" i="5"/>
  <c r="C226" i="8"/>
  <c r="B226" i="8"/>
  <c r="C226" i="7"/>
  <c r="B226" i="7"/>
  <c r="D226" i="7" s="1"/>
  <c r="C226" i="6"/>
  <c r="B226" i="6"/>
  <c r="C226" i="5"/>
  <c r="B226" i="5"/>
  <c r="C225" i="8"/>
  <c r="B225" i="8"/>
  <c r="C225" i="7"/>
  <c r="C225" i="6"/>
  <c r="B225" i="6"/>
  <c r="C225" i="5"/>
  <c r="B225" i="5"/>
  <c r="C224" i="8"/>
  <c r="B224" i="8"/>
  <c r="C224" i="6"/>
  <c r="B224" i="6"/>
  <c r="C224" i="5"/>
  <c r="B224" i="5"/>
  <c r="C223" i="8"/>
  <c r="B223" i="8"/>
  <c r="C223" i="6"/>
  <c r="B223" i="6"/>
  <c r="C223" i="5"/>
  <c r="B223" i="5"/>
  <c r="C222" i="8"/>
  <c r="B222" i="8"/>
  <c r="C222" i="6"/>
  <c r="B222" i="6"/>
  <c r="C222" i="5"/>
  <c r="B222" i="5"/>
  <c r="C221" i="8"/>
  <c r="B221" i="8"/>
  <c r="C221" i="6"/>
  <c r="B221" i="6"/>
  <c r="C221" i="5"/>
  <c r="B221" i="5"/>
  <c r="C220" i="8"/>
  <c r="B220" i="8"/>
  <c r="C220" i="6"/>
  <c r="B220" i="6"/>
  <c r="C220" i="5"/>
  <c r="B220" i="5"/>
  <c r="C219" i="8"/>
  <c r="B219" i="8"/>
  <c r="B219" i="7"/>
  <c r="C219" i="6"/>
  <c r="B219" i="6"/>
  <c r="C219" i="5"/>
  <c r="B219" i="5"/>
  <c r="B218" i="8"/>
  <c r="C218" i="8"/>
  <c r="B218" i="5"/>
  <c r="C218" i="6"/>
  <c r="B218" i="6"/>
  <c r="C218" i="5"/>
  <c r="C217" i="8"/>
  <c r="B217" i="8"/>
  <c r="C217" i="7"/>
  <c r="B217" i="7"/>
  <c r="C217" i="6"/>
  <c r="B217" i="6"/>
  <c r="C217" i="5"/>
  <c r="B217" i="5"/>
  <c r="C216" i="8"/>
  <c r="B216" i="8"/>
  <c r="C216" i="6"/>
  <c r="B216" i="6"/>
  <c r="C216" i="5"/>
  <c r="B216" i="5"/>
  <c r="C215" i="8"/>
  <c r="B215" i="8"/>
  <c r="C215" i="6"/>
  <c r="B215" i="6"/>
  <c r="C215" i="5"/>
  <c r="B215" i="5"/>
  <c r="B214" i="8"/>
  <c r="C214" i="8"/>
  <c r="C214" i="6"/>
  <c r="B214" i="6"/>
  <c r="C214" i="5"/>
  <c r="B214" i="5"/>
  <c r="C213" i="8"/>
  <c r="B213" i="8"/>
  <c r="C213" i="7"/>
  <c r="C213" i="6"/>
  <c r="B213" i="6"/>
  <c r="C213" i="5"/>
  <c r="B213" i="5"/>
  <c r="D217" i="7" l="1"/>
  <c r="D236" i="7"/>
  <c r="D237" i="7"/>
  <c r="D232" i="6"/>
  <c r="C212" i="8"/>
  <c r="B212" i="8"/>
  <c r="C212" i="6"/>
  <c r="B212" i="6"/>
  <c r="B211" i="5"/>
  <c r="B210" i="5"/>
  <c r="B212" i="5"/>
  <c r="C212" i="5"/>
  <c r="C211" i="8"/>
  <c r="B211" i="8"/>
  <c r="C211" i="6"/>
  <c r="B211" i="6"/>
  <c r="C211" i="5"/>
  <c r="C210" i="8"/>
  <c r="B210" i="8"/>
  <c r="C210" i="6"/>
  <c r="B210" i="6"/>
  <c r="C210" i="5"/>
  <c r="C209" i="8"/>
  <c r="B209" i="8"/>
  <c r="C209" i="6"/>
  <c r="B209" i="6"/>
  <c r="C209" i="5"/>
  <c r="B209" i="5"/>
  <c r="C208" i="8"/>
  <c r="B208" i="8"/>
  <c r="C208" i="7"/>
  <c r="C208" i="6"/>
  <c r="B208" i="6"/>
  <c r="C208" i="5"/>
  <c r="B208" i="5"/>
  <c r="C207" i="8"/>
  <c r="B207" i="8"/>
  <c r="C194" i="8"/>
  <c r="B194" i="8"/>
  <c r="C207" i="6"/>
  <c r="B207" i="6"/>
  <c r="B203" i="5"/>
  <c r="B207" i="5"/>
  <c r="C207" i="5"/>
  <c r="C206" i="8"/>
  <c r="B206" i="8"/>
  <c r="C206" i="7"/>
  <c r="C206" i="6"/>
  <c r="B206" i="6"/>
  <c r="C206" i="5"/>
  <c r="B206" i="5"/>
  <c r="C205" i="8"/>
  <c r="B205" i="8"/>
  <c r="C205" i="7"/>
  <c r="C205" i="6"/>
  <c r="B205" i="6"/>
  <c r="C205" i="5"/>
  <c r="B205" i="5"/>
  <c r="C204" i="8"/>
  <c r="B204" i="8"/>
  <c r="C204" i="7"/>
  <c r="C204" i="6"/>
  <c r="B204" i="6"/>
  <c r="C204" i="5"/>
  <c r="B204" i="5"/>
  <c r="C203" i="8"/>
  <c r="B203" i="8"/>
  <c r="C203" i="6"/>
  <c r="B203" i="6"/>
  <c r="C203" i="5"/>
  <c r="C202" i="8"/>
  <c r="B202" i="8"/>
  <c r="C202" i="6"/>
  <c r="B202" i="6"/>
  <c r="C202" i="5"/>
  <c r="B202" i="5"/>
  <c r="D194" i="8" l="1"/>
  <c r="C201" i="8"/>
  <c r="B201" i="8"/>
  <c r="C201" i="7"/>
  <c r="B201" i="7"/>
  <c r="C201" i="6"/>
  <c r="B201" i="6"/>
  <c r="C201" i="5"/>
  <c r="B201" i="5"/>
  <c r="C200" i="8"/>
  <c r="B200" i="8"/>
  <c r="C200" i="7"/>
  <c r="B200" i="7"/>
  <c r="C200" i="6"/>
  <c r="B200" i="6"/>
  <c r="C200" i="5"/>
  <c r="B200" i="5"/>
  <c r="C199" i="8"/>
  <c r="B199" i="8"/>
  <c r="C199" i="7"/>
  <c r="B199" i="7"/>
  <c r="C199" i="6"/>
  <c r="B199" i="6"/>
  <c r="C199" i="5"/>
  <c r="B199" i="5"/>
  <c r="C198" i="8"/>
  <c r="B198" i="8"/>
  <c r="C198" i="6"/>
  <c r="B198" i="6"/>
  <c r="C198" i="5"/>
  <c r="B198" i="5"/>
  <c r="C197" i="8"/>
  <c r="B197" i="8"/>
  <c r="C197" i="7"/>
  <c r="B197" i="7"/>
  <c r="D197" i="7" s="1"/>
  <c r="C197" i="6"/>
  <c r="B197" i="6"/>
  <c r="C197" i="5"/>
  <c r="B197" i="5"/>
  <c r="C196" i="8"/>
  <c r="B196" i="8"/>
  <c r="C196" i="7"/>
  <c r="B196" i="7"/>
  <c r="D196" i="7" s="1"/>
  <c r="C196" i="6"/>
  <c r="B196" i="6"/>
  <c r="C196" i="5"/>
  <c r="B196" i="5"/>
  <c r="C195" i="7"/>
  <c r="B195" i="7"/>
  <c r="C195" i="6"/>
  <c r="B195" i="6"/>
  <c r="C195" i="5"/>
  <c r="B195" i="5"/>
  <c r="C195" i="8"/>
  <c r="B195" i="8"/>
  <c r="C194" i="7"/>
  <c r="B194" i="7"/>
  <c r="C194" i="6"/>
  <c r="B194" i="6"/>
  <c r="C194" i="5"/>
  <c r="B194" i="5"/>
  <c r="C193" i="8"/>
  <c r="B193" i="8"/>
  <c r="C193" i="7"/>
  <c r="B193" i="7"/>
  <c r="C193" i="6"/>
  <c r="B193" i="6"/>
  <c r="C193" i="5"/>
  <c r="B193" i="5"/>
  <c r="C192" i="8"/>
  <c r="B192" i="8"/>
  <c r="C192" i="7"/>
  <c r="B192" i="7"/>
  <c r="C192" i="6"/>
  <c r="B192" i="6"/>
  <c r="C192" i="5"/>
  <c r="B192" i="5"/>
  <c r="D192" i="7" l="1"/>
  <c r="D193" i="7"/>
  <c r="D194" i="7"/>
  <c r="D195" i="7"/>
  <c r="D199" i="7"/>
  <c r="D200" i="7"/>
  <c r="D201" i="7"/>
  <c r="C191" i="8"/>
  <c r="B191" i="8"/>
  <c r="C191" i="7"/>
  <c r="B191" i="7"/>
  <c r="D191" i="7" s="1"/>
  <c r="C191" i="6"/>
  <c r="B191" i="6"/>
  <c r="C191" i="5"/>
  <c r="B191" i="5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C190" i="8"/>
  <c r="B190" i="8"/>
  <c r="C190" i="7"/>
  <c r="B190" i="7"/>
  <c r="D190" i="7" s="1"/>
  <c r="C190" i="6"/>
  <c r="B190" i="6"/>
  <c r="C190" i="5"/>
  <c r="B190" i="5"/>
  <c r="C189" i="8"/>
  <c r="B189" i="8"/>
  <c r="C189" i="7"/>
  <c r="B189" i="7"/>
  <c r="D189" i="7" s="1"/>
  <c r="C189" i="6"/>
  <c r="B189" i="6"/>
  <c r="C189" i="5"/>
  <c r="B189" i="5"/>
  <c r="C188" i="8"/>
  <c r="B188" i="8"/>
  <c r="C188" i="7"/>
  <c r="B188" i="7"/>
  <c r="D188" i="7" s="1"/>
  <c r="C188" i="6"/>
  <c r="B188" i="6"/>
  <c r="C188" i="5"/>
  <c r="B188" i="5"/>
  <c r="C187" i="8"/>
  <c r="B187" i="8"/>
  <c r="C187" i="7"/>
  <c r="C187" i="6"/>
  <c r="B187" i="6"/>
  <c r="C187" i="5"/>
  <c r="B187" i="5"/>
  <c r="C186" i="8"/>
  <c r="B186" i="8"/>
  <c r="C186" i="6"/>
  <c r="B186" i="6"/>
  <c r="C186" i="5"/>
  <c r="B186" i="5"/>
  <c r="C185" i="8"/>
  <c r="B185" i="8"/>
  <c r="C185" i="6"/>
  <c r="B185" i="6"/>
  <c r="C185" i="5"/>
  <c r="B185" i="5"/>
  <c r="C184" i="8"/>
  <c r="B184" i="8"/>
  <c r="C184" i="7"/>
  <c r="B184" i="7"/>
  <c r="C184" i="6"/>
  <c r="B184" i="6"/>
  <c r="C184" i="5"/>
  <c r="B184" i="5"/>
  <c r="C183" i="8"/>
  <c r="B183" i="8"/>
  <c r="C183" i="7"/>
  <c r="B183" i="7"/>
  <c r="C183" i="6"/>
  <c r="B183" i="6"/>
  <c r="C183" i="5"/>
  <c r="B183" i="5"/>
  <c r="C182" i="8"/>
  <c r="B182" i="8"/>
  <c r="C182" i="6"/>
  <c r="B182" i="6"/>
  <c r="C182" i="5"/>
  <c r="B182" i="5"/>
  <c r="C181" i="8"/>
  <c r="B181" i="8"/>
  <c r="C181" i="6"/>
  <c r="B181" i="6"/>
  <c r="C181" i="5"/>
  <c r="B181" i="5"/>
  <c r="C180" i="8"/>
  <c r="B180" i="8"/>
  <c r="C180" i="6"/>
  <c r="B180" i="6"/>
  <c r="C180" i="5"/>
  <c r="B180" i="5"/>
  <c r="C179" i="8"/>
  <c r="B179" i="8"/>
  <c r="C179" i="7"/>
  <c r="B179" i="7"/>
  <c r="D179" i="7" s="1"/>
  <c r="C179" i="6"/>
  <c r="B179" i="6"/>
  <c r="C179" i="5"/>
  <c r="B179" i="5"/>
  <c r="C178" i="8"/>
  <c r="B178" i="8"/>
  <c r="C178" i="7"/>
  <c r="B178" i="7"/>
  <c r="D178" i="7" s="1"/>
  <c r="C178" i="6"/>
  <c r="B178" i="6"/>
  <c r="C178" i="5"/>
  <c r="B178" i="5"/>
  <c r="C177" i="8"/>
  <c r="B177" i="8"/>
  <c r="C177" i="7"/>
  <c r="B177" i="7"/>
  <c r="D177" i="7" s="1"/>
  <c r="C177" i="6"/>
  <c r="B177" i="6"/>
  <c r="C177" i="5"/>
  <c r="B177" i="5"/>
  <c r="C176" i="8"/>
  <c r="B176" i="8"/>
  <c r="C176" i="7"/>
  <c r="B176" i="7"/>
  <c r="D176" i="7" s="1"/>
  <c r="C176" i="6"/>
  <c r="B176" i="6"/>
  <c r="C176" i="5"/>
  <c r="B176" i="5"/>
  <c r="C175" i="8"/>
  <c r="B175" i="8"/>
  <c r="C175" i="7"/>
  <c r="B175" i="7"/>
  <c r="D175" i="7" s="1"/>
  <c r="C175" i="6"/>
  <c r="B175" i="6"/>
  <c r="C175" i="5"/>
  <c r="B175" i="5"/>
  <c r="C174" i="8"/>
  <c r="B174" i="8"/>
  <c r="C174" i="7"/>
  <c r="B174" i="7"/>
  <c r="D174" i="7" s="1"/>
  <c r="C174" i="6"/>
  <c r="B174" i="6"/>
  <c r="C174" i="5"/>
  <c r="B174" i="5"/>
  <c r="C173" i="8"/>
  <c r="B173" i="8"/>
  <c r="C173" i="7"/>
  <c r="B173" i="7"/>
  <c r="D173" i="7" s="1"/>
  <c r="C173" i="6"/>
  <c r="B173" i="6"/>
  <c r="C173" i="5"/>
  <c r="B173" i="5"/>
  <c r="C172" i="8"/>
  <c r="B172" i="8"/>
  <c r="C172" i="7"/>
  <c r="B172" i="7"/>
  <c r="D172" i="7" s="1"/>
  <c r="C172" i="6"/>
  <c r="B172" i="6"/>
  <c r="C172" i="5"/>
  <c r="B172" i="5"/>
  <c r="C171" i="8"/>
  <c r="B171" i="8"/>
  <c r="C171" i="7"/>
  <c r="B171" i="7"/>
  <c r="D171" i="7" s="1"/>
  <c r="C171" i="6"/>
  <c r="B171" i="6"/>
  <c r="C171" i="5"/>
  <c r="B171" i="5"/>
  <c r="C170" i="8"/>
  <c r="B170" i="8"/>
  <c r="C170" i="7"/>
  <c r="B170" i="7"/>
  <c r="D170" i="7" s="1"/>
  <c r="C170" i="6"/>
  <c r="B170" i="6"/>
  <c r="C170" i="5"/>
  <c r="B170" i="5"/>
  <c r="C169" i="8"/>
  <c r="B169" i="8"/>
  <c r="C169" i="7"/>
  <c r="B169" i="7"/>
  <c r="D169" i="7" s="1"/>
  <c r="C169" i="6"/>
  <c r="B169" i="6"/>
  <c r="C169" i="5"/>
  <c r="B169" i="5"/>
  <c r="C168" i="8"/>
  <c r="B168" i="8"/>
  <c r="C168" i="6"/>
  <c r="B168" i="6"/>
  <c r="C168" i="5"/>
  <c r="B168" i="5"/>
  <c r="C167" i="8"/>
  <c r="B167" i="8"/>
  <c r="C167" i="7"/>
  <c r="B167" i="7"/>
  <c r="C167" i="6"/>
  <c r="B167" i="6"/>
  <c r="C167" i="5"/>
  <c r="B167" i="5"/>
  <c r="C166" i="8"/>
  <c r="B166" i="8"/>
  <c r="C166" i="6"/>
  <c r="B166" i="6"/>
  <c r="C166" i="7"/>
  <c r="B166" i="7"/>
  <c r="D166" i="7" s="1"/>
  <c r="C166" i="5"/>
  <c r="B166" i="5"/>
  <c r="C165" i="8"/>
  <c r="B165" i="8"/>
  <c r="C165" i="7"/>
  <c r="B165" i="7"/>
  <c r="C165" i="6"/>
  <c r="B165" i="6"/>
  <c r="C165" i="5"/>
  <c r="B165" i="5"/>
  <c r="C164" i="8"/>
  <c r="B164" i="8"/>
  <c r="C164" i="6"/>
  <c r="B164" i="6"/>
  <c r="C164" i="5"/>
  <c r="B164" i="5"/>
  <c r="C163" i="8"/>
  <c r="B163" i="8"/>
  <c r="C163" i="6"/>
  <c r="B163" i="6"/>
  <c r="C163" i="5"/>
  <c r="B163" i="5"/>
  <c r="C162" i="8"/>
  <c r="B162" i="8"/>
  <c r="C162" i="7"/>
  <c r="B162" i="7"/>
  <c r="C162" i="6"/>
  <c r="B162" i="6"/>
  <c r="C162" i="5"/>
  <c r="B162" i="5"/>
  <c r="D162" i="7" l="1"/>
  <c r="D165" i="7"/>
  <c r="D167" i="7"/>
  <c r="D183" i="7"/>
  <c r="D184" i="7"/>
  <c r="C161" i="8"/>
  <c r="B161" i="8"/>
  <c r="C161" i="7"/>
  <c r="B161" i="7"/>
  <c r="C161" i="6"/>
  <c r="B161" i="6"/>
  <c r="C161" i="5"/>
  <c r="B161" i="5"/>
  <c r="C160" i="8"/>
  <c r="B160" i="8"/>
  <c r="C160" i="7"/>
  <c r="B160" i="7"/>
  <c r="C160" i="6"/>
  <c r="B160" i="6"/>
  <c r="C160" i="5"/>
  <c r="B160" i="5"/>
  <c r="C159" i="8"/>
  <c r="B159" i="8"/>
  <c r="C159" i="7"/>
  <c r="B159" i="7"/>
  <c r="C159" i="6"/>
  <c r="B159" i="6"/>
  <c r="C159" i="5"/>
  <c r="B159" i="5"/>
  <c r="C158" i="8"/>
  <c r="B158" i="8"/>
  <c r="C158" i="7"/>
  <c r="B158" i="7"/>
  <c r="C158" i="6"/>
  <c r="B158" i="6"/>
  <c r="C158" i="5"/>
  <c r="B158" i="5"/>
  <c r="C157" i="8"/>
  <c r="B157" i="8"/>
  <c r="C157" i="7"/>
  <c r="B157" i="7"/>
  <c r="C157" i="6"/>
  <c r="B157" i="6"/>
  <c r="C157" i="5"/>
  <c r="B157" i="5"/>
  <c r="C156" i="8"/>
  <c r="B156" i="8"/>
  <c r="C156" i="6"/>
  <c r="B156" i="6"/>
  <c r="C156" i="5"/>
  <c r="B156" i="5"/>
  <c r="C155" i="8"/>
  <c r="B155" i="8"/>
  <c r="C155" i="7"/>
  <c r="B155" i="7"/>
  <c r="D155" i="7" s="1"/>
  <c r="C155" i="6"/>
  <c r="B155" i="6"/>
  <c r="C155" i="5"/>
  <c r="B155" i="5"/>
  <c r="C154" i="8"/>
  <c r="B154" i="8"/>
  <c r="C154" i="6"/>
  <c r="B154" i="6"/>
  <c r="C154" i="5"/>
  <c r="B154" i="5"/>
  <c r="C153" i="8"/>
  <c r="B153" i="8"/>
  <c r="C153" i="7"/>
  <c r="B153" i="7"/>
  <c r="C153" i="6"/>
  <c r="B153" i="6"/>
  <c r="C153" i="5"/>
  <c r="B153" i="5"/>
  <c r="C152" i="8"/>
  <c r="B152" i="8"/>
  <c r="C152" i="7"/>
  <c r="B152" i="7"/>
  <c r="C152" i="6"/>
  <c r="B152" i="6"/>
  <c r="C152" i="5"/>
  <c r="B152" i="5"/>
  <c r="D152" i="7" l="1"/>
  <c r="D153" i="7"/>
  <c r="D157" i="7"/>
  <c r="D158" i="7"/>
  <c r="D159" i="7"/>
  <c r="D160" i="7"/>
  <c r="D161" i="7"/>
  <c r="C142" i="8"/>
  <c r="B142" i="8"/>
  <c r="C142" i="7"/>
  <c r="B142" i="7"/>
  <c r="D142" i="7" s="1"/>
  <c r="C142" i="6"/>
  <c r="B142" i="6"/>
  <c r="C142" i="5"/>
  <c r="B142" i="5"/>
  <c r="C151" i="8" l="1"/>
  <c r="B151" i="8"/>
  <c r="C151" i="6"/>
  <c r="B151" i="6"/>
  <c r="C151" i="5"/>
  <c r="B151" i="5"/>
  <c r="C150" i="8"/>
  <c r="B150" i="8"/>
  <c r="C150" i="6"/>
  <c r="B150" i="6"/>
  <c r="C150" i="5"/>
  <c r="B150" i="5"/>
  <c r="C149" i="8"/>
  <c r="B149" i="8"/>
  <c r="C149" i="6"/>
  <c r="B149" i="6"/>
  <c r="C149" i="5"/>
  <c r="B149" i="5"/>
  <c r="C148" i="8"/>
  <c r="B148" i="8"/>
  <c r="C148" i="6"/>
  <c r="B148" i="6"/>
  <c r="C148" i="5"/>
  <c r="B148" i="5"/>
  <c r="C147" i="8"/>
  <c r="B147" i="8"/>
  <c r="C147" i="7"/>
  <c r="B147" i="7"/>
  <c r="D147" i="7" s="1"/>
  <c r="C147" i="6"/>
  <c r="B147" i="6"/>
  <c r="C147" i="5"/>
  <c r="B147" i="5"/>
  <c r="C146" i="8"/>
  <c r="B146" i="8"/>
  <c r="C146" i="6"/>
  <c r="B146" i="6"/>
  <c r="C146" i="5"/>
  <c r="B146" i="5"/>
  <c r="C145" i="8"/>
  <c r="B145" i="8"/>
  <c r="C145" i="6"/>
  <c r="B145" i="6"/>
  <c r="C145" i="5"/>
  <c r="B145" i="5"/>
  <c r="C144" i="8"/>
  <c r="B144" i="8"/>
  <c r="C144" i="6"/>
  <c r="B144" i="6"/>
  <c r="C144" i="5"/>
  <c r="B144" i="5"/>
  <c r="C143" i="8"/>
  <c r="B143" i="8"/>
  <c r="C143" i="7"/>
  <c r="B143" i="7"/>
  <c r="D143" i="7" s="1"/>
  <c r="C143" i="6"/>
  <c r="B143" i="6"/>
  <c r="C143" i="5"/>
  <c r="B143" i="5"/>
  <c r="C141" i="8"/>
  <c r="B141" i="8"/>
  <c r="C141" i="6"/>
  <c r="B141" i="6"/>
  <c r="C141" i="5"/>
  <c r="B141" i="5"/>
  <c r="C140" i="8"/>
  <c r="B140" i="8"/>
  <c r="C140" i="7"/>
  <c r="B140" i="7"/>
  <c r="D140" i="7" s="1"/>
  <c r="C140" i="6"/>
  <c r="B140" i="6"/>
  <c r="C139" i="6"/>
  <c r="B139" i="6"/>
  <c r="C140" i="5"/>
  <c r="B140" i="5"/>
  <c r="C139" i="8"/>
  <c r="B139" i="8"/>
  <c r="C139" i="7"/>
  <c r="B139" i="7"/>
  <c r="D139" i="7" s="1"/>
  <c r="C139" i="5"/>
  <c r="B139" i="5"/>
  <c r="C138" i="8"/>
  <c r="B138" i="8"/>
  <c r="C138" i="7"/>
  <c r="B138" i="7"/>
  <c r="D138" i="7" s="1"/>
  <c r="B138" i="6"/>
  <c r="C138" i="6"/>
  <c r="C138" i="5"/>
  <c r="B138" i="5"/>
  <c r="C137" i="8"/>
  <c r="B137" i="8"/>
  <c r="C137" i="6"/>
  <c r="B137" i="6"/>
  <c r="C137" i="5"/>
  <c r="B137" i="5"/>
  <c r="C136" i="8"/>
  <c r="B136" i="8"/>
  <c r="C136" i="7"/>
  <c r="B136" i="7"/>
  <c r="D136" i="7" s="1"/>
  <c r="C136" i="6"/>
  <c r="B136" i="6"/>
  <c r="C136" i="5"/>
  <c r="B136" i="5"/>
  <c r="C135" i="8"/>
  <c r="B135" i="8"/>
  <c r="C135" i="6"/>
  <c r="B135" i="6"/>
  <c r="C135" i="5"/>
  <c r="B135" i="5"/>
  <c r="C134" i="8"/>
  <c r="B134" i="8"/>
  <c r="C134" i="6"/>
  <c r="B134" i="6"/>
  <c r="C134" i="5"/>
  <c r="B134" i="5"/>
  <c r="C133" i="8"/>
  <c r="B133" i="8"/>
  <c r="C133" i="6"/>
  <c r="B133" i="6"/>
  <c r="C133" i="5"/>
  <c r="B133" i="5"/>
  <c r="C132" i="8"/>
  <c r="B132" i="8"/>
  <c r="C132" i="7"/>
  <c r="B132" i="7"/>
  <c r="D132" i="7" s="1"/>
  <c r="C132" i="6"/>
  <c r="B132" i="6"/>
  <c r="C132" i="5"/>
  <c r="B132" i="5"/>
  <c r="C131" i="8"/>
  <c r="B131" i="8"/>
  <c r="C131" i="6"/>
  <c r="B131" i="6"/>
  <c r="C131" i="5"/>
  <c r="B131" i="5"/>
  <c r="C130" i="8"/>
  <c r="B130" i="8"/>
  <c r="C130" i="7"/>
  <c r="B130" i="7"/>
  <c r="D130" i="7" s="1"/>
  <c r="C130" i="6"/>
  <c r="B130" i="6"/>
  <c r="C130" i="5"/>
  <c r="B130" i="5"/>
  <c r="C129" i="8"/>
  <c r="B129" i="8"/>
  <c r="C129" i="6"/>
  <c r="B129" i="6"/>
  <c r="C129" i="5"/>
  <c r="B129" i="5"/>
  <c r="C128" i="8"/>
  <c r="B128" i="8"/>
  <c r="C128" i="6"/>
  <c r="B128" i="6"/>
  <c r="C128" i="5"/>
  <c r="B128" i="5"/>
  <c r="C127" i="8"/>
  <c r="B127" i="8"/>
  <c r="C127" i="7"/>
  <c r="B127" i="7"/>
  <c r="D127" i="7" s="1"/>
  <c r="C127" i="6"/>
  <c r="B127" i="6"/>
  <c r="C127" i="5"/>
  <c r="B127" i="5"/>
  <c r="C125" i="5" l="1"/>
  <c r="B125" i="5"/>
  <c r="C122" i="5"/>
  <c r="B122" i="5"/>
  <c r="C126" i="8" l="1"/>
  <c r="B126" i="8"/>
  <c r="C126" i="7"/>
  <c r="B126" i="7"/>
  <c r="D126" i="7" s="1"/>
  <c r="C126" i="6"/>
  <c r="B126" i="6"/>
  <c r="C126" i="5"/>
  <c r="B126" i="5"/>
  <c r="C125" i="8"/>
  <c r="B125" i="8"/>
  <c r="C125" i="7"/>
  <c r="B125" i="7"/>
  <c r="D125" i="7" s="1"/>
  <c r="C125" i="6"/>
  <c r="B125" i="6"/>
  <c r="C124" i="8"/>
  <c r="B124" i="8"/>
  <c r="C124" i="7"/>
  <c r="B124" i="7"/>
  <c r="D124" i="7" s="1"/>
  <c r="C124" i="6"/>
  <c r="B124" i="6"/>
  <c r="C124" i="5"/>
  <c r="B124" i="5"/>
  <c r="C123" i="8"/>
  <c r="B123" i="8"/>
  <c r="C123" i="7"/>
  <c r="B123" i="7"/>
  <c r="D123" i="7" s="1"/>
  <c r="C123" i="6"/>
  <c r="B123" i="6"/>
  <c r="C123" i="5"/>
  <c r="B123" i="5"/>
  <c r="C122" i="8"/>
  <c r="B122" i="8"/>
  <c r="C122" i="7"/>
  <c r="B122" i="7"/>
  <c r="D122" i="7" s="1"/>
  <c r="C122" i="6"/>
  <c r="B122" i="6"/>
  <c r="C121" i="8"/>
  <c r="B121" i="8"/>
  <c r="C121" i="7"/>
  <c r="B121" i="7"/>
  <c r="D121" i="7" s="1"/>
  <c r="C121" i="6"/>
  <c r="B121" i="6"/>
  <c r="C121" i="5"/>
  <c r="B121" i="5"/>
  <c r="C120" i="8"/>
  <c r="B120" i="8"/>
  <c r="C120" i="7"/>
  <c r="B120" i="7"/>
  <c r="D120" i="7" s="1"/>
  <c r="C120" i="6"/>
  <c r="B120" i="6"/>
  <c r="C120" i="5"/>
  <c r="B120" i="5"/>
  <c r="C119" i="8"/>
  <c r="B119" i="8"/>
  <c r="C119" i="7"/>
  <c r="B119" i="7"/>
  <c r="D119" i="7" s="1"/>
  <c r="C119" i="6"/>
  <c r="B119" i="6"/>
  <c r="C119" i="5"/>
  <c r="B119" i="5"/>
  <c r="C118" i="8"/>
  <c r="B118" i="8"/>
  <c r="C118" i="7"/>
  <c r="B118" i="7"/>
  <c r="D118" i="7" s="1"/>
  <c r="C118" i="6"/>
  <c r="B118" i="6"/>
  <c r="C118" i="5"/>
  <c r="B118" i="5"/>
  <c r="C117" i="8"/>
  <c r="B117" i="8"/>
  <c r="C117" i="7"/>
  <c r="B117" i="7"/>
  <c r="D117" i="7" s="1"/>
  <c r="C117" i="6"/>
  <c r="B117" i="6"/>
  <c r="C117" i="5"/>
  <c r="B117" i="5"/>
  <c r="C116" i="8"/>
  <c r="B116" i="8"/>
  <c r="C116" i="6"/>
  <c r="B116" i="6"/>
  <c r="C116" i="5"/>
  <c r="B116" i="5"/>
  <c r="C115" i="8"/>
  <c r="B115" i="8"/>
  <c r="C115" i="7"/>
  <c r="B115" i="7"/>
  <c r="D115" i="7" s="1"/>
  <c r="C115" i="6"/>
  <c r="B115" i="6"/>
  <c r="C115" i="5"/>
  <c r="B115" i="5"/>
  <c r="C114" i="8"/>
  <c r="B114" i="8"/>
  <c r="C114" i="7"/>
  <c r="B114" i="7"/>
  <c r="D114" i="7" s="1"/>
  <c r="C114" i="6"/>
  <c r="B114" i="6"/>
  <c r="C114" i="5"/>
  <c r="B114" i="5"/>
  <c r="C113" i="8"/>
  <c r="B113" i="8"/>
  <c r="C113" i="7"/>
  <c r="B113" i="7"/>
  <c r="D113" i="7" s="1"/>
  <c r="C113" i="6"/>
  <c r="B113" i="6"/>
  <c r="C113" i="5"/>
  <c r="B113" i="5"/>
  <c r="C112" i="8"/>
  <c r="B112" i="8"/>
  <c r="C112" i="7"/>
  <c r="B112" i="7"/>
  <c r="D112" i="7" s="1"/>
  <c r="C112" i="6"/>
  <c r="B112" i="6"/>
  <c r="C112" i="5"/>
  <c r="B112" i="5"/>
  <c r="C111" i="8"/>
  <c r="B111" i="8"/>
  <c r="C111" i="7"/>
  <c r="B111" i="7"/>
  <c r="D111" i="7" s="1"/>
  <c r="C111" i="6"/>
  <c r="B111" i="6"/>
  <c r="C111" i="5"/>
  <c r="B111" i="5"/>
  <c r="C110" i="8"/>
  <c r="B110" i="8"/>
  <c r="C110" i="6"/>
  <c r="B110" i="6"/>
  <c r="C110" i="5"/>
  <c r="B110" i="5"/>
  <c r="C109" i="8"/>
  <c r="B109" i="8"/>
  <c r="C109" i="6"/>
  <c r="B109" i="6"/>
  <c r="C109" i="5"/>
  <c r="B109" i="5"/>
  <c r="C108" i="8"/>
  <c r="B108" i="8"/>
  <c r="C108" i="6"/>
  <c r="B108" i="6"/>
  <c r="C108" i="5"/>
  <c r="B108" i="5"/>
  <c r="C107" i="8"/>
  <c r="B107" i="8"/>
  <c r="C107" i="7"/>
  <c r="B107" i="7"/>
  <c r="D107" i="7" s="1"/>
  <c r="C107" i="6"/>
  <c r="B107" i="6"/>
  <c r="C107" i="5"/>
  <c r="B107" i="5"/>
  <c r="C106" i="8"/>
  <c r="B106" i="8"/>
  <c r="C106" i="6"/>
  <c r="B106" i="6"/>
  <c r="C106" i="5"/>
  <c r="B106" i="5"/>
  <c r="C105" i="8"/>
  <c r="B105" i="8"/>
  <c r="C105" i="6"/>
  <c r="B105" i="6"/>
  <c r="C105" i="5"/>
  <c r="B105" i="5"/>
  <c r="C103" i="7"/>
  <c r="B103" i="7"/>
  <c r="D103" i="7" s="1"/>
  <c r="C102" i="7"/>
  <c r="B102" i="7"/>
  <c r="D102" i="7" s="1"/>
  <c r="C104" i="8"/>
  <c r="B104" i="8"/>
  <c r="C104" i="7"/>
  <c r="B104" i="7"/>
  <c r="D104" i="7" s="1"/>
  <c r="C104" i="6"/>
  <c r="B104" i="6"/>
  <c r="C104" i="5"/>
  <c r="B104" i="5"/>
  <c r="C103" i="8"/>
  <c r="B103" i="8"/>
  <c r="C103" i="6"/>
  <c r="B103" i="6"/>
  <c r="C103" i="5"/>
  <c r="B103" i="5"/>
  <c r="C102" i="8"/>
  <c r="B102" i="8"/>
  <c r="C102" i="6"/>
  <c r="B102" i="6"/>
  <c r="C102" i="5"/>
  <c r="B102" i="5"/>
  <c r="C101" i="8" l="1"/>
  <c r="B101" i="8"/>
  <c r="C101" i="6"/>
  <c r="B101" i="6"/>
  <c r="C101" i="5"/>
  <c r="B101" i="5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5" i="8"/>
  <c r="D196" i="8"/>
  <c r="D197" i="8"/>
  <c r="D198" i="8"/>
  <c r="D199" i="8"/>
  <c r="D200" i="8"/>
  <c r="D201" i="8"/>
  <c r="D202" i="8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C100" i="8"/>
  <c r="B100" i="8"/>
  <c r="C100" i="5"/>
  <c r="B100" i="5"/>
  <c r="C99" i="8"/>
  <c r="B99" i="8"/>
  <c r="C99" i="7"/>
  <c r="B99" i="7"/>
  <c r="C99" i="5"/>
  <c r="B99" i="5"/>
  <c r="C98" i="8"/>
  <c r="B98" i="8"/>
  <c r="C98" i="7"/>
  <c r="C98" i="6"/>
  <c r="B98" i="6"/>
  <c r="C98" i="5"/>
  <c r="B98" i="5"/>
  <c r="C97" i="8"/>
  <c r="B97" i="8"/>
  <c r="C97" i="7"/>
  <c r="C97" i="6"/>
  <c r="B97" i="6"/>
  <c r="C97" i="5"/>
  <c r="B97" i="5"/>
  <c r="C96" i="8"/>
  <c r="B96" i="8"/>
  <c r="C96" i="6"/>
  <c r="B96" i="6"/>
  <c r="C96" i="5"/>
  <c r="B96" i="5"/>
  <c r="C95" i="8"/>
  <c r="B95" i="8"/>
  <c r="C95" i="6"/>
  <c r="B95" i="6"/>
  <c r="C95" i="5"/>
  <c r="B95" i="5"/>
  <c r="C94" i="8"/>
  <c r="B94" i="8"/>
  <c r="C94" i="6"/>
  <c r="B94" i="6"/>
  <c r="C94" i="5"/>
  <c r="B94" i="5"/>
  <c r="C93" i="8"/>
  <c r="B93" i="8"/>
  <c r="C93" i="7"/>
  <c r="C93" i="6"/>
  <c r="B93" i="6"/>
  <c r="C93" i="5"/>
  <c r="B93" i="5"/>
  <c r="C92" i="8"/>
  <c r="B92" i="8"/>
  <c r="C92" i="6"/>
  <c r="B92" i="6"/>
  <c r="C92" i="5"/>
  <c r="B92" i="5"/>
  <c r="C91" i="8"/>
  <c r="B91" i="8"/>
  <c r="C91" i="7"/>
  <c r="B91" i="7"/>
  <c r="C91" i="6"/>
  <c r="B91" i="6"/>
  <c r="B91" i="5"/>
  <c r="C91" i="5"/>
  <c r="C90" i="8"/>
  <c r="B90" i="8"/>
  <c r="C90" i="6"/>
  <c r="B90" i="6"/>
  <c r="C90" i="5"/>
  <c r="B90" i="5"/>
  <c r="C89" i="8"/>
  <c r="B89" i="8"/>
  <c r="C89" i="7"/>
  <c r="B89" i="7"/>
  <c r="D89" i="7" s="1"/>
  <c r="C89" i="6"/>
  <c r="B89" i="6"/>
  <c r="C89" i="5"/>
  <c r="B89" i="5"/>
  <c r="C88" i="8"/>
  <c r="B88" i="8"/>
  <c r="C88" i="6"/>
  <c r="B88" i="6"/>
  <c r="C88" i="5"/>
  <c r="B88" i="5"/>
  <c r="C87" i="8"/>
  <c r="B87" i="8"/>
  <c r="C87" i="6"/>
  <c r="B87" i="6"/>
  <c r="C87" i="5"/>
  <c r="B87" i="5"/>
  <c r="C86" i="8"/>
  <c r="B86" i="8"/>
  <c r="C86" i="6"/>
  <c r="B86" i="6"/>
  <c r="C86" i="5"/>
  <c r="B86" i="5"/>
  <c r="C85" i="8"/>
  <c r="B85" i="8"/>
  <c r="C85" i="7"/>
  <c r="N17" i="13" s="1"/>
  <c r="B85" i="7"/>
  <c r="C85" i="6"/>
  <c r="B85" i="6"/>
  <c r="C85" i="5"/>
  <c r="B85" i="5"/>
  <c r="C84" i="8"/>
  <c r="B84" i="8"/>
  <c r="C84" i="6"/>
  <c r="B84" i="6"/>
  <c r="C84" i="5"/>
  <c r="B84" i="5"/>
  <c r="C83" i="8"/>
  <c r="B83" i="8"/>
  <c r="C83" i="7"/>
  <c r="B83" i="7"/>
  <c r="D83" i="7" s="1"/>
  <c r="C83" i="6"/>
  <c r="B83" i="6"/>
  <c r="C83" i="5"/>
  <c r="B83" i="5"/>
  <c r="C82" i="8"/>
  <c r="B82" i="8"/>
  <c r="C82" i="7"/>
  <c r="B82" i="7"/>
  <c r="D82" i="7" s="1"/>
  <c r="C82" i="6"/>
  <c r="B82" i="6"/>
  <c r="C82" i="5"/>
  <c r="B82" i="5"/>
  <c r="C81" i="8"/>
  <c r="B81" i="8"/>
  <c r="C81" i="6"/>
  <c r="B81" i="6"/>
  <c r="C81" i="5"/>
  <c r="B81" i="5"/>
  <c r="C80" i="8"/>
  <c r="B80" i="8"/>
  <c r="C80" i="6"/>
  <c r="B80" i="6"/>
  <c r="C80" i="5"/>
  <c r="B80" i="5"/>
  <c r="C79" i="8"/>
  <c r="B79" i="8"/>
  <c r="C79" i="6"/>
  <c r="B79" i="6"/>
  <c r="C79" i="5"/>
  <c r="B79" i="5"/>
  <c r="C78" i="8"/>
  <c r="B78" i="8"/>
  <c r="C78" i="7"/>
  <c r="B78" i="7"/>
  <c r="C78" i="6"/>
  <c r="B78" i="6"/>
  <c r="C78" i="5"/>
  <c r="B78" i="5"/>
  <c r="C77" i="8"/>
  <c r="B77" i="8"/>
  <c r="C77" i="7"/>
  <c r="C77" i="6"/>
  <c r="B77" i="6"/>
  <c r="C77" i="5"/>
  <c r="B77" i="5"/>
  <c r="D99" i="7" l="1"/>
  <c r="D78" i="7"/>
  <c r="D85" i="7"/>
  <c r="O17" i="13" s="1"/>
  <c r="M17" i="13"/>
  <c r="D91" i="7"/>
  <c r="C76" i="8"/>
  <c r="B76" i="8"/>
  <c r="C76" i="7"/>
  <c r="B76" i="7"/>
  <c r="C76" i="6"/>
  <c r="B76" i="6"/>
  <c r="C76" i="5"/>
  <c r="B76" i="5"/>
  <c r="C75" i="8"/>
  <c r="B75" i="8"/>
  <c r="C75" i="7"/>
  <c r="N47" i="13" s="1"/>
  <c r="B75" i="7"/>
  <c r="C75" i="6"/>
  <c r="N47" i="12" s="1"/>
  <c r="B75" i="6"/>
  <c r="M47" i="12" s="1"/>
  <c r="C75" i="5"/>
  <c r="N47" i="11" s="1"/>
  <c r="B75" i="5"/>
  <c r="M47" i="11" s="1"/>
  <c r="C74" i="8"/>
  <c r="B74" i="8"/>
  <c r="C74" i="7"/>
  <c r="B74" i="7"/>
  <c r="C74" i="6"/>
  <c r="B74" i="6"/>
  <c r="C74" i="5"/>
  <c r="B74" i="5"/>
  <c r="C73" i="8"/>
  <c r="B73" i="8"/>
  <c r="C73" i="6"/>
  <c r="B73" i="6"/>
  <c r="C73" i="5"/>
  <c r="B73" i="5"/>
  <c r="C72" i="8"/>
  <c r="B72" i="8"/>
  <c r="C72" i="6"/>
  <c r="B72" i="6"/>
  <c r="C72" i="5"/>
  <c r="B72" i="5"/>
  <c r="C71" i="8"/>
  <c r="B71" i="8"/>
  <c r="C71" i="6"/>
  <c r="B71" i="6"/>
  <c r="C71" i="5"/>
  <c r="B71" i="5"/>
  <c r="C70" i="8"/>
  <c r="B70" i="8"/>
  <c r="C70" i="6"/>
  <c r="B70" i="6"/>
  <c r="C70" i="5"/>
  <c r="B70" i="5"/>
  <c r="C69" i="8"/>
  <c r="B69" i="8"/>
  <c r="C69" i="6"/>
  <c r="B69" i="6"/>
  <c r="C69" i="5"/>
  <c r="B69" i="5"/>
  <c r="C68" i="8"/>
  <c r="B68" i="8"/>
  <c r="C68" i="7"/>
  <c r="B68" i="7"/>
  <c r="D68" i="7" s="1"/>
  <c r="C68" i="6"/>
  <c r="B68" i="6"/>
  <c r="C68" i="5"/>
  <c r="B68" i="5"/>
  <c r="C67" i="8"/>
  <c r="B67" i="8"/>
  <c r="C67" i="7"/>
  <c r="B67" i="7"/>
  <c r="D67" i="7" s="1"/>
  <c r="C67" i="6"/>
  <c r="B67" i="6"/>
  <c r="C67" i="5"/>
  <c r="B67" i="5"/>
  <c r="C66" i="8"/>
  <c r="B66" i="8"/>
  <c r="C66" i="6"/>
  <c r="B66" i="6"/>
  <c r="C66" i="5"/>
  <c r="B66" i="5"/>
  <c r="C65" i="8"/>
  <c r="B65" i="8"/>
  <c r="C65" i="6"/>
  <c r="B65" i="6"/>
  <c r="C65" i="5"/>
  <c r="B65" i="5"/>
  <c r="C64" i="8"/>
  <c r="B64" i="8"/>
  <c r="C64" i="6"/>
  <c r="B64" i="6"/>
  <c r="C64" i="5"/>
  <c r="B64" i="5"/>
  <c r="C63" i="8"/>
  <c r="B63" i="8"/>
  <c r="C63" i="6"/>
  <c r="B63" i="6"/>
  <c r="C63" i="5"/>
  <c r="B63" i="5"/>
  <c r="C62" i="8"/>
  <c r="B62" i="8"/>
  <c r="B62" i="6"/>
  <c r="C62" i="6"/>
  <c r="C62" i="5"/>
  <c r="B62" i="5"/>
  <c r="C61" i="8"/>
  <c r="B61" i="8"/>
  <c r="C61" i="7"/>
  <c r="B61" i="7"/>
  <c r="C61" i="6"/>
  <c r="B61" i="6"/>
  <c r="C61" i="5"/>
  <c r="B61" i="5"/>
  <c r="C60" i="8"/>
  <c r="B60" i="8"/>
  <c r="C60" i="6"/>
  <c r="B60" i="6"/>
  <c r="C60" i="5"/>
  <c r="B60" i="5"/>
  <c r="C59" i="8"/>
  <c r="B59" i="8"/>
  <c r="C59" i="6"/>
  <c r="B59" i="6"/>
  <c r="C59" i="5"/>
  <c r="B59" i="5"/>
  <c r="C58" i="8"/>
  <c r="B58" i="8"/>
  <c r="C58" i="6"/>
  <c r="B58" i="6"/>
  <c r="C58" i="5"/>
  <c r="B58" i="5"/>
  <c r="C57" i="8"/>
  <c r="B57" i="8"/>
  <c r="C57" i="6"/>
  <c r="B57" i="6"/>
  <c r="C57" i="5"/>
  <c r="B57" i="5"/>
  <c r="C56" i="8"/>
  <c r="B56" i="8"/>
  <c r="C56" i="6"/>
  <c r="B56" i="6"/>
  <c r="C56" i="5"/>
  <c r="B56" i="5"/>
  <c r="C55" i="8"/>
  <c r="B55" i="8"/>
  <c r="C55" i="6"/>
  <c r="B55" i="6"/>
  <c r="C55" i="5"/>
  <c r="B55" i="5"/>
  <c r="C54" i="8"/>
  <c r="B54" i="8"/>
  <c r="C54" i="5"/>
  <c r="B54" i="5"/>
  <c r="C54" i="6"/>
  <c r="B54" i="6"/>
  <c r="C53" i="8"/>
  <c r="B53" i="8"/>
  <c r="C53" i="6"/>
  <c r="B53" i="6"/>
  <c r="C53" i="5"/>
  <c r="B53" i="5"/>
  <c r="C52" i="8"/>
  <c r="B52" i="8"/>
  <c r="C52" i="6"/>
  <c r="B52" i="6"/>
  <c r="C52" i="5"/>
  <c r="B52" i="5"/>
  <c r="D61" i="7" l="1"/>
  <c r="D74" i="7"/>
  <c r="M47" i="13"/>
  <c r="D75" i="7"/>
  <c r="O47" i="13" s="1"/>
  <c r="D76" i="7"/>
  <c r="B49" i="7"/>
  <c r="C49" i="7"/>
  <c r="B48" i="7"/>
  <c r="D48" i="7" s="1"/>
  <c r="C48" i="7"/>
  <c r="B45" i="7"/>
  <c r="C45" i="7"/>
  <c r="B43" i="7"/>
  <c r="D43" i="7" s="1"/>
  <c r="C43" i="7"/>
  <c r="B41" i="7"/>
  <c r="C41" i="7"/>
  <c r="B40" i="7"/>
  <c r="D40" i="7" s="1"/>
  <c r="C40" i="7"/>
  <c r="B38" i="7"/>
  <c r="C38" i="7"/>
  <c r="B37" i="7"/>
  <c r="D37" i="7" s="1"/>
  <c r="C37" i="7"/>
  <c r="B34" i="7"/>
  <c r="C34" i="7"/>
  <c r="C32" i="7"/>
  <c r="B32" i="7"/>
  <c r="C31" i="7"/>
  <c r="B31" i="7"/>
  <c r="D31" i="7" s="1"/>
  <c r="C49" i="5"/>
  <c r="B49" i="5"/>
  <c r="C48" i="5"/>
  <c r="B48" i="5"/>
  <c r="C45" i="5"/>
  <c r="B45" i="5"/>
  <c r="C43" i="5"/>
  <c r="B43" i="5"/>
  <c r="C41" i="5"/>
  <c r="B41" i="5"/>
  <c r="C40" i="5"/>
  <c r="B40" i="5"/>
  <c r="B38" i="5"/>
  <c r="C38" i="5"/>
  <c r="C37" i="5"/>
  <c r="B37" i="5"/>
  <c r="B34" i="5"/>
  <c r="C34" i="5"/>
  <c r="B32" i="5"/>
  <c r="C32" i="5"/>
  <c r="B31" i="5"/>
  <c r="C31" i="5"/>
  <c r="C29" i="7"/>
  <c r="B29" i="7"/>
  <c r="D29" i="7" s="1"/>
  <c r="B29" i="5"/>
  <c r="C29" i="5"/>
  <c r="C27" i="7"/>
  <c r="B27" i="7"/>
  <c r="D27" i="7" s="1"/>
  <c r="C27" i="5"/>
  <c r="B27" i="5"/>
  <c r="D34" i="7" l="1"/>
  <c r="D38" i="7"/>
  <c r="D41" i="7"/>
  <c r="D45" i="7"/>
  <c r="D49" i="7"/>
  <c r="D32" i="7"/>
  <c r="C51" i="8"/>
  <c r="B51" i="8"/>
  <c r="C51" i="7"/>
  <c r="B51" i="7"/>
  <c r="C51" i="6"/>
  <c r="B51" i="6"/>
  <c r="C51" i="5"/>
  <c r="B51" i="5"/>
  <c r="C50" i="8"/>
  <c r="B50" i="8"/>
  <c r="C50" i="6"/>
  <c r="N17" i="12" s="1"/>
  <c r="B50" i="6"/>
  <c r="M17" i="12" s="1"/>
  <c r="C50" i="5"/>
  <c r="N17" i="11" s="1"/>
  <c r="B50" i="5"/>
  <c r="M17" i="11" s="1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O47" i="11" s="1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C49" i="8"/>
  <c r="B49" i="8"/>
  <c r="C49" i="6"/>
  <c r="B49" i="6"/>
  <c r="C48" i="8"/>
  <c r="B48" i="8"/>
  <c r="C48" i="6"/>
  <c r="B48" i="6"/>
  <c r="C47" i="8"/>
  <c r="B47" i="8"/>
  <c r="C47" i="6"/>
  <c r="B47" i="6"/>
  <c r="C47" i="5"/>
  <c r="B47" i="5"/>
  <c r="C46" i="8"/>
  <c r="B46" i="8"/>
  <c r="C46" i="7"/>
  <c r="B46" i="7"/>
  <c r="D46" i="7" s="1"/>
  <c r="C46" i="6"/>
  <c r="B46" i="6"/>
  <c r="C46" i="5"/>
  <c r="B46" i="5"/>
  <c r="C45" i="8"/>
  <c r="B45" i="8"/>
  <c r="C45" i="6"/>
  <c r="B45" i="6"/>
  <c r="C44" i="8"/>
  <c r="B44" i="8"/>
  <c r="C44" i="6"/>
  <c r="B44" i="6"/>
  <c r="C44" i="5"/>
  <c r="B44" i="5"/>
  <c r="C43" i="8"/>
  <c r="B43" i="8"/>
  <c r="C43" i="6"/>
  <c r="B43" i="6"/>
  <c r="C42" i="8"/>
  <c r="B42" i="8"/>
  <c r="C42" i="6"/>
  <c r="B42" i="6"/>
  <c r="C42" i="5"/>
  <c r="B42" i="5"/>
  <c r="C41" i="8"/>
  <c r="B41" i="8"/>
  <c r="C41" i="6"/>
  <c r="B41" i="6"/>
  <c r="C40" i="8"/>
  <c r="B40" i="8"/>
  <c r="C40" i="6"/>
  <c r="B40" i="6"/>
  <c r="C39" i="8"/>
  <c r="B39" i="8"/>
  <c r="C39" i="6"/>
  <c r="B39" i="6"/>
  <c r="C39" i="5"/>
  <c r="B39" i="5"/>
  <c r="C38" i="8"/>
  <c r="B38" i="8"/>
  <c r="C38" i="6"/>
  <c r="B38" i="6"/>
  <c r="C37" i="8"/>
  <c r="B37" i="8"/>
  <c r="C37" i="6"/>
  <c r="B37" i="6"/>
  <c r="C36" i="8"/>
  <c r="B36" i="8"/>
  <c r="C36" i="7"/>
  <c r="B36" i="7"/>
  <c r="D36" i="7" s="1"/>
  <c r="C36" i="6"/>
  <c r="B36" i="6"/>
  <c r="C36" i="5"/>
  <c r="B36" i="5"/>
  <c r="C35" i="8"/>
  <c r="B35" i="8"/>
  <c r="C35" i="7"/>
  <c r="B35" i="7"/>
  <c r="D35" i="7" s="1"/>
  <c r="C35" i="6"/>
  <c r="B35" i="6"/>
  <c r="C35" i="5"/>
  <c r="B35" i="5"/>
  <c r="C34" i="8"/>
  <c r="B34" i="8"/>
  <c r="C34" i="6"/>
  <c r="B34" i="6"/>
  <c r="C33" i="8"/>
  <c r="B33" i="8"/>
  <c r="C33" i="6"/>
  <c r="B33" i="6"/>
  <c r="C33" i="5"/>
  <c r="B33" i="5"/>
  <c r="C32" i="8"/>
  <c r="B32" i="8"/>
  <c r="C32" i="6"/>
  <c r="B32" i="6"/>
  <c r="C31" i="8"/>
  <c r="B31" i="8"/>
  <c r="C31" i="6"/>
  <c r="B31" i="6"/>
  <c r="C30" i="8"/>
  <c r="B30" i="8"/>
  <c r="C30" i="7"/>
  <c r="B30" i="7"/>
  <c r="D30" i="7" s="1"/>
  <c r="C30" i="6"/>
  <c r="B30" i="6"/>
  <c r="C30" i="5"/>
  <c r="B30" i="5"/>
  <c r="C29" i="8"/>
  <c r="B29" i="8"/>
  <c r="C29" i="6"/>
  <c r="B29" i="6"/>
  <c r="C28" i="8"/>
  <c r="B28" i="8"/>
  <c r="C28" i="7"/>
  <c r="B28" i="7"/>
  <c r="D28" i="7" s="1"/>
  <c r="C28" i="6"/>
  <c r="B28" i="6"/>
  <c r="C28" i="5"/>
  <c r="B28" i="5"/>
  <c r="C27" i="8"/>
  <c r="B27" i="8"/>
  <c r="C27" i="6"/>
  <c r="B27" i="6"/>
  <c r="N5" i="11" l="1"/>
  <c r="M5" i="12"/>
  <c r="O47" i="12"/>
  <c r="D51" i="7"/>
  <c r="M5" i="13"/>
  <c r="M5" i="11"/>
  <c r="N5" i="12"/>
  <c r="N5" i="13"/>
  <c r="C26" i="8"/>
  <c r="B26" i="8"/>
  <c r="C26" i="7"/>
  <c r="N45" i="13" s="1"/>
  <c r="B26" i="7"/>
  <c r="C26" i="6"/>
  <c r="N21" i="12" s="1"/>
  <c r="B26" i="6"/>
  <c r="C26" i="5"/>
  <c r="N39" i="11" s="1"/>
  <c r="B26" i="5"/>
  <c r="C25" i="8"/>
  <c r="B25" i="8"/>
  <c r="C25" i="7"/>
  <c r="C25" i="6"/>
  <c r="B25" i="6"/>
  <c r="D25" i="6" s="1"/>
  <c r="C25" i="5"/>
  <c r="B25" i="5"/>
  <c r="D25" i="5" s="1"/>
  <c r="C24" i="8"/>
  <c r="B24" i="8"/>
  <c r="C24" i="7"/>
  <c r="B24" i="7"/>
  <c r="D24" i="7" s="1"/>
  <c r="C24" i="6"/>
  <c r="B24" i="6"/>
  <c r="C24" i="5"/>
  <c r="B24" i="5"/>
  <c r="D24" i="5" s="1"/>
  <c r="C23" i="8"/>
  <c r="B23" i="8"/>
  <c r="D23" i="8" s="1"/>
  <c r="C23" i="7"/>
  <c r="B23" i="7"/>
  <c r="D23" i="7" s="1"/>
  <c r="C23" i="6"/>
  <c r="B23" i="6"/>
  <c r="D23" i="6" s="1"/>
  <c r="C23" i="5"/>
  <c r="B23" i="5"/>
  <c r="D23" i="5" s="1"/>
  <c r="C22" i="8"/>
  <c r="B22" i="8"/>
  <c r="D22" i="8" s="1"/>
  <c r="C22" i="7"/>
  <c r="B22" i="7"/>
  <c r="D22" i="7" s="1"/>
  <c r="C22" i="6"/>
  <c r="B22" i="6"/>
  <c r="C22" i="5"/>
  <c r="B22" i="5"/>
  <c r="D22" i="5" s="1"/>
  <c r="C21" i="8"/>
  <c r="B21" i="8"/>
  <c r="D21" i="8" s="1"/>
  <c r="C21" i="7"/>
  <c r="B21" i="7"/>
  <c r="D21" i="7" s="1"/>
  <c r="C21" i="6"/>
  <c r="B21" i="6"/>
  <c r="D21" i="6" s="1"/>
  <c r="C21" i="5"/>
  <c r="B21" i="5"/>
  <c r="D21" i="5" s="1"/>
  <c r="C20" i="8"/>
  <c r="B20" i="8"/>
  <c r="D20" i="8" s="1"/>
  <c r="C20" i="7"/>
  <c r="B20" i="7"/>
  <c r="D20" i="7" s="1"/>
  <c r="C20" i="6"/>
  <c r="B20" i="6"/>
  <c r="C20" i="5"/>
  <c r="B20" i="5"/>
  <c r="D20" i="5" s="1"/>
  <c r="C19" i="8"/>
  <c r="B19" i="8"/>
  <c r="C19" i="7"/>
  <c r="B19" i="7"/>
  <c r="D19" i="7" s="1"/>
  <c r="C19" i="6"/>
  <c r="B19" i="6"/>
  <c r="C19" i="5"/>
  <c r="B19" i="5"/>
  <c r="C18" i="8"/>
  <c r="B18" i="8"/>
  <c r="D18" i="8" s="1"/>
  <c r="C18" i="7"/>
  <c r="B18" i="7"/>
  <c r="D18" i="7" s="1"/>
  <c r="C18" i="6"/>
  <c r="B18" i="6"/>
  <c r="D18" i="6" s="1"/>
  <c r="C18" i="5"/>
  <c r="B18" i="5"/>
  <c r="D18" i="5" s="1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20" i="6"/>
  <c r="D22" i="6"/>
  <c r="D24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O17" i="12" s="1"/>
  <c r="D51" i="6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O17" i="11" s="1"/>
  <c r="D51" i="5"/>
  <c r="B17" i="8"/>
  <c r="C17" i="8"/>
  <c r="C17" i="7"/>
  <c r="N9" i="13" s="1"/>
  <c r="B17" i="7"/>
  <c r="M39" i="13" s="1"/>
  <c r="C17" i="6"/>
  <c r="B17" i="6"/>
  <c r="C17" i="5"/>
  <c r="C5" i="11" s="1"/>
  <c r="B17" i="5"/>
  <c r="M11" i="11" s="1"/>
  <c r="C16" i="8"/>
  <c r="B16" i="8"/>
  <c r="C16" i="7"/>
  <c r="B16" i="7"/>
  <c r="D16" i="7" s="1"/>
  <c r="C16" i="6"/>
  <c r="B16" i="6"/>
  <c r="D16" i="6" s="1"/>
  <c r="C16" i="5"/>
  <c r="B16" i="5"/>
  <c r="D16" i="5" s="1"/>
  <c r="C15" i="8"/>
  <c r="B15" i="8"/>
  <c r="C15" i="7"/>
  <c r="B15" i="7"/>
  <c r="D15" i="7" s="1"/>
  <c r="C15" i="6"/>
  <c r="B15" i="6"/>
  <c r="D15" i="6" s="1"/>
  <c r="C15" i="5"/>
  <c r="B15" i="5"/>
  <c r="D15" i="5" s="1"/>
  <c r="C14" i="8"/>
  <c r="B14" i="8"/>
  <c r="C14" i="7"/>
  <c r="N23" i="13" s="1"/>
  <c r="B14" i="7"/>
  <c r="C14" i="6"/>
  <c r="N23" i="12" s="1"/>
  <c r="B14" i="6"/>
  <c r="C14" i="5"/>
  <c r="B14" i="5"/>
  <c r="D14" i="5" s="1"/>
  <c r="C13" i="8"/>
  <c r="B13" i="8"/>
  <c r="C13" i="7"/>
  <c r="B13" i="7"/>
  <c r="D13" i="7" s="1"/>
  <c r="C13" i="6"/>
  <c r="B13" i="6"/>
  <c r="D13" i="6" s="1"/>
  <c r="C13" i="5"/>
  <c r="B13" i="5"/>
  <c r="D13" i="5" s="1"/>
  <c r="C12" i="8"/>
  <c r="B12" i="8"/>
  <c r="C12" i="7"/>
  <c r="B12" i="7"/>
  <c r="D12" i="7" s="1"/>
  <c r="C12" i="6"/>
  <c r="B12" i="6"/>
  <c r="D12" i="6" s="1"/>
  <c r="C12" i="5"/>
  <c r="B12" i="5"/>
  <c r="D12" i="5" s="1"/>
  <c r="C11" i="8"/>
  <c r="B11" i="8"/>
  <c r="C11" i="7"/>
  <c r="B11" i="7"/>
  <c r="D11" i="7" s="1"/>
  <c r="C11" i="5"/>
  <c r="B11" i="5"/>
  <c r="C11" i="6"/>
  <c r="B11" i="6"/>
  <c r="D11" i="6" s="1"/>
  <c r="C10" i="8"/>
  <c r="B10" i="8"/>
  <c r="C10" i="6"/>
  <c r="B10" i="6"/>
  <c r="D10" i="6" s="1"/>
  <c r="C10" i="5"/>
  <c r="B10" i="5"/>
  <c r="D10" i="5" s="1"/>
  <c r="C9" i="8"/>
  <c r="B9" i="8"/>
  <c r="D9" i="6"/>
  <c r="C9" i="5"/>
  <c r="N23" i="11" s="1"/>
  <c r="B9" i="5"/>
  <c r="C8" i="8"/>
  <c r="D8" i="8" s="1"/>
  <c r="B8" i="8"/>
  <c r="C8" i="6"/>
  <c r="B8" i="6"/>
  <c r="C8" i="5"/>
  <c r="B8" i="5"/>
  <c r="B7" i="8"/>
  <c r="D7" i="8" s="1"/>
  <c r="C7" i="8"/>
  <c r="C7" i="7"/>
  <c r="B7" i="7"/>
  <c r="C7" i="6"/>
  <c r="B7" i="6"/>
  <c r="C7" i="5"/>
  <c r="B7" i="5"/>
  <c r="C2" i="7"/>
  <c r="N41" i="13" s="1"/>
  <c r="C2" i="5"/>
  <c r="B2" i="5"/>
  <c r="B6" i="8"/>
  <c r="C5" i="8"/>
  <c r="B5" i="8"/>
  <c r="C4" i="8"/>
  <c r="B4" i="8"/>
  <c r="C3" i="8"/>
  <c r="D3" i="8" s="1"/>
  <c r="B3" i="8"/>
  <c r="C2" i="8"/>
  <c r="D2" i="8" s="1"/>
  <c r="B2" i="8"/>
  <c r="C6" i="8"/>
  <c r="D6" i="8" s="1"/>
  <c r="C6" i="7"/>
  <c r="C6" i="6"/>
  <c r="B6" i="6"/>
  <c r="C6" i="5"/>
  <c r="B6" i="5"/>
  <c r="C5" i="7"/>
  <c r="B5" i="7"/>
  <c r="C5" i="6"/>
  <c r="D5" i="6" s="1"/>
  <c r="B5" i="6"/>
  <c r="C5" i="5"/>
  <c r="D5" i="5" s="1"/>
  <c r="B5" i="5"/>
  <c r="C4" i="7"/>
  <c r="N35" i="13" s="1"/>
  <c r="B4" i="7"/>
  <c r="C4" i="6"/>
  <c r="N35" i="12" s="1"/>
  <c r="B4" i="6"/>
  <c r="C4" i="5"/>
  <c r="N35" i="11" s="1"/>
  <c r="B4" i="5"/>
  <c r="C3" i="7"/>
  <c r="N29" i="13" s="1"/>
  <c r="B3" i="7"/>
  <c r="C3" i="6"/>
  <c r="N45" i="12" s="1"/>
  <c r="B3" i="6"/>
  <c r="C3" i="5"/>
  <c r="B3" i="5"/>
  <c r="D12" i="8"/>
  <c r="D19" i="8"/>
  <c r="B2" i="7"/>
  <c r="D6" i="6"/>
  <c r="D19" i="6"/>
  <c r="C2" i="6"/>
  <c r="B2" i="6"/>
  <c r="D19" i="5"/>
  <c r="D17" i="6" l="1"/>
  <c r="O11" i="12" s="1"/>
  <c r="M11" i="12"/>
  <c r="O5" i="11"/>
  <c r="N21" i="13"/>
  <c r="N33" i="13"/>
  <c r="N39" i="13"/>
  <c r="C5" i="13"/>
  <c r="M3" i="11"/>
  <c r="B5" i="11"/>
  <c r="M15" i="13"/>
  <c r="M3" i="13"/>
  <c r="C9" i="13"/>
  <c r="B521" i="7"/>
  <c r="O5" i="13"/>
  <c r="M39" i="12"/>
  <c r="C9" i="12"/>
  <c r="M21" i="12"/>
  <c r="C18" i="11"/>
  <c r="C16" i="11"/>
  <c r="D4" i="6"/>
  <c r="O35" i="12" s="1"/>
  <c r="M29" i="11"/>
  <c r="M29" i="13"/>
  <c r="D3" i="7"/>
  <c r="O29" i="13" s="1"/>
  <c r="M35" i="12"/>
  <c r="D5" i="7"/>
  <c r="D7" i="5"/>
  <c r="D7" i="7"/>
  <c r="D8" i="5"/>
  <c r="D10" i="8"/>
  <c r="D11" i="8"/>
  <c r="D13" i="8"/>
  <c r="D14" i="8"/>
  <c r="D15" i="8"/>
  <c r="D16" i="8"/>
  <c r="N11" i="12"/>
  <c r="D17" i="8"/>
  <c r="O5" i="12"/>
  <c r="C15" i="13"/>
  <c r="C18" i="13"/>
  <c r="N3" i="12"/>
  <c r="C5" i="12"/>
  <c r="N9" i="12"/>
  <c r="C11" i="11"/>
  <c r="M15" i="11"/>
  <c r="C9" i="11"/>
  <c r="M21" i="11"/>
  <c r="B5" i="13"/>
  <c r="C8" i="13"/>
  <c r="M21" i="13"/>
  <c r="C8" i="12"/>
  <c r="B3" i="12"/>
  <c r="M33" i="12"/>
  <c r="N33" i="11"/>
  <c r="N9" i="11"/>
  <c r="N3" i="11"/>
  <c r="N21" i="11"/>
  <c r="D3" i="6"/>
  <c r="N29" i="12"/>
  <c r="N39" i="12"/>
  <c r="M41" i="11"/>
  <c r="M11" i="13"/>
  <c r="D17" i="7"/>
  <c r="N27" i="13"/>
  <c r="C17" i="13"/>
  <c r="C15" i="12"/>
  <c r="N15" i="12"/>
  <c r="C17" i="12"/>
  <c r="M27" i="11"/>
  <c r="B3" i="11"/>
  <c r="M33" i="11"/>
  <c r="M9" i="13"/>
  <c r="M45" i="13"/>
  <c r="B3" i="13"/>
  <c r="M15" i="12"/>
  <c r="M3" i="12"/>
  <c r="C10" i="12"/>
  <c r="M45" i="12"/>
  <c r="N45" i="11"/>
  <c r="C15" i="11"/>
  <c r="N15" i="11"/>
  <c r="D14" i="6"/>
  <c r="O23" i="12" s="1"/>
  <c r="M23" i="12"/>
  <c r="C16" i="12"/>
  <c r="C18" i="12"/>
  <c r="M9" i="11"/>
  <c r="D2" i="6"/>
  <c r="M41" i="12"/>
  <c r="M41" i="13"/>
  <c r="D2" i="7"/>
  <c r="O41" i="13" s="1"/>
  <c r="D3" i="5"/>
  <c r="N29" i="11"/>
  <c r="D14" i="7"/>
  <c r="O23" i="13" s="1"/>
  <c r="M23" i="13"/>
  <c r="N41" i="12"/>
  <c r="M29" i="12"/>
  <c r="M35" i="11"/>
  <c r="M35" i="13"/>
  <c r="D4" i="7"/>
  <c r="O35" i="13" s="1"/>
  <c r="N41" i="11"/>
  <c r="D7" i="6"/>
  <c r="D8" i="6"/>
  <c r="D9" i="5"/>
  <c r="O23" i="11" s="1"/>
  <c r="M23" i="11"/>
  <c r="N11" i="11"/>
  <c r="N11" i="13"/>
  <c r="D26" i="5"/>
  <c r="D26" i="7"/>
  <c r="N15" i="13"/>
  <c r="C3" i="13"/>
  <c r="C16" i="13"/>
  <c r="N3" i="13"/>
  <c r="N27" i="12"/>
  <c r="C3" i="12"/>
  <c r="N33" i="12"/>
  <c r="C8" i="11"/>
  <c r="M39" i="11"/>
  <c r="C10" i="11"/>
  <c r="M45" i="11"/>
  <c r="C11" i="13"/>
  <c r="M27" i="13"/>
  <c r="C10" i="13"/>
  <c r="M33" i="13"/>
  <c r="M27" i="12"/>
  <c r="B5" i="12"/>
  <c r="M9" i="12"/>
  <c r="C11" i="12"/>
  <c r="C3" i="11"/>
  <c r="N27" i="11"/>
  <c r="C17" i="11"/>
  <c r="D4" i="8"/>
  <c r="D5" i="8"/>
  <c r="B525" i="7"/>
  <c r="D4" i="5"/>
  <c r="O35" i="11" s="1"/>
  <c r="D2" i="5"/>
  <c r="D6" i="5"/>
  <c r="D26" i="8"/>
  <c r="D25" i="8"/>
  <c r="D24" i="8"/>
  <c r="D17" i="5"/>
  <c r="O11" i="11" s="1"/>
  <c r="D11" i="5"/>
  <c r="D9" i="8"/>
  <c r="B39" i="3"/>
  <c r="D39" i="3" s="1"/>
  <c r="B38" i="3"/>
  <c r="D38" i="3" s="1"/>
  <c r="D41" i="3"/>
  <c r="D42" i="3"/>
  <c r="D43" i="3"/>
  <c r="D44" i="3"/>
  <c r="D45" i="3"/>
  <c r="B31" i="3"/>
  <c r="D31" i="3" s="1"/>
  <c r="D26" i="3"/>
  <c r="D27" i="3"/>
  <c r="D28" i="3"/>
  <c r="D29" i="3"/>
  <c r="D30" i="3"/>
  <c r="D32" i="3"/>
  <c r="D33" i="3"/>
  <c r="D34" i="3"/>
  <c r="D35" i="3"/>
  <c r="D36" i="3"/>
  <c r="D37" i="3"/>
  <c r="D40" i="3"/>
  <c r="D24" i="3"/>
  <c r="D25" i="3"/>
  <c r="D23" i="3"/>
  <c r="C22" i="3"/>
  <c r="B22" i="3"/>
  <c r="D22" i="3" s="1"/>
  <c r="C21" i="3"/>
  <c r="B21" i="3"/>
  <c r="D21" i="3" s="1"/>
  <c r="C20" i="3"/>
  <c r="C46" i="3" s="1"/>
  <c r="B20" i="3"/>
  <c r="D19" i="3"/>
  <c r="D18" i="3"/>
  <c r="D15" i="3"/>
  <c r="D14" i="3"/>
  <c r="D13" i="3"/>
  <c r="D11" i="3"/>
  <c r="D10" i="3"/>
  <c r="D9" i="3"/>
  <c r="D8" i="3"/>
  <c r="D7" i="3"/>
  <c r="D6" i="3"/>
  <c r="D5" i="3"/>
  <c r="D4" i="3"/>
  <c r="D3" i="3"/>
  <c r="C23" i="13" l="1"/>
  <c r="C19" i="12"/>
  <c r="O45" i="11"/>
  <c r="O39" i="12"/>
  <c r="O27" i="13"/>
  <c r="O29" i="12"/>
  <c r="C22" i="11"/>
  <c r="O27" i="11"/>
  <c r="D20" i="3"/>
  <c r="D46" i="3" s="1"/>
  <c r="C12" i="13"/>
  <c r="O21" i="12"/>
  <c r="O33" i="12"/>
  <c r="O3" i="12"/>
  <c r="D5" i="12"/>
  <c r="D3" i="13"/>
  <c r="O9" i="13"/>
  <c r="O21" i="13"/>
  <c r="O9" i="11"/>
  <c r="C23" i="11"/>
  <c r="C24" i="11"/>
  <c r="O39" i="11"/>
  <c r="O9" i="12"/>
  <c r="C25" i="11"/>
  <c r="C12" i="11"/>
  <c r="C19" i="11"/>
  <c r="O45" i="12"/>
  <c r="C23" i="12"/>
  <c r="O15" i="12"/>
  <c r="C25" i="12"/>
  <c r="O33" i="13"/>
  <c r="O45" i="13"/>
  <c r="C22" i="13"/>
  <c r="O21" i="11"/>
  <c r="O3" i="11"/>
  <c r="D3" i="12"/>
  <c r="C24" i="12"/>
  <c r="O39" i="13"/>
  <c r="D5" i="13"/>
  <c r="C25" i="13"/>
  <c r="B46" i="3"/>
  <c r="O41" i="11"/>
  <c r="O29" i="11"/>
  <c r="O41" i="12"/>
  <c r="O11" i="13"/>
  <c r="C12" i="12"/>
  <c r="C19" i="13"/>
  <c r="C22" i="12"/>
  <c r="O27" i="12"/>
  <c r="C24" i="13"/>
  <c r="O3" i="13"/>
  <c r="O15" i="13"/>
  <c r="D3" i="11"/>
  <c r="O33" i="11"/>
  <c r="D5" i="11"/>
  <c r="O15" i="11"/>
  <c r="C26" i="13" l="1"/>
  <c r="C26" i="12"/>
  <c r="C26" i="11"/>
</calcChain>
</file>

<file path=xl/sharedStrings.xml><?xml version="1.0" encoding="utf-8"?>
<sst xmlns="http://schemas.openxmlformats.org/spreadsheetml/2006/main" count="2936" uniqueCount="583">
  <si>
    <t>Precisão</t>
  </si>
  <si>
    <t>Revocação</t>
  </si>
  <si>
    <t>Medida-f</t>
  </si>
  <si>
    <t>2 x Precisão x Revocação / Precisão + Revocação</t>
  </si>
  <si>
    <t>Links</t>
  </si>
  <si>
    <t>https://www.surveymonkey.com/r/shrm-career-development-template</t>
  </si>
  <si>
    <t>https://www.surveymonkey.com/r/Health-Insurance-Evaluation-Template</t>
  </si>
  <si>
    <t>http://www.questionpro.com/survey-templates/online-bookstore-survey/</t>
  </si>
  <si>
    <t>http://www.questionpro.com/survey-templates/community-service-agency-volunteer-survey/</t>
  </si>
  <si>
    <t>http://cs.createsurvey.com/publish/survey?s=5&amp;m=eOQj3V</t>
  </si>
  <si>
    <t>http://cs.createsurvey.com/publish/survey?s=24644&amp;m=yNBHMJ</t>
  </si>
  <si>
    <t>https://www.smartsurvey.co.uk/s/customer-support-evaluation-template?sample-provider=true</t>
  </si>
  <si>
    <t>https://www.smartsurvey.co.uk/s/concept-evaluation-and-study-of-pricing-template?sample-provider=true</t>
  </si>
  <si>
    <t>http://www.zarca.com/Online-Surveys-Employee/employee-internal-satisfaction-with-departments.html</t>
  </si>
  <si>
    <t>https://esurv.org/online-survey.php?survey_ID=OLIIJL_3e64a79e&amp;sdem</t>
  </si>
  <si>
    <t>https://survs.com/survey-templates/concept-testing-survey/</t>
  </si>
  <si>
    <t>https://www.surveycrest.com/template_preview/poPA2Hd40wJKCzI62P_6QuNPuAw</t>
  </si>
  <si>
    <t>https://www.surveycrest.com/template_preview/p2uko7fGd1fu3l3WQVg2dMMW10jM</t>
  </si>
  <si>
    <t>http://www.surveyshare.com/template/2518/Medical-Laboratory-Satisfaction-Patient</t>
  </si>
  <si>
    <t>http://www.surveyshare.com/template/1429/Supply-Chain-Management</t>
  </si>
  <si>
    <t>https://www.jotform.com/form-templates/preview/31633965174863?preview=true</t>
  </si>
  <si>
    <t>https://www.surveyforbusiness.com/survey-industry/automobiles-automobile-component.html</t>
  </si>
  <si>
    <t>https://survey.zoho.com/surveytemplate/Non%20Profit-Predicted%20Donations%20Survey</t>
  </si>
  <si>
    <t>https://survey.zoho.com/surveytemplate/Business%20Survey-Internet%20Shopper%20Survey</t>
  </si>
  <si>
    <t>https://www.survio.com/modelo-de-pesquisa/pesquisa-de-recebimento-do-produto</t>
  </si>
  <si>
    <t>https://www.survio.com/modelo-de-pesquisa/pesquisa-sobre-servicos-odontologicos</t>
  </si>
  <si>
    <t>https://www.survey-maker.com/Template-Employee-Satisfaction</t>
  </si>
  <si>
    <t>Média:</t>
  </si>
  <si>
    <t>|pergsCrawler /\ pergsReal| / |pergsCrawler|</t>
  </si>
  <si>
    <t>|pergsCrawler /\ pergsReal| / |pergsReal|</t>
  </si>
  <si>
    <t>https://surveynuts.com/surveys/take?id=2668&amp;c=85393DRVH</t>
  </si>
  <si>
    <t>http://www.hoteljardinsdajuda.com/questionário.aspx?ID=17</t>
  </si>
  <si>
    <t>https://docs.google.com/forms/d/e/1FAIpQLSdKNoTd6y08to45zgcXlWxCtzVEJg3irc1FbQikSS6fnyMdtQ/viewform?c=0&amp;w=1</t>
  </si>
  <si>
    <t>http://www.almaderma.com.br/formulario/florais/entrevista02/contato.php</t>
  </si>
  <si>
    <t>http://www.negocioselectronicos.biz/empresa/trabaja-con-nosotros</t>
  </si>
  <si>
    <t>http://www.surveyexpression.com/Survey.aspx?id=1bc0b018-ca39-4889-85d4-db1a815e7f1f</t>
  </si>
  <si>
    <t>http://www.websurveymaster.com/t/12/Samples</t>
  </si>
  <si>
    <t>http://www.websurveymaster.com/t/31/Samples</t>
  </si>
  <si>
    <t>http://www.surveymoz.com/s/evaluation-of-company-and-supervisor-example</t>
  </si>
  <si>
    <t>http://objectplanet.com/opinio/s/s?s=452</t>
  </si>
  <si>
    <t>http://www.esurveyspro.com/Survey.aspx?id=9b025bc3-6ee0-4142-b6d0-88ea6e02a026</t>
  </si>
  <si>
    <t>https://www.ecustomersurvey.com/dsm/ViewSurvey.do?preview=true&amp;surveyId=239</t>
  </si>
  <si>
    <t>https://www.nbrii.com/guest-service-survey-questions-template/</t>
  </si>
  <si>
    <t>https://gallery.wufoo.com/embed/mvjyq8e00w2jh0/def/embedKey=mvjyq8e00w2jh0219117&amp;entsource=&amp;referrer=https%3Awuslashwuslashwww.wufoo.comwuslashgallerywuslashtemplateswuslashsurveyswuslashpagewuslash4wuslash</t>
  </si>
  <si>
    <t>https://gallery.wufoo.com/embed/p15ztz1k1fl8nrn/def/embedKey=p15ztz1k1fl8nrn430696&amp;entsource=&amp;referrer=https%3Awuslashwuslashwww.wufoo.comwuslashgallerywuslashtemplateswuslashsurveyswuslash</t>
  </si>
  <si>
    <t>http://www.123contactform.com/js-form--1941084.html</t>
  </si>
  <si>
    <t>http://www.123contactform.com/js-form--1029058.html</t>
  </si>
  <si>
    <t>http://infopoll.net/live/surveys/s32929.htm</t>
  </si>
  <si>
    <t>https://statpac.com/online-surveys/customer_satisfaction_survey.htm</t>
  </si>
  <si>
    <t>http://www.survey-calls.com/survey-registration.htm</t>
  </si>
  <si>
    <t>http://www.createsurvey.com/cgi-bin/pollfrm?s=36960&amp;m=FWIOpt&amp;presurvey_view=1</t>
  </si>
  <si>
    <t>ID</t>
  </si>
  <si>
    <t>Link</t>
  </si>
  <si>
    <t>Nº Pergs</t>
  </si>
  <si>
    <t>Pergs Fechadas</t>
  </si>
  <si>
    <t>Pergs Abertas</t>
  </si>
  <si>
    <t>Pergs Multipla Escolha</t>
  </si>
  <si>
    <t>Comentarios</t>
  </si>
  <si>
    <t>|altsCrawler /\ altsReal| / |altsCrawler|</t>
  </si>
  <si>
    <t>|altsCrawler /\ altsReal| / |altsReal|</t>
  </si>
  <si>
    <t>|pergsFCrawler /\ pergsFReal| / |pergsFCrawler|</t>
  </si>
  <si>
    <t>|pergsFCrawler /\ pergsFReal| / |pergsFReal|</t>
  </si>
  <si>
    <t>|gruposCrawler /\ gruposReal| / |gruposCrawler|</t>
  </si>
  <si>
    <t>|gruposCrawler /\ gruposReal| / |gruposReal|</t>
  </si>
  <si>
    <t>http://www.questionpro.com/survey-templates/isp-service-evaluation/</t>
  </si>
  <si>
    <t>http://www.questionpro.com/survey-templates/website-feedback/</t>
  </si>
  <si>
    <t>http://www.questionpro.com/survey-templates/employee-satisfaction/</t>
  </si>
  <si>
    <t>http://www.questionpro.com/survey-templates/purchase-process-and-evaluation-survey/</t>
  </si>
  <si>
    <t>http://www.questionpro.com/survey-templates/travel-tour-evaluation/</t>
  </si>
  <si>
    <t>qWithSubQ</t>
  </si>
  <si>
    <t>http://www.questionpro.com/survey-templates/service-satisfaction/</t>
  </si>
  <si>
    <t>http://www.questionpro.com/survey-templates/mall-purchase-habits/</t>
  </si>
  <si>
    <t>https://www.questionpro.com/survey-templates/how-well-do-you-know-me/</t>
  </si>
  <si>
    <t>http://www.questionpro.com/survey-templates/employee-turnover/</t>
  </si>
  <si>
    <t>http://www.questionpro.com/survey-templates/web-site-evaluation/</t>
  </si>
  <si>
    <t>http://www.questionpro.com/survey-templates/warranty-card/</t>
  </si>
  <si>
    <t>http://www.questionpro.com/survey-templates/employee-concern-for-patients/</t>
  </si>
  <si>
    <t>Satisfação</t>
  </si>
  <si>
    <t>http://www.questionpro.com/survey-templates/web-demographics/</t>
  </si>
  <si>
    <t>http://www.questionpro.com/survey-templates/product-service-design/</t>
  </si>
  <si>
    <t>http://www.questionpro.com/survey-templates/market-potential-evaluation/</t>
  </si>
  <si>
    <t>http://www.questionpro.com/survey-templates/training-services-evaluation-survey/</t>
  </si>
  <si>
    <t>http://www.questionpro.com/survey-templates/general-shopping-demographics/</t>
  </si>
  <si>
    <t>http://www.questionpro.com/survey-templates/seminar-purchase-motivation/</t>
  </si>
  <si>
    <t>http://www.questionpro.com/survey-templates/advertising-effectiveness/</t>
  </si>
  <si>
    <t>http://www.questionpro.com/survey-templates/it-job-evaluation-and-future-staff-needs/</t>
  </si>
  <si>
    <t>http://www.questionpro.com/survey-templates/consumer-electronics-car-stereo-registration/</t>
  </si>
  <si>
    <t>http://www.questionpro.com/survey-templates/web-site-feedback/</t>
  </si>
  <si>
    <t>https://www.questionpro.com/survey-templates/job-evaluation/</t>
  </si>
  <si>
    <t>http://www.questionpro.com/survey-templates/airline-flight-survey/</t>
  </si>
  <si>
    <t>http://www.questionpro.com/survey-templates/career-training-and-development/</t>
  </si>
  <si>
    <t>https://survey.zoho.com/surveytemplate/human%20resources-employee%20performance%20survey</t>
  </si>
  <si>
    <t>https://survey.zoho.com/surveytemplate/govt%20and%20political-military%20service%20survey</t>
  </si>
  <si>
    <t>https://survey.zoho.com/surveytemplate/education-student%20feedback%20survey</t>
  </si>
  <si>
    <t>https://survey.zoho.com/surveytemplate/marketing-language%20proficiency%20survey</t>
  </si>
  <si>
    <t>https://survey.zoho.com/surveytemplate/marketing-new%20product%20feedback%20survey</t>
  </si>
  <si>
    <t>https://survey.zoho.com/surveytemplate/human%20resources-job%20satisfaction%20survey</t>
  </si>
  <si>
    <t>https://survey.zoho.com/surveytemplate/Events-Neighbourhood%20Feedback%20Template</t>
  </si>
  <si>
    <t>https://survey.zoho.com/surveytemplate/govt%20and%20political-%20voter%20feedback%20survey-government%20performance</t>
  </si>
  <si>
    <t>https://survey.zoho.com/surveytemplate/Business%20Survey-Resort%20Evaluation</t>
  </si>
  <si>
    <t>https://survey.zoho.com/surveytemplate/marketing-service%20market%20research%20survey</t>
  </si>
  <si>
    <t>https://survey.zoho.com/surveytemplate/events-event%20facilities%20feedback%20survey</t>
  </si>
  <si>
    <t>https://survey.zoho.com/surveytemplate/marketing-software%20application%20feedback%20survey</t>
  </si>
  <si>
    <t>https://survey.zoho.com/surveytemplate/education-student%20self-efficacy%20survey</t>
  </si>
  <si>
    <t>https://survey.zoho.com/surveytemplate/marketing-lead%20generation%20survey</t>
  </si>
  <si>
    <t>https://survey.zoho.com/surveytemplate/marketing-product%20feedback%20survey</t>
  </si>
  <si>
    <t>https://survey.zoho.com/surveytemplate/human%20resources-employee%20wellness%20survey</t>
  </si>
  <si>
    <t>https://survey.zoho.com/surveytemplate/marketing-customer%20attitudes%20survey</t>
  </si>
  <si>
    <t>https://survey.zoho.com/surveytemplate/education-school%20program%20fit%20survey</t>
  </si>
  <si>
    <t>https://survey.zoho.com/surveytemplate/marketing-service%20feedback%20survey</t>
  </si>
  <si>
    <t>https://survey.zoho.com/surveytemplate/marketing-typical%20market%20demographics%20survey</t>
  </si>
  <si>
    <t>https://survey.zoho.com/surveytemplate/human%20resources-leadership%20effectiveness%20survey</t>
  </si>
  <si>
    <t>https://survey.zoho.com/surveytemplate/education-seminar%20feedback%20survey</t>
  </si>
  <si>
    <t>https://survey.zoho.com/surveytemplate/marketing-new%20brand%20name%20testing%20survey</t>
  </si>
  <si>
    <t>https://survey.zoho.com/surveytemplate/events-event%20rsvp%20template</t>
  </si>
  <si>
    <t>https://survey.zoho.com/surveytemplate/education-child%20social%20support%20survey</t>
  </si>
  <si>
    <t>http://www.surveyshare.com/template/1455/Local-Government-Satisfaction</t>
  </si>
  <si>
    <t>http://www.surveyshare.com/template/1456/Local-Library-Satisfaction</t>
  </si>
  <si>
    <t>http://www.surveyshare.com/template/1430/Team-Project-Assessment</t>
  </si>
  <si>
    <t>http://www.surveyshare.com/template/1423/Employee-Health-Benefits-Satisfaction</t>
  </si>
  <si>
    <t>http://www.surveyshare.com/template/5625/Golf-Course-Condition-Survey</t>
  </si>
  <si>
    <t>http://www.surveyshare.com/template/5564/Golf-Course-Condition-Survey</t>
  </si>
  <si>
    <t>http://www.surveyshare.com/template/399/ELearning-Organizational-Support</t>
  </si>
  <si>
    <t>http://www.surveyshare.com/template/1412/Customer-Services-Satisfaction</t>
  </si>
  <si>
    <t>http://www.surveyshare.com/template/1413/Customer-Technical-Support-Satisfaction</t>
  </si>
  <si>
    <t>http://www.surveyshare.com/template/1443/ELearning-Vendor-Support-Services</t>
  </si>
  <si>
    <t>http://www.surveyshare.com/template/445/Electronic-Purchasing-Software-Evaluation</t>
  </si>
  <si>
    <t>http://www.surveyshare.com/template/2692/Hospital-Services-InPatient</t>
  </si>
  <si>
    <t>http://www.surveyshare.com/template/2470/Hospital-Services-Out-Patient</t>
  </si>
  <si>
    <t>http://www.surveyshare.com/template/1415/Office-Visit-Survey</t>
  </si>
  <si>
    <t>http://www.surveyshare.com/template/404/Internal-Website-Evaluation</t>
  </si>
  <si>
    <t>http://www.surveyshare.com/template/1457/National-Parks-Satisfaction-Survey</t>
  </si>
  <si>
    <t>http://www.surveyshare.com/template/383/Home-Computer-Use</t>
  </si>
  <si>
    <t>http://www.surveyshare.com/template/427/State-Park-Campground-Survey</t>
  </si>
  <si>
    <t>http://www.surveyshare.com/template/1418/Store-Evaluation</t>
  </si>
  <si>
    <t>http://www.surveyshare.com/template/385/ELearning-Courseware-Satisfaction</t>
  </si>
  <si>
    <t>http://www.surveyshare.com/template/353/Employee-Health-Benefits-Satisfaction</t>
  </si>
  <si>
    <t>http://www.surveyshare.com/template/1424/Exit-Interview</t>
  </si>
  <si>
    <t>http://www.surveyshare.com/template/439/Salary-Survey</t>
  </si>
  <si>
    <t>http://www.surveyshare.com/template/3084/Emergency-Room-Visit</t>
  </si>
  <si>
    <t>http://www.surveyshare.com/template/1454/Community-Crime-Perception</t>
  </si>
  <si>
    <t>https://www.surveymonkey.com/r/US-Demographics-Template</t>
  </si>
  <si>
    <t>https://www.surveymonkey.com/r/Makeup-Products-Template</t>
  </si>
  <si>
    <t>https://www.surveymonkey.com/r/High-School-Sports-Student-Feedback-Template</t>
  </si>
  <si>
    <t>https://www.surveymonkey.com/r/Market-Research-Service-Template</t>
  </si>
  <si>
    <t>https://www.surveymonkey.com/r/Recruiting-Satisfaction-Survey-Template</t>
  </si>
  <si>
    <t>https://www.surveymonkey.com/r/Facebook-Template</t>
  </si>
  <si>
    <t>https://www.surveymonkey.com/r/Education-Demographics-Template</t>
  </si>
  <si>
    <t>https://www.surveymonkey.com/r/package_testing_template</t>
  </si>
  <si>
    <t>https://www.surveymonkey.com/r/Movie-and-TV-Viewing-Template</t>
  </si>
  <si>
    <t>https://www.surveymonkey.com/r/Learning-Support-Template</t>
  </si>
  <si>
    <t>https://www.surveymonkey.com/r/Online-Product-Feedback-Survey-Template-new</t>
  </si>
  <si>
    <t>https://www.surveymonkey.com/r/Endurance-Event-Feedback-Template</t>
  </si>
  <si>
    <t>https://www.surveymonkey.com/r/Real-Estate-Agent-Evaluation-Template</t>
  </si>
  <si>
    <t>https://www.surveymonkey.com/r/shrm-work-environment-template</t>
  </si>
  <si>
    <t>https://www.surveymonkey.com/r/CAHPS-12-Month-Survey-20-Adult-Template</t>
  </si>
  <si>
    <t>https://www.surveymonkey.com/r/Typical-Customer-Analysis-Template</t>
  </si>
  <si>
    <t>https://www.surveymonkey.com/r/Event-Planning-Template</t>
  </si>
  <si>
    <t>https://www.surveymonkey.com/r/Entertainment-Event-Feedback-Template</t>
  </si>
  <si>
    <t>https://www.surveymonkey.com/r/Department-Performance-Template</t>
  </si>
  <si>
    <t>https://www.surveymonkey.com/r/logo_testing_template</t>
  </si>
  <si>
    <t>https://www.surveymonkey.com/r/Membership-Survey-Template</t>
  </si>
  <si>
    <t>https://www.surveymonkey.com/r/CAHPS-Dental-Plan-Survey-Template</t>
  </si>
  <si>
    <t>https://www.surveymonkey.com/r/Bullying-Survey</t>
  </si>
  <si>
    <t>https://www.surveymonkey.com/r/Event-RSVP-Template</t>
  </si>
  <si>
    <t>https://www.surveymonkey.com/r/School-Climate-Survey2</t>
  </si>
  <si>
    <t>https://www.survio.com/modelo-de-pesquisa/pesquisa-de-avaliacao-de-loja-de-reparo-de-automoveis</t>
  </si>
  <si>
    <t>https://www.survio.com/modelo-de-pesquisa/pesquisa-para-planejamento-de-festas-de-aniversario</t>
  </si>
  <si>
    <t>https://www.survio.com/modelo-de-pesquisa/pesquisa-de-satisfacao-de-pacientes-do-servico-de-ginecologia</t>
  </si>
  <si>
    <t>https://www.survio.com/modelo-de-pesquisa/questionario-sobre-atendimento-ao-cliente</t>
  </si>
  <si>
    <t>https://www.survio.com/modelo-de-pesquisa/pesquisa-de-satisfacao-sobre-beneficios-da-empresa</t>
  </si>
  <si>
    <t>https://www.survio.com/modelo-de-pesquisa/pesquisa-sobre-tendencias-da-moda-e-comportamento-do-consumidor</t>
  </si>
  <si>
    <t>https://www.survio.com/modelo-de-pesquisa/pesquisa-para-planejamento-de-colonia-de-ferias</t>
  </si>
  <si>
    <t>https://www.survio.com/modelo-de-pesquisa/pesquisa-sobre-fidelidade-em-relacionamento</t>
  </si>
  <si>
    <t>https://www.survio.com/modelo-de-pesquisa/pesquisa-de-feedback-de-360-graus</t>
  </si>
  <si>
    <t>https://www.survio.com/modelo-de-pesquisa/pesquisa-de-aptidao-fisica</t>
  </si>
  <si>
    <t>https://www.survio.com/modelo-de-pesquisa/pesquisa-para-planejamento-de-eventos-para-formacao-de-equipes</t>
  </si>
  <si>
    <t>https://www.survio.com/modelo-de-pesquisa/pesquisa-sobre-o-habito-de-fumar</t>
  </si>
  <si>
    <t>https://www.survio.com/modelo-de-pesquisa/pesquisa-de-compra-arrendamento-de-carro</t>
  </si>
  <si>
    <t>https://www.survio.com/modelo-de-pesquisa/pesquisa-de-relacionamento-com-cliente-b2b</t>
  </si>
  <si>
    <t>https://www.survio.com/modelo-de-pesquisa/pesquisa-de-cancelamento-de-servico</t>
  </si>
  <si>
    <t>https://www.survio.com/modelo-de-pesquisa/pesquisa-para-residentes-em-casas-de-respouso-idosos</t>
  </si>
  <si>
    <t>https://www.survio.com/modelo-de-pesquisa/pesquisa-de-avaliacao-para-clinicas-de-cirurgia-plastica-cosmeticos</t>
  </si>
  <si>
    <t>https://www.survio.com/modelo-de-pesquisa/pesquisa-de-satisfacao-do-hospede-com-servicos-do-hotel</t>
  </si>
  <si>
    <t>https://www.survio.com/modelo-de-pesquisa/pesquisa-de-avaliacao-para-servicos-de-entrega-correios</t>
  </si>
  <si>
    <t>https://www.survio.com/modelo-de-pesquisa/pesquisa-de-planejamento-do-evento-da-empresa</t>
  </si>
  <si>
    <t>https://www.survio.com/modelo-de-pesquisa/pesquisa-da-comunicacao-entre-a-escola-e-os-pais</t>
  </si>
  <si>
    <t>https://www.survio.com/modelo-de-pesquisa/pesquisa-de-trapaca-cola-na-escola</t>
  </si>
  <si>
    <t>https://www.survio.com/modelo-de-pesquisa/pesquisa-de-percepcao-da-publicidade-e-de-sua-eficiencia</t>
  </si>
  <si>
    <t>https://www.survio.com/modelo-de-pesquisa/pesquisa-para-planajamento-de-viagem-ou-excursao</t>
  </si>
  <si>
    <t>https://www.surveyforbusiness.com/survey-industry/event-planning.html</t>
  </si>
  <si>
    <t>https://www.surveyforbusiness.com/survey-industry/internet.html</t>
  </si>
  <si>
    <t>https://www.surveyforbusiness.com/survey-industry/marketing-and-development.html</t>
  </si>
  <si>
    <t>https://www.surveyforbusiness.com/survey-industry/agriculture.html</t>
  </si>
  <si>
    <t>https://www.surveyforbusiness.com/survey-industry/media-and-entertainment.html</t>
  </si>
  <si>
    <t>http://cs.createsurvey.com/publish/survey?s=2&amp;m=2LlQwM</t>
  </si>
  <si>
    <t>http://cs.createsurvey.com/publish/survey?s=26&amp;m=xgadva</t>
  </si>
  <si>
    <t>http://cs.createsurvey.com/publish/survey?s=24661&amp;m=57sLKv</t>
  </si>
  <si>
    <t>http://cs.createsurvey.com/publish/survey?s=24795&amp;m=4Qj1mO</t>
  </si>
  <si>
    <t>http://cs.createsurvey.com/publish/survey?s=16&amp;m=02vUHw</t>
  </si>
  <si>
    <t>http://cs.createsurvey.com/publish/survey?s=24840&amp;m=IRMyf1</t>
  </si>
  <si>
    <t>http://cs.createsurvey.com/publish/survey?s=24289&amp;m=d3lGiB</t>
  </si>
  <si>
    <t>http://cs.createsurvey.com/publish/survey?s=24857&amp;m=2kW7V0</t>
  </si>
  <si>
    <t>http://cs.createsurvey.com/publish/survey?s=9&amp;m=bvC7ZD</t>
  </si>
  <si>
    <t>http://cs.createsurvey.com/publish/survey?s=23737&amp;m=sdpHXY</t>
  </si>
  <si>
    <t>http://cs.createsurvey.com/publish/survey?s=24634&amp;m=ElXdsl</t>
  </si>
  <si>
    <t>http://cs.createsurvey.com/publish/survey?s=24662&amp;m=IO9n7A</t>
  </si>
  <si>
    <t>http://cs.createsurvey.com/publish/survey?s=8&amp;m=1SkGdp</t>
  </si>
  <si>
    <t>http://cs.createsurvey.com/publish/survey?s=22&amp;m=Fw5en8</t>
  </si>
  <si>
    <t>http://cs.createsurvey.com/publish/survey?a=K8eHLw</t>
  </si>
  <si>
    <t>http://cs.createsurvey.com/publish/survey?s=24749&amp;m=klbzM2</t>
  </si>
  <si>
    <t>http://cs.createsurvey.com/publish/survey?s=12&amp;m=xaHXHG</t>
  </si>
  <si>
    <t>http://cs.createsurvey.com/publish/survey?s=4&amp;m=AmB0jQ</t>
  </si>
  <si>
    <t>http://cs.createsurvey.com/publish/survey?s=24541&amp;m=dLWhHv</t>
  </si>
  <si>
    <t>http://cs.createsurvey.com/publish/survey?s=24713&amp;m=iqBM5A</t>
  </si>
  <si>
    <t>http://cs.createsurvey.com/publish/survey?s=24858&amp;m=HOsd7K</t>
  </si>
  <si>
    <t>http://cs.createsurvey.com/publish/survey?s=21&amp;m=gfpDxm</t>
  </si>
  <si>
    <t>http://cs.createsurvey.com/publish/survey?s=6&amp;m=BJqDNq</t>
  </si>
  <si>
    <t>http://cs.createsurvey.com/publish/survey?s=24488&amp;m=Tfmmnr</t>
  </si>
  <si>
    <t>https://www.surveycrest.com/template_preview/pTwO9GSJewcb2GhDYSfTU8xmbpD0</t>
  </si>
  <si>
    <t>https://www.surveycrest.com/template_preview/p1rVr0a1_x4JwTvSWVlfWz8zCjOCi6w</t>
  </si>
  <si>
    <t>https://www.surveycrest.com/template_preview/prFF9xxmZCgrW3UIWJ2WM0QZyqQ</t>
  </si>
  <si>
    <t>https://www.surveycrest.com/template_preview/pZ0u5a9Kcnda1_x4Kw1pQuJK14thHQpQ</t>
  </si>
  <si>
    <t>https://www.surveycrest.com/template_preview/pw0TQ99SVu8Ooo3A9BYkf3Yta1_x46b4</t>
  </si>
  <si>
    <t>https://www.surveycrest.com/template_preview/p5ZhVi5L9jF82oemoJuhuogIeQek</t>
  </si>
  <si>
    <t>https://www.surveycrest.com/template_preview/ptFWIu_MHkM3MtcwoNVIHSSa1_x4W2Cw</t>
  </si>
  <si>
    <t>https://www.surveycrest.com/template_preview/p2fPMflJnd7rxLOPyCO23V7uBv0E</t>
  </si>
  <si>
    <t>https://www.surveycrest.com/template_preview/puWvVkQnN8a0qY1hFSXnSst1_ow</t>
  </si>
  <si>
    <t>https://www.surveycrest.com/template_preview/p6R07Zr_vfYl3ICik89Zd8XFa4RY</t>
  </si>
  <si>
    <t>https://www.surveycrest.com/template_preview/pHfp57nUUpGezVfyZajiH9xk0xIo</t>
  </si>
  <si>
    <t>https://www.surveycrest.com/template_preview/pvWW8loe2tIki4jbkvIO7CTGOArM</t>
  </si>
  <si>
    <t>https://www.surveycrest.com/template_preview/pBXsdHPiuajRJWmra1_x4f5X3u0DqwAg</t>
  </si>
  <si>
    <t>https://www.surveycrest.com/template_preview/pwvyrmbedh0kAbeIN9QEzEiaVO54</t>
  </si>
  <si>
    <t>https://www.surveycrest.com/template_preview/pM3yYGBJ7wOa1_x4Ex8xCXst0xQoTgQ</t>
  </si>
  <si>
    <t>https://www.surveycrest.com/template_preview/pdMj2KfB4Iea1_x4usCdUsupHGwPLl9I</t>
  </si>
  <si>
    <t>https://www.surveycrest.com/template_preview/pi7lvjb6tvVb5r9YBDgMee8mwOIw</t>
  </si>
  <si>
    <t>https://www.surveycrest.com/template_preview/pXT5Nw_AQPn48qqQ57GYpnQRsHA</t>
  </si>
  <si>
    <t>https://www.surveycrest.com/template_preview/p1MFNDhuCFtv40AhuVvCiNgT9fE8</t>
  </si>
  <si>
    <t>https://www.surveycrest.com/template_preview/pT5a1_x4hwYqXa1_x4cc5Jm6yv0mzR_nZ4kg</t>
  </si>
  <si>
    <t>https://www.surveycrest.com/template_preview/pcqppG47mWergBt4FBypsp01oEQ</t>
  </si>
  <si>
    <t>https://www.surveycrest.com/template_preview/pJWqBHUCUzv9zV3l4kA2B2fpXTg</t>
  </si>
  <si>
    <t>https://www.surveycrest.com/template_preview/pX7PBIxCqklttf10YeTh_neb62ic</t>
  </si>
  <si>
    <t>https://gallery.wufoo.com/embed/m7chgdg0xk7plo/def/embedKey=m7chgdg0xk7plo404468</t>
  </si>
  <si>
    <t>https://gallery.wufoo.com/embed/m1di0m6u1aphg61/def/embedKey=m1di0m6u1aphg61181634</t>
  </si>
  <si>
    <t>https://gallery.wufoo.com/embed/mk190tk1jer7sj/def/embedKey=mk190tk1jer7sj368016</t>
  </si>
  <si>
    <t>https://gallery.wufoo.com/embed/m1nexmeh0cyfibo/def/embedKey=m1nexmeh0cyfibo456620</t>
  </si>
  <si>
    <t>https://gallery.wufoo.com/embed/mj1506606yg3bp/def/embedKey=mj1506606yg3bp70465</t>
  </si>
  <si>
    <t>https://gallery.wufoo.com/embed/s1pm4k3y09pc4ne/def/embedKey=s1pm4k3y09pc4ne93700</t>
  </si>
  <si>
    <t>https://gallery.wufoo.com/embed/m16z0mc6185zdr8/def/embedKey=m16z0mc6185zdr818976</t>
  </si>
  <si>
    <t>https://gallery.wufoo.com/embed/m1qvn8k01g3ccc9/def/embedKey=m1qvn8k01g3ccc9895164</t>
  </si>
  <si>
    <t>https://gallery.wufoo.com/embed/mz6qqbo1jdhdcu/def/embedKey=mz6qqbo1jdhdcu663063</t>
  </si>
  <si>
    <t>https://gallery.wufoo.com/embed/p15ztz1k1fl8nrn/def/embedKey=p15ztz1k1fl8nrn430696</t>
  </si>
  <si>
    <t>https://gallery.wufoo.com/embed/s6n596n1fpmxx1/def/embedKey=s6n596n1fpmxx1141434</t>
  </si>
  <si>
    <t>https://gallery.wufoo.com/embed/mzclrfs0p2ztr3/def/embedKey=mzclrfs0p2ztr3392795</t>
  </si>
  <si>
    <t>https://gallery.wufoo.com/embed/m1qsavya1ozsmpo/def/embedKey=m1qsavya1ozsmpo578647</t>
  </si>
  <si>
    <t>https://gallery.wufoo.com/embed/r15y6jxp139gb8f/def/embedKey=r15y6jxp139gb8f455631</t>
  </si>
  <si>
    <t>https://gallery.wufoo.com/embed/m1v1ukx90mamwj9/def/embedKey=m1v1ukx90mamwj9188801</t>
  </si>
  <si>
    <t>https://gallery.wufoo.com/embed/z1jf7o2i0c4jbok/def/embedKey=z1jf7o2i0c4jbok542388</t>
  </si>
  <si>
    <t>https://gallery.wufoo.com/embed/zpfozn70yydvip/def/embedKey=zpfozn70yydvip429528</t>
  </si>
  <si>
    <t>https://gallery.wufoo.com/embed/m1f5i72n0d4pi21/def/embedKey=m1f5i72n0d4pi21378515</t>
  </si>
  <si>
    <t>Juntando primeiras pergs</t>
  </si>
  <si>
    <t>https://gallery.wufoo.com/embed/m17xhnla1al4syw/def/embedKey=m17xhnla1al4syw419146</t>
  </si>
  <si>
    <t>https://gallery.wufoo.com/embed/m1yn2le9147468p/def/embedKey=m1yn2le9147468p35068</t>
  </si>
  <si>
    <t>https://gallery.wufoo.com/embed/r7u9ts90816t80/def/embedKey=r7u9ts90816t80777986</t>
  </si>
  <si>
    <t>https://gallery.wufoo.com/embed/svkn7xz0gda340/def/embedKey=svkn7xz0gda340844614</t>
  </si>
  <si>
    <t>https://gallery.wufoo.com/embed/r180116c062fsxs/def/embedKey=r180116c062fsxs346268</t>
  </si>
  <si>
    <t>https://gallery.wufoo.com/embed/ml90ukx16d7h62/def/embedKey=ml90ukx16d7h62809868</t>
  </si>
  <si>
    <t>https://gallery.wufoo.com/embed/w1qtrb451rja978/def/embedKey=w1qtrb451rja9786468</t>
  </si>
  <si>
    <t>http://www.websurveymaster.com/t/54/Samples</t>
  </si>
  <si>
    <t>http://www.websurveymaster.com/t/58/Samples</t>
  </si>
  <si>
    <t>http://www.websurveymaster.com/t/35/Samples</t>
  </si>
  <si>
    <t>http://www.websurveymaster.com/t/26/Samples</t>
  </si>
  <si>
    <t>http://www.websurveymaster.com/t/29/Samples</t>
  </si>
  <si>
    <t>http://www.websurveymaster.com/t/59/Samples</t>
  </si>
  <si>
    <t>http://www.websurveymaster.com/t/45/Samples</t>
  </si>
  <si>
    <t>http://www.websurveymaster.com/t/60/Samples</t>
  </si>
  <si>
    <t>http://www.websurveymaster.com/t/11/Samples</t>
  </si>
  <si>
    <t>http://www.websurveymaster.com/t/44/Samples</t>
  </si>
  <si>
    <t>http://www.websurveymaster.com/t/62/Samples</t>
  </si>
  <si>
    <t>http://www.websurveymaster.com/t/65/Samples</t>
  </si>
  <si>
    <t>http://www.websurveymaster.com/t/33/Samples</t>
  </si>
  <si>
    <t>http://www.websurveymaster.com/t/21/Samples</t>
  </si>
  <si>
    <t>http://www.websurveymaster.com/t/42/Samples</t>
  </si>
  <si>
    <t>http://www.websurveymaster.com/t/19/Samples</t>
  </si>
  <si>
    <t>http://www.websurveymaster.com/t/16/Samples</t>
  </si>
  <si>
    <t>http://www.websurveymaster.com/t/30/Samples</t>
  </si>
  <si>
    <t>http://www.websurveymaster.com/t/57/Samples</t>
  </si>
  <si>
    <t>http://www.websurveymaster.com/t/27/Samples</t>
  </si>
  <si>
    <t>http://www.websurveymaster.com/t/67/Samples</t>
  </si>
  <si>
    <t>http://www.websurveymaster.com/t/61/Samples</t>
  </si>
  <si>
    <t>http://www.websurveymaster.com/t/24/Samples</t>
  </si>
  <si>
    <t>https://www.smartsurvey.co.uk/s/evaluation-of-company-and-supervisor-template?sample-provider=true</t>
  </si>
  <si>
    <t>https://www.smartsurvey.co.uk/s/client-evaluation-of-project-services-template?sample-provider=true</t>
  </si>
  <si>
    <t>https://www.smartsurvey.co.uk/s/health-care-and-well-being-template?sample-provider=true</t>
  </si>
  <si>
    <t>https://www.smartsurvey.co.uk/s/employee-self-assessment-template?sample-provider=true</t>
  </si>
  <si>
    <t>https://www.smartsurvey.co.uk/s/online-retail-evaluation-template?sample-provider=true</t>
  </si>
  <si>
    <t>https://www.smartsurvey.co.uk/s/conference-evaluation-template?sample-provider=true</t>
  </si>
  <si>
    <t>https://www.smartsurvey.co.uk/s/course-evaluation-and-improvement-template?sample-provider=true</t>
  </si>
  <si>
    <t>https://www.smartsurvey.co.uk/s/product-service-satisfaction-template?sample-provider=true</t>
  </si>
  <si>
    <t>https://www.smartsurvey.co.uk/s/website-visitor-feedback-template?sample-provider=true</t>
  </si>
  <si>
    <t>https://www.smartsurvey.co.uk/s/customer-online-support-evaluation-template?sample-provider=true</t>
  </si>
  <si>
    <t>https://www.smartsurvey.co.uk/s/evaluation-of-event-planning-template?sample-provider=true</t>
  </si>
  <si>
    <t>https://www.smartsurvey.co.uk/s/patient-satisfaction-template?sample-provider=true</t>
  </si>
  <si>
    <t>https://www.smartsurvey.co.uk/s/medical-examination-service-template?sample-provider=true</t>
  </si>
  <si>
    <t>https://www.smartsurvey.co.uk/s/evaluation-of-job-template?sample-provider=true</t>
  </si>
  <si>
    <t>https://www.smartsurvey.co.uk/s/graduation-exit-survey-template?sample-provider=true</t>
  </si>
  <si>
    <t>https://www.smartsurvey.co.uk/s/effectiveness-of-advertising-template?sample-provider=true</t>
  </si>
  <si>
    <t>https://www.smartsurvey.co.uk/s/motivation-and-buying-experience-template?sample-provider=true</t>
  </si>
  <si>
    <t>https://www.smartsurvey.co.uk/s/university-exit-survey-template?sample-provider=true</t>
  </si>
  <si>
    <t>https://www.smartsurvey.co.uk/s/health-care-opinion-survey-template?sample-provider=true</t>
  </si>
  <si>
    <t>https://www.smartsurvey.co.uk/s/service-quality-evaluation-template?sample-provider=true</t>
  </si>
  <si>
    <t>https://www.smartsurvey.co.uk/s/career-development-and-training-template?sample-provider=true</t>
  </si>
  <si>
    <t>https://www.smartsurvey.co.uk/s/dental-care-template?sample-provider=true</t>
  </si>
  <si>
    <t>https://www.smartsurvey.co.uk/s/web-evaluation-template?sample-provider=true</t>
  </si>
  <si>
    <t>http://surveyonics.com/Survey/Dental-Care-Survey.aspx</t>
  </si>
  <si>
    <t>http://surveyonics.com/SurveyCourseware/Creating-Staff-Satisfaction-Surveys.aspx</t>
  </si>
  <si>
    <t>http://surveyonics.com/Survey/customer-satisfaction-with-company-survey.aspx</t>
  </si>
  <si>
    <t>http://surveyonics.com/Survey/Student-Exit-Survey.aspx</t>
  </si>
  <si>
    <t>http://surveyonics.com/Survey/Service-Cancellation-Survey.aspx</t>
  </si>
  <si>
    <t>http://surveyonics.com/Survey/the-happiness-survey.aspx</t>
  </si>
  <si>
    <t>qWithSubQ=8</t>
  </si>
  <si>
    <t>http://surveyonics.com/SurveyCourseware/Conducting-a-360-degree-Feedback-Survey.aspx</t>
  </si>
  <si>
    <t>http://surveyonics.com/Survey/Customer-Satisfaction-Survey.aspx</t>
  </si>
  <si>
    <t>http://surveyonics.com/Survey/employee-satisfaction-survey.aspx</t>
  </si>
  <si>
    <t>http://surveyonics.com/Survey/Website-Usability-Survey.aspx</t>
  </si>
  <si>
    <t>http://surveyonics.com/Survey/vacation-survey.aspx</t>
  </si>
  <si>
    <t>http://surveyonics.com/Survey/customer-satisfaction-with-technical-support.aspx</t>
  </si>
  <si>
    <t>http://surveyonics.com/Survey/Client-Satisfaction-Survey.aspx</t>
  </si>
  <si>
    <t>http://surveyonics.com/Survey/loyalty-program-design-survey.aspx</t>
  </si>
  <si>
    <t>http://surveyonics.com/Survey/Advertising-Effectiveness-Survey.aspx</t>
  </si>
  <si>
    <t>http://surveyonics.com/Survey/Attitude-and-Usage-Survey.aspx</t>
  </si>
  <si>
    <t>http://surveyonics.com/Survey/Course-Evaluation-and-Improvement-Survey.aspx</t>
  </si>
  <si>
    <t>http://surveyonics.com/Survey/medical-patient-satisfaction-survey.aspx</t>
  </si>
  <si>
    <t>http://surveyonics.com/Survey/motivation-and-buying-experience-survey.aspx</t>
  </si>
  <si>
    <t>http://surveyonics.com/Survey/salary-satisfaction-survey.aspx</t>
  </si>
  <si>
    <t>http://surveyonics.com/Survey/Facebook-Fun-an-Irritant.aspx</t>
  </si>
  <si>
    <t>http://surveyonics.com/Survey/Employee-Exit-Survey.aspx</t>
  </si>
  <si>
    <t>http://surveyonics.com/Survey/Product-and-Concept-Testing-Survey.aspx</t>
  </si>
  <si>
    <t>http://surveyonics.com/Survey/cost-of-living-survey.aspx</t>
  </si>
  <si>
    <t>http://surveyonics.com/Survey/Post-event-Survey.aspx</t>
  </si>
  <si>
    <t>https://www.proprofs.com/survey/t/?title=gqmn4</t>
  </si>
  <si>
    <t>https://www.proprofs.com/survey/t/?title=igekb</t>
  </si>
  <si>
    <t>https://www.proprofs.com/survey/t/?title=wttfz&amp;type=template</t>
  </si>
  <si>
    <t>https://www.proprofs.com/survey/t/?title=xl7oc&amp;type=template</t>
  </si>
  <si>
    <t>https://www.proprofs.com/survey/t/?title=dwz1q&amp;felx=kbdemo</t>
  </si>
  <si>
    <t>https://www.proprofs.com/survey/t/?title=market-research-survey</t>
  </si>
  <si>
    <t>https://www.proprofs.com/survey/t/?title=second-harvest-food-bank-team-builder-survey_1</t>
  </si>
  <si>
    <t>https://www.proprofs.com/survey/t/?title=stem-pt2</t>
  </si>
  <si>
    <t>https://www.proprofs.com/survey/t/?title=internet-usage-and-safety</t>
  </si>
  <si>
    <t>https://www.proprofs.com/survey/t/?title=teacher-feedback-survey</t>
  </si>
  <si>
    <t>https://www.proprofs.com/survey/t/?title=course-evaluation-survey_2</t>
  </si>
  <si>
    <t>https://www.proprofs.com/survey/t/?title=identify-part-of-a-rocket</t>
  </si>
  <si>
    <t>https://www.proprofs.com/survey/t/?title=yvf6j</t>
  </si>
  <si>
    <t>https://www.proprofs.com/survey/t/?title=product-feedback-survey</t>
  </si>
  <si>
    <t>https://www.proprofs.com/survey/t/?title=vd4km&amp;type=template</t>
  </si>
  <si>
    <t>https://www.proprofs.com/survey/t/?title=microsoft-office-skill-assessment</t>
  </si>
  <si>
    <t>https://www.proprofs.com/survey/t/?title=psxkk&amp;type=template</t>
  </si>
  <si>
    <t>https://www.proprofs.com/survey/t/?title=6afsh</t>
  </si>
  <si>
    <t>https://www.proprofs.com/survey/t/?title=adams-central-ffa</t>
  </si>
  <si>
    <t>https://www.proprofs.com/survey/t/?title=lssyb</t>
  </si>
  <si>
    <t>https://www.proprofs.com/survey/t/?title=5emht</t>
  </si>
  <si>
    <t>https://www.proprofs.com/survey/t/?title=okgaw&amp;type=template</t>
  </si>
  <si>
    <t>https://www.proprofs.com/survey/t/?title=t4tyr</t>
  </si>
  <si>
    <t>https://www.proprofs.com/survey/t/?title=5nnns</t>
  </si>
  <si>
    <t>https://www.proprofs.com/survey/t/?title=tgavx</t>
  </si>
  <si>
    <t>https://survey.com.br/preview/website-feedback-survey?template=true</t>
  </si>
  <si>
    <t>https://survey.com.br/preview/customer-satisfaction-banking?template=true</t>
  </si>
  <si>
    <t>https://survey.com.br/preview/product-or-service-feedback?template=true</t>
  </si>
  <si>
    <t>https://survey.com.br/preview/healthcare-patient-feedback?template=true</t>
  </si>
  <si>
    <t>https://survey.com.br/preview/teacher-evaluation?template=true</t>
  </si>
  <si>
    <t>https://survey.com.br/preview/customer-service-feedback?template=true</t>
  </si>
  <si>
    <t>https://survey.com.br/preview/course-evaluation-feedback?template=true</t>
  </si>
  <si>
    <t>https://survey.com.br/preview/my-performance-individual-feedback?template=true</t>
  </si>
  <si>
    <t>https://survey.com.br/preview/customer-satisfaction-retail-store?template=true</t>
  </si>
  <si>
    <t>https://survey.com.br/preview/employee-satisfaction?template=true</t>
  </si>
  <si>
    <t>https://survey.com.br/preview/course-evaluation-survey?template=true</t>
  </si>
  <si>
    <t>https://survey.com.br/preview/job-application-web-form-2?template=true</t>
  </si>
  <si>
    <t>https://survey.com.br/preview/customer-satisfaction-restaurant?template=true</t>
  </si>
  <si>
    <t>https://survey.com.br/preview/exit-interview-survey?template=true</t>
  </si>
  <si>
    <t>https://survey.com.br/preview/product-satisfaction-survey?template=true</t>
  </si>
  <si>
    <t>https://survey.com.br/preview/customer-satisfaction-product-feedback?template=true</t>
  </si>
  <si>
    <t>https://survey.com.br/preview/job-satisfaction-template?template=true</t>
  </si>
  <si>
    <t>https://survey.com.br/preview/market-research-new-product?template=true</t>
  </si>
  <si>
    <t>https://survey.com.br/preview/customer-feedback?template=true</t>
  </si>
  <si>
    <t>https://survey.com.br/preview/event-feedback-survey?template=true</t>
  </si>
  <si>
    <t>https://survey.com.br/preview/market-research-tourism-target-customers?template=true</t>
  </si>
  <si>
    <t>https://survey.com.br/preview/job-application-web-form-template?template=true</t>
  </si>
  <si>
    <t>https://survey.com.br/preview/hotel-satisfaction-feedback-survey?template=true</t>
  </si>
  <si>
    <t>https://survey.com.br/preview/customer-service-feedback-phone?template=true</t>
  </si>
  <si>
    <t>https://survey.com.br/preview/360-degree-feedback?template=true</t>
  </si>
  <si>
    <t>http://www.123contactform.com/js-form--1050807.html</t>
  </si>
  <si>
    <t>http://www.123contactform.com/js-form--37391.html</t>
  </si>
  <si>
    <t>http://www.123contactform.com/js-form--37873.html</t>
  </si>
  <si>
    <t>http://www.123contactform.com/js-form--921002.html</t>
  </si>
  <si>
    <t>http://www.123contactform.com/js-form--37312.html</t>
  </si>
  <si>
    <t>http://www.123contactform.com/js-form--37440.html</t>
  </si>
  <si>
    <t>http://www.123contactform.com/js-form--37155.html</t>
  </si>
  <si>
    <t>http://www.123contactform.com/js-form--2575974.html</t>
  </si>
  <si>
    <t>http://www.123contactform.com/js-form--37803.html</t>
  </si>
  <si>
    <t>http://www.123contactform.com/js-form--37432.html</t>
  </si>
  <si>
    <t>http://www.123contactform.com/js-form--37173.html</t>
  </si>
  <si>
    <t>http://www.123contactform.com/js-form--37229.html</t>
  </si>
  <si>
    <t>http://www.123contactform.com/js-form--1941127.html</t>
  </si>
  <si>
    <t>http://www.123contactform.com/js-form--37794.html</t>
  </si>
  <si>
    <t>http://www.123contactform.com/js-form--37169.html</t>
  </si>
  <si>
    <t>http://www.123contactform.com/js-form--37307.html</t>
  </si>
  <si>
    <t>http://www.123contactform.com/js-form--37792.html</t>
  </si>
  <si>
    <t>http://www.123contactform.com/js-form--37376.html</t>
  </si>
  <si>
    <t>http://www.123contactform.com/js-form--1970643.html</t>
  </si>
  <si>
    <t>http://www.123contactform.com/js-form--37203.html</t>
  </si>
  <si>
    <t>http://www.123contactform.com/js-form--37388.html</t>
  </si>
  <si>
    <t>http://www.123contactform.com/js-form--1048556.html</t>
  </si>
  <si>
    <t>https://www.surveyrock.com/template/sample-company-satisfaction-survey-template-2007</t>
  </si>
  <si>
    <t>https://www.surveyrock.com/template/sample-campus-safety-survey-template-1844</t>
  </si>
  <si>
    <t>https://www.surveyrock.com/template/sample-website-visitor-profile-survey-template-1974</t>
  </si>
  <si>
    <t>https://www.surveyrock.com/template/sample-campus-issues-survey-template-1843</t>
  </si>
  <si>
    <t>https://www.surveyrock.com/template/sample-advertising-feedback-survey-template-1957</t>
  </si>
  <si>
    <t>https://www.surveyrock.com/template/sample-student-satisfaction-survey-template-1896</t>
  </si>
  <si>
    <t>https://www.surveyrock.com/template/sample-nonprofit-membership-survey-template-1956</t>
  </si>
  <si>
    <t>https://www.surveyrock.com/template/sample-customer-profile-survey-template-1958</t>
  </si>
  <si>
    <t>https://www.surveyrock.com/template/sample-course-availability-survey-template-1875</t>
  </si>
  <si>
    <t>https://www.surveyrock.com/template/sample-employment-application-survey-template-1846</t>
  </si>
  <si>
    <t>https://www.surveyrock.com/template/sample-course-evaluation-survey-template-1876</t>
  </si>
  <si>
    <t>https://www.surveyrock.com/template/sample-employee-benefits-survey-template-1992</t>
  </si>
  <si>
    <t>https://www.surveyrock.com/template/sample-employee-performance-evaluation-survey-template-2008</t>
  </si>
  <si>
    <t>https://www.surveyrock.com/template/sample-meeting-feedback-survey-template-2039</t>
  </si>
  <si>
    <t>https://www.surveyrock.com/template/sample-employee-engagement-survey-template-1991</t>
  </si>
  <si>
    <t>https://www.surveyrock.com/template/sample-post-event-survey-template-2040</t>
  </si>
  <si>
    <t>https://www.surveyrock.com/template/sample-student-choice-professors-classes-survey-template-1897</t>
  </si>
  <si>
    <t>http://www.surveyexpression.com/Survey.aspx?id=029e070a-ef12-44c8-a2eb-e8d693a16273</t>
  </si>
  <si>
    <t>http://www.surveyexpression.com/Survey.aspx?id=ad3eb730-1d74-4e78-8d12-a3b7d52bfabf</t>
  </si>
  <si>
    <t>http://www.surveyexpression.com/Survey.aspx?id=2964d5ca-ddd2-48d2-bda3-36f447600246</t>
  </si>
  <si>
    <t>Page as title</t>
  </si>
  <si>
    <t>http://www.surveyexpression.com/Survey.aspx?id=6c6bddff-2836-4974-8f69-7630db5cf0cf</t>
  </si>
  <si>
    <t>http://www.surveyexpression.com/Survey.aspx?id=1198d8c0-2cf0-4d36-8794-363a0af497fa</t>
  </si>
  <si>
    <t>http://www.surveyexpression.com/Survey.aspx?id=0a41af66-295f-4339-902c-413da448442a</t>
  </si>
  <si>
    <t>http://www.surveyexpression.com/Survey.aspx?id=d7e99168-1a38-4447-9347-e1fa3e936c28</t>
  </si>
  <si>
    <t>http://www.surveyexpression.com/Survey.aspx?id=5a363f87-e1e8-47f3-aba0-9a7d916ca71d</t>
  </si>
  <si>
    <t>http://www.surveyexpression.com/Survey.aspx?id=e284d0f6-2ec6-434a-90c4-24e0b1861dbd</t>
  </si>
  <si>
    <t>http://www.surveyexpression.com/Survey.aspx?id=bcbfa645-ccff-44ef-ad39-2cb6a8b88dc2</t>
  </si>
  <si>
    <t>http://www.surveyexpression.com/Survey.aspx?id=d3f09b77-831a-47ba-907c-ae34368bfd80</t>
  </si>
  <si>
    <t>http://www.surveyexpression.com/Survey.aspx?id=5bd74ae1-3d2c-49c1-9df0-9e43a8f580c0</t>
  </si>
  <si>
    <t>http://www.surveyexpression.com/Survey.aspx?id=3ec604a1-66f6-434c-a9f2-2cfa188d5916</t>
  </si>
  <si>
    <t>https://survs.com/survey-templates/event-planning-survey/</t>
  </si>
  <si>
    <t>qWithSubQ=6</t>
  </si>
  <si>
    <t>https://survs.com/survey-templates/customer-service-survey/</t>
  </si>
  <si>
    <t>https://survs.com/survey-templates/fundraising-evaluation-survey/</t>
  </si>
  <si>
    <t>https://survs.com/survey-templates/customer-satisfaction-survey/</t>
  </si>
  <si>
    <t>group errado</t>
  </si>
  <si>
    <t>https://survs.com/survey-templates/employee-exit-survey/</t>
  </si>
  <si>
    <t>https://survs.com/survey-templates/donor-feedback-survey/</t>
  </si>
  <si>
    <t>https://survs.com/survey-templates/volunteer-satisfaction-survey/</t>
  </si>
  <si>
    <t>https://survs.com/survey-templates/employee-satisfaction-survey/</t>
  </si>
  <si>
    <t>https://survs.com/survey-templates/teacher-evaluation-survey/</t>
  </si>
  <si>
    <t>https://survs.com/survey-templates/student-satisfaction-survey/</t>
  </si>
  <si>
    <t>https://survs.com/survey-templates/event-evaluation-survey/</t>
  </si>
  <si>
    <t>https://survs.com/survey-templates/course-evaluation-survey/</t>
  </si>
  <si>
    <t>http://www.createsurvey.com/cgi-bin/pollfrm?s=36954&amp;m=w9PL1C&amp;presurvey_view=1</t>
  </si>
  <si>
    <t>http://www.createsurvey.com/cgi-bin/pollfrm?s=36964&amp;m=IW0vmQ&amp;presurvey_view=1</t>
  </si>
  <si>
    <t>http://www.createsurvey.com/cgi-bin/pollfrm?s=36959&amp;m=7X60ii&amp;presurvey_view=1</t>
  </si>
  <si>
    <t>http://www.createsurvey.com/cgi-bin/pollfrm?s=36968&amp;m=dPpcpM&amp;presurvey_view=1</t>
  </si>
  <si>
    <t>http://www.createsurvey.com/cgi-bin/pollfrm?s=36950&amp;m=n69n95&amp;presurvey_view=1</t>
  </si>
  <si>
    <t>http://www.createsurvey.com/cgi-bin/pollfrm?s=36955&amp;m=X89zyB&amp;presurvey_view=1</t>
  </si>
  <si>
    <t>http://www.createsurvey.com/cgi-bin/pollfrm?s=36966&amp;m=2hvQh6&amp;presurvey_view=1</t>
  </si>
  <si>
    <t>http://www.createsurvey.com/cgi-bin/pollfrm?s=36956&amp;m=VqvmRn&amp;presurvey_view=1</t>
  </si>
  <si>
    <t>http://www.createsurvey.com/cgi-bin/pollfrm?s=36973&amp;m=cYbIAC&amp;presurvey_view=1</t>
  </si>
  <si>
    <t>http://www.createsurvey.com/cgi-bin/pollfrm?s=36969&amp;m=ij2G0H&amp;presurvey_view=1</t>
  </si>
  <si>
    <t>http://www.createsurvey.com/cgi-bin/pollfrm?s=36971&amp;m=NvSxLY&amp;presurvey_view=1</t>
  </si>
  <si>
    <t>https://www.jotform.com/form-templates/preview/21082985818362?preview=true</t>
  </si>
  <si>
    <t>perg trap</t>
  </si>
  <si>
    <t>https://www.jotform.com/form-templates/preview/21123284233442?preview=true</t>
  </si>
  <si>
    <t>https://www.jotform.com/form-templates/preview/21014328614342?preview=true</t>
  </si>
  <si>
    <t>https://www.jotform.com/form-templates/preview/21093518237351?preview=true</t>
  </si>
  <si>
    <t>https://www.jotform.com/form-templates/preview/21173403980550?preview=true</t>
  </si>
  <si>
    <t>https://www.jotform.com/form-templates/preview/21093257681354?preview=true</t>
  </si>
  <si>
    <t>https://www.jotform.com/form-templates/preview/21093331718348?preview=true</t>
  </si>
  <si>
    <t>https://www.jotform.com/form-templates/preview/31586782446970?preview=true</t>
  </si>
  <si>
    <t>https://www.jotform.com/form-templates/preview/21083440006338?preview=true</t>
  </si>
  <si>
    <t>https://www.jotform.com/form-templates/preview/21093791332350?preview=true</t>
  </si>
  <si>
    <t>http://www.zarca.com/Online-Surveys-Employee/employee-satisfaction-with-management.html</t>
  </si>
  <si>
    <t>http://www.zarca.com/Online-Surveys-Non-Profit/association-salary-survey.html</t>
  </si>
  <si>
    <t>http://www.zarca.com/Online-Surveys-Non-Profit/association-pre-conference-planning-survey.html</t>
  </si>
  <si>
    <t>http://www.zarca.com/Online-Surveys-Customer/customer-service-detailed-version.html</t>
  </si>
  <si>
    <t>http://www.zarca.com/Online-Surveys-Customer/non-returning-customer-survey.html</t>
  </si>
  <si>
    <t>http://www.zarca.com/Online-Surveys-Customer/customer-service-brief-version.html</t>
  </si>
  <si>
    <t>http://www.zarca.com/Online-Surveys-Employee/employee-satisfaction-survey-brief-version.html</t>
  </si>
  <si>
    <t>http://www.zarca.com/Online-Surveys-Employee/employee-satisfaction-survey-detailed-version.html</t>
  </si>
  <si>
    <t>http://www.zarca.com/Online-Surveys-Non-Profit/association-member-satisfaction-survey.html</t>
  </si>
  <si>
    <t>http://www.surveymoz.com/s/conference-evaluation-and-feedback-example</t>
  </si>
  <si>
    <t>http://www.surveymoz.com/s/evaluation-of-purchase-process-example</t>
  </si>
  <si>
    <t>http://www.surveymoz.com/s/product-service-satisfaction-example</t>
  </si>
  <si>
    <t>http://www.surveymoz.com/s/customer-service-satisfaction-example</t>
  </si>
  <si>
    <t>http://www.surveymoz.com/s/medical-examination-service-example</t>
  </si>
  <si>
    <t>http://www.surveymoz.com/s/course-evaluation-survey-example</t>
  </si>
  <si>
    <t>http://www.surveymoz.com/s/online-retail-evaluation-example</t>
  </si>
  <si>
    <t>http://www.surveymoz.com/s/conference-evaluation-example</t>
  </si>
  <si>
    <t>http://www.surveymoz.com/s/health-care-opinion-survey-example</t>
  </si>
  <si>
    <t>http://www.almaderma.com.br/formulario/florais/entrevista03/contato.php</t>
  </si>
  <si>
    <t>http://www.almaderma.com.br/formulario/florais/infantil/contato.php</t>
  </si>
  <si>
    <t>http://www.almaderma.com.br/formulario/florais/entrevista06/contato.php</t>
  </si>
  <si>
    <t>http://www.almaderma.com.br/formulario/florais/entrevista01/contato.php</t>
  </si>
  <si>
    <t>http://www.almaderma.com.br/formulario/florais/entrevista04/contato.php</t>
  </si>
  <si>
    <t>http://www.almaderma.com.br/formulario/florais/veterinario/contato.php</t>
  </si>
  <si>
    <t>http://www.almaderma.com.br/formulario/florais/entrevista05/contato.php</t>
  </si>
  <si>
    <t>http://infopoll.net/live/surveys/s32932.htm</t>
  </si>
  <si>
    <t>http://infopoll.net/live/surveys/s32931.htm</t>
  </si>
  <si>
    <t>http://infopoll.net/live/surveys/s32802.htm</t>
  </si>
  <si>
    <t>http://infopoll.net/live/surveys/s32933.htm</t>
  </si>
  <si>
    <t>http://infopoll.net/live/surveys/s32930.htm</t>
  </si>
  <si>
    <t>http://infopoll.net/live/surveys/s32927.htm</t>
  </si>
  <si>
    <t>http://infopoll.net/live/surveys/s32928.htm</t>
  </si>
  <si>
    <t>https://statpac.com/online-surveys/new_product_market_research_survey.htm</t>
  </si>
  <si>
    <t>https://statpac.com/online-surveys/resturaunt_customer_satisfaction_survey.htm</t>
  </si>
  <si>
    <t>https://statpac.com/online-surveys/customer_service_evaluation_survey.htm</t>
  </si>
  <si>
    <t>https://statpac.com/online-surveys/employee_satisfaction_survey.htm</t>
  </si>
  <si>
    <t>https://statpac.com/online-surveys/customer_service_commitment_survey.htm</t>
  </si>
  <si>
    <t>https://www.ecustomersurvey.com/dsm/ViewSurvey.do?preview=true&amp;surveyId=264</t>
  </si>
  <si>
    <t>https://www.ecustomersurvey.com/dsm/ViewSurvey.do?preview=true&amp;surveyId=228</t>
  </si>
  <si>
    <t>https://www.ecustomersurvey.com/dsm/ViewSurvey.do?preview=true&amp;surveyId=589</t>
  </si>
  <si>
    <t>https://www.ecustomersurvey.com/dsm/ViewSurvey.do?preview=true&amp;surveyId=218</t>
  </si>
  <si>
    <t>https://www.ecustomersurvey.com/dsm/ViewSurvey.do?preview=true&amp;surveyId=44</t>
  </si>
  <si>
    <t>https://www.nbrii.com/employee-survey-questions-template/</t>
  </si>
  <si>
    <t>https://www.nbrii.com/patient-survey-questions-template/</t>
  </si>
  <si>
    <t>https://www.nbrii.com/customer-survey-questions-template/</t>
  </si>
  <si>
    <t>https://www.nbrii.com/political-research-survey-questions-template/</t>
  </si>
  <si>
    <t>https://docs.google.com/forms/d/e/1FAIpQLSe86bR_tz7Ss0N8j2VLDP-aFy9_3VBCth-cFbjukn5TpglMxA/viewform?c=0&amp;w=1</t>
  </si>
  <si>
    <t>https://docs.google.com/forms/d/e/1FAIpQLSfX9lqkf4k4lYH9S9vrJmOox6LCC3pb0jq9YcnGv3RIw_lVug/viewform?c=0&amp;w=1</t>
  </si>
  <si>
    <t>https://docs.google.com/forms/d/e/1FAIpQLSdVt1p1eLorhQHG5D6GXvS5Y7EVKJvF0DyLza-nr_KehNn0Qg/viewform?c=0&amp;w=1</t>
  </si>
  <si>
    <t>http://www.esurveyspro.com/Survey.aspx?id=29095036-dd21-4e0a-b6dd-0449e64b8478</t>
  </si>
  <si>
    <t>http://www.esurveyspro.com/Survey.aspx?id=85f85826-5152-494a-a407-072009a71a4b</t>
  </si>
  <si>
    <t>https://www.survey-maker.com/Template-Customer-Satisfaction</t>
  </si>
  <si>
    <t>https://surveynuts.com/surveys/take?id=8537&amp;c=273201HLRT</t>
  </si>
  <si>
    <t>https://polldaddy.com/s/d5564eb1c42db4d1</t>
  </si>
  <si>
    <t>0/0</t>
  </si>
  <si>
    <t>Total</t>
  </si>
  <si>
    <t>Media Precisão</t>
  </si>
  <si>
    <t>http://www.hoteljardinsdajuda.com/question%C3%A1rio.aspx?ID=17</t>
  </si>
  <si>
    <t>https://www.mysurvey.com/index.cfm?action=Main.join</t>
  </si>
  <si>
    <t>Educação</t>
  </si>
  <si>
    <t>Pesquisa de Mercado</t>
  </si>
  <si>
    <t>RH</t>
  </si>
  <si>
    <t>Outros</t>
  </si>
  <si>
    <t>Comunidade</t>
  </si>
  <si>
    <t>Entreterimento</t>
  </si>
  <si>
    <t>Saude</t>
  </si>
  <si>
    <t>Quantidade</t>
  </si>
  <si>
    <t>% do Total</t>
  </si>
  <si>
    <t>Num Total Dados:</t>
  </si>
  <si>
    <t>Avaliação/Satisfação de/com produtos, serviços, etc</t>
  </si>
  <si>
    <t>Recursos Humanos e ambiente empresarial</t>
  </si>
  <si>
    <t>Pesquisa de Mercado, Negócios e Marketing</t>
  </si>
  <si>
    <t>Educação e Treinamento</t>
  </si>
  <si>
    <t>Saude e Esportes</t>
  </si>
  <si>
    <t>Comunidade e ONGs</t>
  </si>
  <si>
    <t>Entreterimento e Eventos</t>
  </si>
  <si>
    <t>Outros assuntos diversos</t>
  </si>
  <si>
    <t>Domínios</t>
  </si>
  <si>
    <t>Pergs M.E.</t>
  </si>
  <si>
    <t>Total:</t>
  </si>
  <si>
    <t>Min:</t>
  </si>
  <si>
    <t>Max</t>
  </si>
  <si>
    <t xml:space="preserve">Média: </t>
  </si>
  <si>
    <t>Domínio</t>
  </si>
  <si>
    <t>Nº registros da precisão</t>
  </si>
  <si>
    <t>Nº registros da revocação</t>
  </si>
  <si>
    <t>Nº registros da medida-f</t>
  </si>
  <si>
    <t>Porcentagens</t>
  </si>
  <si>
    <t>com_0%</t>
  </si>
  <si>
    <t>entre_1-70%</t>
  </si>
  <si>
    <t>entre_71-99%</t>
  </si>
  <si>
    <t>com_100%</t>
  </si>
  <si>
    <t>Sum:</t>
  </si>
  <si>
    <t>Médias Comunidade e ONGs</t>
  </si>
  <si>
    <t>Média da Precisão</t>
  </si>
  <si>
    <t>Média da Revocação</t>
  </si>
  <si>
    <t>Média da Medida-f</t>
  </si>
  <si>
    <t>Médias Educação e Treinamento</t>
  </si>
  <si>
    <t>Médias Entretenimento e Eventos</t>
  </si>
  <si>
    <t>Médias Outros assuntos diversos</t>
  </si>
  <si>
    <t>Médias Pesquisa de Mercado, Negócios e Marketing</t>
  </si>
  <si>
    <t>Médias Recursos Humanos e ambiente empresarial</t>
  </si>
  <si>
    <t>Médias Avaliação/Satisfação de/com produtos, serviços, etc</t>
  </si>
  <si>
    <t>Médias Saúde e Esportes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</si>
</sst>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7" fillId="4" borderId="0" applyNumberFormat="0" applyBorder="0" applyAlignment="0" applyProtection="0"/>
    <xf numFmtId="0" fontId="6" fillId="5" borderId="0" applyNumberFormat="0" applyBorder="0" applyAlignment="0" applyProtection="0"/>
    <xf numFmtId="0" fontId="8" fillId="6" borderId="12" applyNumberFormat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fill"/>
    </xf>
    <xf numFmtId="0" fontId="1" fillId="0" borderId="1" xfId="0" applyFont="1" applyBorder="1" applyAlignment="1">
      <alignment horizontal="fill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horizontal="fill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fill" vertical="center"/>
    </xf>
    <xf numFmtId="0" fontId="0" fillId="0" borderId="10" xfId="0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fill" vertical="center"/>
    </xf>
    <xf numFmtId="0" fontId="0" fillId="0" borderId="11" xfId="0" applyBorder="1" applyAlignment="1">
      <alignment horizontal="center" vertical="center"/>
    </xf>
    <xf numFmtId="0" fontId="0" fillId="0" borderId="0" xfId="0" applyFont="1" applyAlignment="1">
      <alignment horizontal="fill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fill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Border="1"/>
    <xf numFmtId="0" fontId="7" fillId="4" borderId="1" xfId="1" applyBorder="1"/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 vertical="center"/>
    </xf>
    <xf numFmtId="0" fontId="9" fillId="10" borderId="9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8" borderId="1" xfId="5" applyBorder="1" applyAlignment="1">
      <alignment horizontal="center"/>
    </xf>
    <xf numFmtId="0" fontId="3" fillId="4" borderId="1" xfId="1" applyFont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4" borderId="6" xfId="1" applyFont="1" applyBorder="1" applyAlignment="1">
      <alignment horizontal="center"/>
    </xf>
    <xf numFmtId="0" fontId="3" fillId="4" borderId="3" xfId="1" applyFont="1" applyBorder="1" applyAlignment="1">
      <alignment horizontal="center"/>
    </xf>
    <xf numFmtId="0" fontId="3" fillId="4" borderId="7" xfId="1" applyFont="1" applyBorder="1" applyAlignment="1">
      <alignment horizontal="center"/>
    </xf>
    <xf numFmtId="0" fontId="1" fillId="5" borderId="4" xfId="2" applyFont="1" applyBorder="1" applyAlignment="1">
      <alignment horizontal="left" vertical="center" wrapText="1"/>
    </xf>
    <xf numFmtId="10" fontId="0" fillId="0" borderId="5" xfId="0" applyNumberFormat="1" applyBorder="1" applyAlignment="1">
      <alignment horizontal="center" vertical="center"/>
    </xf>
    <xf numFmtId="0" fontId="1" fillId="5" borderId="4" xfId="2" applyFont="1" applyBorder="1" applyAlignment="1">
      <alignment horizontal="left" vertical="center"/>
    </xf>
    <xf numFmtId="0" fontId="1" fillId="5" borderId="8" xfId="2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6" fillId="7" borderId="1" xfId="4" applyBorder="1" applyAlignment="1">
      <alignment horizontal="center"/>
    </xf>
    <xf numFmtId="0" fontId="8" fillId="6" borderId="1" xfId="3" applyBorder="1" applyAlignment="1">
      <alignment horizontal="center" vertical="center"/>
    </xf>
    <xf numFmtId="0" fontId="0" fillId="0" borderId="1" xfId="0" applyNumberFormat="1" applyFont="1" applyBorder="1" applyAlignment="1">
      <alignment horizontal="center"/>
    </xf>
    <xf numFmtId="0" fontId="10" fillId="0" borderId="0" xfId="6" applyAlignment="1">
      <alignment horizontal="fill" vertical="center"/>
    </xf>
    <xf numFmtId="0" fontId="2" fillId="9" borderId="1" xfId="0" applyFont="1" applyFill="1" applyBorder="1" applyAlignment="1">
      <alignment horizontal="center"/>
    </xf>
  </cellXfs>
  <cellStyles count="7">
    <cellStyle name="20% - Ênfase2" xfId="2" builtinId="34"/>
    <cellStyle name="40% - Ênfase2" xfId="4" builtinId="35"/>
    <cellStyle name="Cálculo" xfId="3" builtinId="22"/>
    <cellStyle name="Ênfase2" xfId="1" builtinId="33"/>
    <cellStyle name="Ênfase3" xfId="5" builtinId="37"/>
    <cellStyle name="Hiperlink" xfId="6" builtinId="8"/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fill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 Perguntas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A6-4BC1-938D-19541DE564B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A6-4BC1-938D-19541DE564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A6-4BC1-938D-19541DE564B2}"/>
              </c:ext>
            </c:extLst>
          </c:dPt>
          <c:dLbls>
            <c:dLbl>
              <c:idx val="0"/>
              <c:layout>
                <c:manualLayout>
                  <c:x val="-8.3333333333333332E-3"/>
                  <c:y val="9.259259259259258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A6-4BC1-938D-19541DE564B2}"/>
                </c:ext>
              </c:extLst>
            </c:dLbl>
            <c:dLbl>
              <c:idx val="1"/>
              <c:layout>
                <c:manualLayout>
                  <c:x val="3.0847819457151572E-2"/>
                  <c:y val="-8.204134366925069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A6-4BC1-938D-19541DE564B2}"/>
                </c:ext>
              </c:extLst>
            </c:dLbl>
            <c:dLbl>
              <c:idx val="2"/>
              <c:layout>
                <c:manualLayout>
                  <c:x val="2.3863982921622447E-2"/>
                  <c:y val="2.150637919896640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A6-4BC1-938D-19541DE564B2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EstatisticasGraficos!$D$3:$F$3</c:f>
              <c:strCache>
                <c:ptCount val="3"/>
                <c:pt idx="0">
                  <c:v>Pergs Fechadas</c:v>
                </c:pt>
                <c:pt idx="1">
                  <c:v>Pergs Abertas</c:v>
                </c:pt>
                <c:pt idx="2">
                  <c:v>Pergs M.E.</c:v>
                </c:pt>
              </c:strCache>
            </c:strRef>
          </c:cat>
          <c:val>
            <c:numRef>
              <c:f>EstatisticasGraficos!$D$4:$F$4</c:f>
              <c:numCache>
                <c:formatCode>General</c:formatCode>
                <c:ptCount val="3"/>
                <c:pt idx="0">
                  <c:v>4161</c:v>
                </c:pt>
                <c:pt idx="1">
                  <c:v>1351</c:v>
                </c:pt>
                <c:pt idx="2">
                  <c:v>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A6-4BC1-938D-19541DE564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27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Medida-f Alts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AltsGraficos!$C$21</c:f>
              <c:strCache>
                <c:ptCount val="1"/>
                <c:pt idx="0">
                  <c:v>Medida-f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669-412A-AFCC-A6CF9F869F4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669-412A-AFCC-A6CF9F869F4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669-412A-AFCC-A6CF9F869F4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669-412A-AFCC-A6CF9F869F4C}"/>
              </c:ext>
            </c:extLst>
          </c:dPt>
          <c:dLbls>
            <c:dLbl>
              <c:idx val="0"/>
              <c:layout>
                <c:manualLayout>
                  <c:x val="3.1502816180235538E-2"/>
                  <c:y val="-0.143222302971576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69-412A-AFCC-A6CF9F869F4C}"/>
                </c:ext>
              </c:extLst>
            </c:dLbl>
            <c:dLbl>
              <c:idx val="1"/>
              <c:layout>
                <c:manualLayout>
                  <c:x val="6.9636456733230934E-2"/>
                  <c:y val="8.204134366925064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514490527393752"/>
                      <c:h val="0.20312944121447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669-412A-AFCC-A6CF9F869F4C}"/>
                </c:ext>
              </c:extLst>
            </c:dLbl>
            <c:dLbl>
              <c:idx val="2"/>
              <c:layout>
                <c:manualLayout>
                  <c:x val="4.6812596006144271E-2"/>
                  <c:y val="0.2414942667958656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69-412A-AFCC-A6CF9F869F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AltsGraficos!$B$22:$B$25</c:f>
              <c:strCache>
                <c:ptCount val="4"/>
                <c:pt idx="0">
                  <c:v>com_0%</c:v>
                </c:pt>
                <c:pt idx="1">
                  <c:v>entre_1-70%</c:v>
                </c:pt>
                <c:pt idx="2">
                  <c:v>entre_71-99%</c:v>
                </c:pt>
                <c:pt idx="3">
                  <c:v>com_100%</c:v>
                </c:pt>
              </c:strCache>
            </c:strRef>
          </c:cat>
          <c:val>
            <c:numRef>
              <c:f>AltsGraficos!$C$22:$C$25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69-412A-AFCC-A6CF9F869F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63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Médias Alts</a:t>
            </a:r>
            <a:r>
              <a:rPr lang="pt-BR" b="1" baseline="0"/>
              <a:t> por domínio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AltsGraficos!$M$4</c:f>
              <c:strCache>
                <c:ptCount val="1"/>
                <c:pt idx="0">
                  <c:v>Média da 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7"/>
                      <c:pt idx="1">
                        <c:v> </c:v>
                      </c:pt>
                      <c:pt idx="3">
                        <c:v> </c:v>
                      </c:pt>
                      <c:pt idx="5">
                        <c:v> </c:v>
                      </c:pt>
                      <c:pt idx="7">
                        <c:v> </c:v>
                      </c:pt>
                      <c:pt idx="9">
                        <c:v> </c:v>
                      </c:pt>
                      <c:pt idx="11">
                        <c:v> </c:v>
                      </c:pt>
                      <c:pt idx="13">
                        <c:v> </c:v>
                      </c:pt>
                    </c:strCache>
                  </c16:filteredLitCache>
                </c:ext>
              </c:extLst>
              <c:f/>
              <c:strCache>
                <c:ptCount val="9"/>
                <c:pt idx="0">
                  <c:v>Comunidade</c:v>
                </c:pt>
                <c:pt idx="1">
                  <c:v> Educação</c:v>
                </c:pt>
                <c:pt idx="2">
                  <c:v> Entretenimento</c:v>
                </c:pt>
                <c:pt idx="3">
                  <c:v> Outros</c:v>
                </c:pt>
                <c:pt idx="4">
                  <c:v> Pesquisa de Mercado</c:v>
                </c:pt>
                <c:pt idx="5">
                  <c:v> RH</c:v>
                </c:pt>
                <c:pt idx="6">
                  <c:v> Satisfação</c:v>
                </c:pt>
                <c:pt idx="7">
                  <c:v> Saúde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(AltsGraficos!$M$5,AltsGraficos!$M$10:$M$11,AltsGraficos!$M$16:$M$17,AltsGraficos!$M$22:$M$23,AltsGraficos!$M$28:$M$29,AltsGraficos!$M$34:$M$35,AltsGraficos!$M$40:$M$41,AltsGraficos!$M$46:$M$47)</c15:sqref>
                  </c15:fullRef>
                </c:ext>
              </c:extLst>
              <c:f>(AltsGraficos!$M$5,AltsGraficos!$M$11,AltsGraficos!$M$17,AltsGraficos!$M$23,AltsGraficos!$M$29,AltsGraficos!$M$35,AltsGraficos!$M$41,AltsGraficos!$M$47)</c:f>
              <c:numCache>
                <c:formatCode>General</c:formatCode>
                <c:ptCount val="8"/>
                <c:pt idx="0">
                  <c:v>1</c:v>
                </c:pt>
                <c:pt idx="1">
                  <c:v>0.99347826086956526</c:v>
                </c:pt>
                <c:pt idx="2">
                  <c:v>1</c:v>
                </c:pt>
                <c:pt idx="3">
                  <c:v>0.9974317712748767</c:v>
                </c:pt>
                <c:pt idx="4">
                  <c:v>0.99894704556669611</c:v>
                </c:pt>
                <c:pt idx="5">
                  <c:v>1</c:v>
                </c:pt>
                <c:pt idx="6">
                  <c:v>0.99810168345463646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A-4CBB-BF3A-BF8ED89E21C5}"/>
            </c:ext>
          </c:extLst>
        </c:ser>
        <c:ser>
          <c:idx val="1"/>
          <c:order val="1"/>
          <c:tx>
            <c:strRef>
              <c:f>AltsGraficos!$N$4</c:f>
              <c:strCache>
                <c:ptCount val="1"/>
                <c:pt idx="0">
                  <c:v>Média da Revocação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7"/>
                      <c:pt idx="1">
                        <c:v> </c:v>
                      </c:pt>
                      <c:pt idx="3">
                        <c:v> </c:v>
                      </c:pt>
                      <c:pt idx="5">
                        <c:v> </c:v>
                      </c:pt>
                      <c:pt idx="7">
                        <c:v> </c:v>
                      </c:pt>
                      <c:pt idx="9">
                        <c:v> </c:v>
                      </c:pt>
                      <c:pt idx="11">
                        <c:v> </c:v>
                      </c:pt>
                      <c:pt idx="13">
                        <c:v> </c:v>
                      </c:pt>
                    </c:strCache>
                  </c16:filteredLitCache>
                </c:ext>
              </c:extLst>
              <c:f/>
              <c:strCache>
                <c:ptCount val="9"/>
                <c:pt idx="0">
                  <c:v>Comunidade</c:v>
                </c:pt>
                <c:pt idx="1">
                  <c:v> Educação</c:v>
                </c:pt>
                <c:pt idx="2">
                  <c:v> Entretenimento</c:v>
                </c:pt>
                <c:pt idx="3">
                  <c:v> Outros</c:v>
                </c:pt>
                <c:pt idx="4">
                  <c:v> Pesquisa de Mercado</c:v>
                </c:pt>
                <c:pt idx="5">
                  <c:v> RH</c:v>
                </c:pt>
                <c:pt idx="6">
                  <c:v> Satisfação</c:v>
                </c:pt>
                <c:pt idx="7">
                  <c:v> Saúde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(AltsGraficos!$N$5,AltsGraficos!$N$10:$N$11,AltsGraficos!$N$16:$N$17,AltsGraficos!$N$22:$N$23,AltsGraficos!$N$28:$N$29,AltsGraficos!$N$34:$N$35,AltsGraficos!$N$40:$N$41,AltsGraficos!$N$46:$N$47)</c15:sqref>
                  </c15:fullRef>
                </c:ext>
              </c:extLst>
              <c:f>(AltsGraficos!$N$5,AltsGraficos!$N$11,AltsGraficos!$N$17,AltsGraficos!$N$23,AltsGraficos!$N$29,AltsGraficos!$N$35,AltsGraficos!$N$41,AltsGraficos!$N$47)</c:f>
              <c:numCache>
                <c:formatCode>General</c:formatCode>
                <c:ptCount val="8"/>
                <c:pt idx="0">
                  <c:v>1</c:v>
                </c:pt>
                <c:pt idx="1">
                  <c:v>0.99347826086956526</c:v>
                </c:pt>
                <c:pt idx="2">
                  <c:v>1</c:v>
                </c:pt>
                <c:pt idx="3">
                  <c:v>0.99454768163088592</c:v>
                </c:pt>
                <c:pt idx="4">
                  <c:v>0.99869561902272175</c:v>
                </c:pt>
                <c:pt idx="5">
                  <c:v>0.99823917828319875</c:v>
                </c:pt>
                <c:pt idx="6">
                  <c:v>0.99330160014477331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A-4CBB-BF3A-BF8ED89E21C5}"/>
            </c:ext>
          </c:extLst>
        </c:ser>
        <c:ser>
          <c:idx val="2"/>
          <c:order val="2"/>
          <c:tx>
            <c:strRef>
              <c:f>AltsGraficos!$O$4</c:f>
              <c:strCache>
                <c:ptCount val="1"/>
                <c:pt idx="0">
                  <c:v>Média da Medida-f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7"/>
                      <c:pt idx="1">
                        <c:v> </c:v>
                      </c:pt>
                      <c:pt idx="3">
                        <c:v> </c:v>
                      </c:pt>
                      <c:pt idx="5">
                        <c:v> </c:v>
                      </c:pt>
                      <c:pt idx="7">
                        <c:v> </c:v>
                      </c:pt>
                      <c:pt idx="9">
                        <c:v> </c:v>
                      </c:pt>
                      <c:pt idx="11">
                        <c:v> </c:v>
                      </c:pt>
                      <c:pt idx="13">
                        <c:v> </c:v>
                      </c:pt>
                    </c:strCache>
                  </c16:filteredLitCache>
                </c:ext>
              </c:extLst>
              <c:f/>
              <c:strCache>
                <c:ptCount val="9"/>
                <c:pt idx="0">
                  <c:v>Comunidade</c:v>
                </c:pt>
                <c:pt idx="1">
                  <c:v> Educação</c:v>
                </c:pt>
                <c:pt idx="2">
                  <c:v> Entretenimento</c:v>
                </c:pt>
                <c:pt idx="3">
                  <c:v> Outros</c:v>
                </c:pt>
                <c:pt idx="4">
                  <c:v> Pesquisa de Mercado</c:v>
                </c:pt>
                <c:pt idx="5">
                  <c:v> RH</c:v>
                </c:pt>
                <c:pt idx="6">
                  <c:v> Satisfação</c:v>
                </c:pt>
                <c:pt idx="7">
                  <c:v> Saúde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(AltsGraficos!$O$5,AltsGraficos!$O$10:$O$11,AltsGraficos!$O$16:$O$17,AltsGraficos!$O$22:$O$23,AltsGraficos!$O$28:$O$29,AltsGraficos!$O$34:$O$35,AltsGraficos!$O$40:$O$41,AltsGraficos!$O$46:$O$47)</c15:sqref>
                  </c15:fullRef>
                </c:ext>
              </c:extLst>
              <c:f>(AltsGraficos!$O$5,AltsGraficos!$O$11,AltsGraficos!$O$17,AltsGraficos!$O$23,AltsGraficos!$O$29,AltsGraficos!$O$35,AltsGraficos!$O$41,AltsGraficos!$O$47)</c:f>
              <c:numCache>
                <c:formatCode>General</c:formatCode>
                <c:ptCount val="8"/>
                <c:pt idx="0">
                  <c:v>1</c:v>
                </c:pt>
                <c:pt idx="1">
                  <c:v>0.99347826086956526</c:v>
                </c:pt>
                <c:pt idx="2">
                  <c:v>1</c:v>
                </c:pt>
                <c:pt idx="3">
                  <c:v>0.99594002348231425</c:v>
                </c:pt>
                <c:pt idx="4">
                  <c:v>0.99880866704766902</c:v>
                </c:pt>
                <c:pt idx="5">
                  <c:v>0.99908158579519368</c:v>
                </c:pt>
                <c:pt idx="6">
                  <c:v>0.99504376888054591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EA-4CBB-BF3A-BF8ED89E2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861823"/>
        <c:axId val="924859743"/>
      </c:barChart>
      <c:catAx>
        <c:axId val="924861823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4859743"/>
        <c:crosses val="autoZero"/>
        <c:auto val="0"/>
        <c:lblAlgn val="ctr"/>
        <c:lblOffset val="100"/>
        <c:tickLblSkip val="1"/>
        <c:noMultiLvlLbl val="0"/>
      </c:catAx>
      <c:valAx>
        <c:axId val="9248597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486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Médias da extração de perguntas filhas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PergsFilhasGraficos!$B$4:$D$4</c:f>
              <c:strCache>
                <c:ptCount val="3"/>
                <c:pt idx="0">
                  <c:v>Precisão</c:v>
                </c:pt>
                <c:pt idx="1">
                  <c:v>Revocação</c:v>
                </c:pt>
                <c:pt idx="2">
                  <c:v>Medida-f</c:v>
                </c:pt>
              </c:strCache>
            </c:strRef>
          </c:cat>
          <c:val>
            <c:numRef>
              <c:f>PergsFilhasGraficos!$B$5:$D$5</c:f>
              <c:numCache>
                <c:formatCode>General</c:formatCode>
                <c:ptCount val="3"/>
                <c:pt idx="0">
                  <c:v>0.92851448634279876</c:v>
                </c:pt>
                <c:pt idx="1">
                  <c:v>0.90463456214301541</c:v>
                </c:pt>
                <c:pt idx="2">
                  <c:v>0.91215004520951093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4-4B38-BF5C-FCF4BFD720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5896239"/>
        <c:axId val="1905890415"/>
      </c:barChart>
      <c:catAx>
        <c:axId val="190589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890415"/>
        <c:crosses val="autoZero"/>
        <c:auto val="1"/>
        <c:lblAlgn val="ctr"/>
        <c:lblOffset val="100"/>
        <c:noMultiLvlLbl val="0"/>
      </c:catAx>
      <c:valAx>
        <c:axId val="19058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89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Precisão PergsFilhas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PergsFilhasGraficos!$C$7</c:f>
              <c:strCache>
                <c:ptCount val="1"/>
                <c:pt idx="0">
                  <c:v>Precisão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48-4798-9BB9-B05CFCEC7E3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48-4798-9BB9-B05CFCEC7E3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48-4798-9BB9-B05CFCEC7E3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E48-4798-9BB9-B05CFCEC7E38}"/>
              </c:ext>
            </c:extLst>
          </c:dPt>
          <c:dLbls>
            <c:dLbl>
              <c:idx val="0"/>
              <c:layout>
                <c:manualLayout>
                  <c:x val="5.555545597453275E-2"/>
                  <c:y val="-0.1881764587118917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8-4798-9BB9-B05CFCEC7E38}"/>
                </c:ext>
              </c:extLst>
            </c:dLbl>
            <c:dLbl>
              <c:idx val="1"/>
              <c:layout>
                <c:manualLayout>
                  <c:x val="6.8089349442583838E-2"/>
                  <c:y val="-3.603997577225923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8-4798-9BB9-B05CFCEC7E38}"/>
                </c:ext>
              </c:extLst>
            </c:dLbl>
            <c:dLbl>
              <c:idx val="2"/>
              <c:layout>
                <c:manualLayout>
                  <c:x val="3.3333324797816977E-2"/>
                  <c:y val="0.1088318190995355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8-4798-9BB9-B05CFCEC7E3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PergsFilhasGraficos!$B$8:$B$11</c:f>
              <c:strCache>
                <c:ptCount val="4"/>
                <c:pt idx="0">
                  <c:v>com_0%</c:v>
                </c:pt>
                <c:pt idx="1">
                  <c:v>entre_1-70%</c:v>
                </c:pt>
                <c:pt idx="2">
                  <c:v>entre_71-99%</c:v>
                </c:pt>
                <c:pt idx="3">
                  <c:v>com_100%</c:v>
                </c:pt>
              </c:strCache>
            </c:strRef>
          </c:cat>
          <c:val>
            <c:numRef>
              <c:f>PergsFilhasGraficos!$C$8:$C$11</c:f>
              <c:numCache>
                <c:formatCode>General</c:formatCode>
                <c:ptCount val="4"/>
                <c:pt idx="0">
                  <c:v>32</c:v>
                </c:pt>
                <c:pt idx="1">
                  <c:v>8</c:v>
                </c:pt>
                <c:pt idx="2">
                  <c:v>12</c:v>
                </c:pt>
                <c:pt idx="3">
                  <c:v>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48-4798-9BB9-B05CFCEC7E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63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Revocação PergsFilhas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PergsFilhasGraficos!$C$14</c:f>
              <c:strCache>
                <c:ptCount val="1"/>
                <c:pt idx="0">
                  <c:v>Revocação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C7-4717-80A8-841DEDEB46D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C7-4717-80A8-841DEDEB46D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C7-4717-80A8-841DEDEB46D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BC7-4717-80A8-841DEDEB46D4}"/>
              </c:ext>
            </c:extLst>
          </c:dPt>
          <c:dLbls>
            <c:dLbl>
              <c:idx val="0"/>
              <c:layout>
                <c:manualLayout>
                  <c:x val="3.8888888888888785E-2"/>
                  <c:y val="-0.11111111111111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C7-4717-80A8-841DEDEB46D4}"/>
                </c:ext>
              </c:extLst>
            </c:dLbl>
            <c:dLbl>
              <c:idx val="1"/>
              <c:layout>
                <c:manualLayout>
                  <c:x val="3.0555555555555555E-2"/>
                  <c:y val="1.388888888888888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C7-4717-80A8-841DEDEB46D4}"/>
                </c:ext>
              </c:extLst>
            </c:dLbl>
            <c:dLbl>
              <c:idx val="2"/>
              <c:layout>
                <c:manualLayout>
                  <c:x val="1.1111111111111009E-2"/>
                  <c:y val="9.259259259259258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C7-4717-80A8-841DEDEB46D4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PergsFilhasGraficos!$B$15:$B$18</c:f>
              <c:strCache>
                <c:ptCount val="4"/>
                <c:pt idx="0">
                  <c:v>com_0%</c:v>
                </c:pt>
                <c:pt idx="1">
                  <c:v>entre_1-70%</c:v>
                </c:pt>
                <c:pt idx="2">
                  <c:v>entre_71-99%</c:v>
                </c:pt>
                <c:pt idx="3">
                  <c:v>com_100%</c:v>
                </c:pt>
              </c:strCache>
            </c:strRef>
          </c:cat>
          <c:val>
            <c:numRef>
              <c:f>PergsFilhasGraficos!$C$15:$C$18</c:f>
              <c:numCache>
                <c:formatCode>General</c:formatCode>
                <c:ptCount val="4"/>
                <c:pt idx="0">
                  <c:v>32</c:v>
                </c:pt>
                <c:pt idx="1">
                  <c:v>19</c:v>
                </c:pt>
                <c:pt idx="2">
                  <c:v>47</c:v>
                </c:pt>
                <c:pt idx="3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C7-4717-80A8-841DEDEB46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63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Medida-f PergsFilhas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PergsFilhasGraficos!$C$21</c:f>
              <c:strCache>
                <c:ptCount val="1"/>
                <c:pt idx="0">
                  <c:v>Medida-f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8A-4E0C-AA6D-5F6030C5585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8A-4E0C-AA6D-5F6030C5585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8A-4E0C-AA6D-5F6030C5585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8A-4E0C-AA6D-5F6030C55858}"/>
              </c:ext>
            </c:extLst>
          </c:dPt>
          <c:dLbls>
            <c:dLbl>
              <c:idx val="0"/>
              <c:layout>
                <c:manualLayout>
                  <c:x val="3.4754224270353185E-2"/>
                  <c:y val="-7.143612726098191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8A-4E0C-AA6D-5F6030C55858}"/>
                </c:ext>
              </c:extLst>
            </c:dLbl>
            <c:dLbl>
              <c:idx val="1"/>
              <c:layout>
                <c:manualLayout>
                  <c:x val="3.7122375832053252E-2"/>
                  <c:y val="5.127583979328165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514490527393752"/>
                      <c:h val="0.20312944121447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F8A-4E0C-AA6D-5F6030C55858}"/>
                </c:ext>
              </c:extLst>
            </c:dLbl>
            <c:dLbl>
              <c:idx val="2"/>
              <c:layout>
                <c:manualLayout>
                  <c:x val="5.9818228366615461E-2"/>
                  <c:y val="5.625403746769931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8A-4E0C-AA6D-5F6030C5585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PergsFilhasGraficos!$B$22:$B$25</c:f>
              <c:strCache>
                <c:ptCount val="4"/>
                <c:pt idx="0">
                  <c:v>com_0%</c:v>
                </c:pt>
                <c:pt idx="1">
                  <c:v>entre_1-70%</c:v>
                </c:pt>
                <c:pt idx="2">
                  <c:v>entre_71-99%</c:v>
                </c:pt>
                <c:pt idx="3">
                  <c:v>com_100%</c:v>
                </c:pt>
              </c:strCache>
            </c:strRef>
          </c:cat>
          <c:val>
            <c:numRef>
              <c:f>PergsFilhasGraficos!$C$22:$C$25</c:f>
              <c:numCache>
                <c:formatCode>General</c:formatCode>
                <c:ptCount val="4"/>
                <c:pt idx="0">
                  <c:v>32</c:v>
                </c:pt>
                <c:pt idx="1">
                  <c:v>17</c:v>
                </c:pt>
                <c:pt idx="2">
                  <c:v>61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8A-4E0C-AA6D-5F6030C558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63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Médias Pergs Filhas</a:t>
            </a:r>
            <a:r>
              <a:rPr lang="pt-BR" b="1" baseline="0"/>
              <a:t> por domínio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PergsFilhasGraficos!$M$4</c:f>
              <c:strCache>
                <c:ptCount val="1"/>
                <c:pt idx="0">
                  <c:v>Média da 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7"/>
                      <c:pt idx="1">
                        <c:v> </c:v>
                      </c:pt>
                      <c:pt idx="3">
                        <c:v> </c:v>
                      </c:pt>
                      <c:pt idx="5">
                        <c:v> </c:v>
                      </c:pt>
                      <c:pt idx="7">
                        <c:v> </c:v>
                      </c:pt>
                      <c:pt idx="9">
                        <c:v> </c:v>
                      </c:pt>
                      <c:pt idx="11">
                        <c:v> </c:v>
                      </c:pt>
                      <c:pt idx="13">
                        <c:v> </c:v>
                      </c:pt>
                    </c:strCache>
                  </c16:filteredLitCache>
                </c:ext>
              </c:extLst>
              <c:f/>
              <c:strCache>
                <c:ptCount val="9"/>
                <c:pt idx="0">
                  <c:v>Comunidade</c:v>
                </c:pt>
                <c:pt idx="1">
                  <c:v> Educação</c:v>
                </c:pt>
                <c:pt idx="2">
                  <c:v> Entretenimento</c:v>
                </c:pt>
                <c:pt idx="3">
                  <c:v> Outros</c:v>
                </c:pt>
                <c:pt idx="4">
                  <c:v> Pesquisa de Mercado</c:v>
                </c:pt>
                <c:pt idx="5">
                  <c:v> RH</c:v>
                </c:pt>
                <c:pt idx="6">
                  <c:v> Satisfação</c:v>
                </c:pt>
                <c:pt idx="7">
                  <c:v> Saúde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(PergsFilhasGraficos!$M$5,PergsFilhasGraficos!$M$10:$M$11,PergsFilhasGraficos!$M$16:$M$17,PergsFilhasGraficos!$M$22:$M$23,PergsFilhasGraficos!$M$28:$M$29,PergsFilhasGraficos!$M$34:$M$35,PergsFilhasGraficos!$M$40:$M$41,PergsFilhasGraficos!$M$46:$M$47)</c15:sqref>
                  </c15:fullRef>
                </c:ext>
              </c:extLst>
              <c:f>(PergsFilhasGraficos!$M$5,PergsFilhasGraficos!$M$11,PergsFilhasGraficos!$M$17,PergsFilhasGraficos!$M$23,PergsFilhasGraficos!$M$29,PergsFilhasGraficos!$M$35,PergsFilhasGraficos!$M$41,PergsFilhasGraficos!$M$47)</c:f>
              <c:numCache>
                <c:formatCode>General</c:formatCode>
                <c:ptCount val="8"/>
                <c:pt idx="0">
                  <c:v>0.90909090909090906</c:v>
                </c:pt>
                <c:pt idx="1">
                  <c:v>0.91666666666666663</c:v>
                </c:pt>
                <c:pt idx="2">
                  <c:v>0.91666666666666674</c:v>
                </c:pt>
                <c:pt idx="3">
                  <c:v>0.83950667237530052</c:v>
                </c:pt>
                <c:pt idx="4">
                  <c:v>0.92434210526315785</c:v>
                </c:pt>
                <c:pt idx="5">
                  <c:v>0.97730496453900706</c:v>
                </c:pt>
                <c:pt idx="6">
                  <c:v>0.95708318161589179</c:v>
                </c:pt>
                <c:pt idx="7">
                  <c:v>0.95454545454545459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C-45C6-8127-B287D5280571}"/>
            </c:ext>
          </c:extLst>
        </c:ser>
        <c:ser>
          <c:idx val="1"/>
          <c:order val="1"/>
          <c:tx>
            <c:strRef>
              <c:f>PergsFilhasGraficos!$N$4</c:f>
              <c:strCache>
                <c:ptCount val="1"/>
                <c:pt idx="0">
                  <c:v>Média da Revocação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7"/>
                      <c:pt idx="1">
                        <c:v> </c:v>
                      </c:pt>
                      <c:pt idx="3">
                        <c:v> </c:v>
                      </c:pt>
                      <c:pt idx="5">
                        <c:v> </c:v>
                      </c:pt>
                      <c:pt idx="7">
                        <c:v> </c:v>
                      </c:pt>
                      <c:pt idx="9">
                        <c:v> </c:v>
                      </c:pt>
                      <c:pt idx="11">
                        <c:v> </c:v>
                      </c:pt>
                      <c:pt idx="13">
                        <c:v> </c:v>
                      </c:pt>
                    </c:strCache>
                  </c16:filteredLitCache>
                </c:ext>
              </c:extLst>
              <c:f/>
              <c:strCache>
                <c:ptCount val="9"/>
                <c:pt idx="0">
                  <c:v>Comunidade</c:v>
                </c:pt>
                <c:pt idx="1">
                  <c:v> Educação</c:v>
                </c:pt>
                <c:pt idx="2">
                  <c:v> Entretenimento</c:v>
                </c:pt>
                <c:pt idx="3">
                  <c:v> Outros</c:v>
                </c:pt>
                <c:pt idx="4">
                  <c:v> Pesquisa de Mercado</c:v>
                </c:pt>
                <c:pt idx="5">
                  <c:v> RH</c:v>
                </c:pt>
                <c:pt idx="6">
                  <c:v> Satisfação</c:v>
                </c:pt>
                <c:pt idx="7">
                  <c:v> Saúde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(PergsFilhasGraficos!$N$5,PergsFilhasGraficos!$N$10:$N$11,PergsFilhasGraficos!$N$16:$N$17,PergsFilhasGraficos!$N$22:$N$23,PergsFilhasGraficos!$N$28:$N$29,PergsFilhasGraficos!$N$34:$N$35,PergsFilhasGraficos!$N$40:$N$41,PergsFilhasGraficos!$N$46:$N$47)</c15:sqref>
                  </c15:fullRef>
                </c:ext>
              </c:extLst>
              <c:f>(PergsFilhasGraficos!$N$5,PergsFilhasGraficos!$N$11,PergsFilhasGraficos!$N$17,PergsFilhasGraficos!$N$23,PergsFilhasGraficos!$N$29,PergsFilhasGraficos!$N$35,PergsFilhasGraficos!$N$41,PergsFilhasGraficos!$N$47)</c:f>
              <c:numCache>
                <c:formatCode>General</c:formatCode>
                <c:ptCount val="8"/>
                <c:pt idx="0">
                  <c:v>0.88636363636363635</c:v>
                </c:pt>
                <c:pt idx="1">
                  <c:v>0.89218500797448153</c:v>
                </c:pt>
                <c:pt idx="2">
                  <c:v>0.95454545454545459</c:v>
                </c:pt>
                <c:pt idx="3">
                  <c:v>0.83549359137594437</c:v>
                </c:pt>
                <c:pt idx="4">
                  <c:v>0.88364569512015312</c:v>
                </c:pt>
                <c:pt idx="5">
                  <c:v>0.95621411685241464</c:v>
                </c:pt>
                <c:pt idx="6">
                  <c:v>0.92336342568819207</c:v>
                </c:pt>
                <c:pt idx="7">
                  <c:v>0.93753322700691122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C-45C6-8127-B287D5280571}"/>
            </c:ext>
          </c:extLst>
        </c:ser>
        <c:ser>
          <c:idx val="2"/>
          <c:order val="2"/>
          <c:tx>
            <c:strRef>
              <c:f>PergsFilhasGraficos!$O$4</c:f>
              <c:strCache>
                <c:ptCount val="1"/>
                <c:pt idx="0">
                  <c:v>Média da Medida-f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7"/>
                      <c:pt idx="1">
                        <c:v> </c:v>
                      </c:pt>
                      <c:pt idx="3">
                        <c:v> </c:v>
                      </c:pt>
                      <c:pt idx="5">
                        <c:v> </c:v>
                      </c:pt>
                      <c:pt idx="7">
                        <c:v> </c:v>
                      </c:pt>
                      <c:pt idx="9">
                        <c:v> </c:v>
                      </c:pt>
                      <c:pt idx="11">
                        <c:v> </c:v>
                      </c:pt>
                      <c:pt idx="13">
                        <c:v> </c:v>
                      </c:pt>
                    </c:strCache>
                  </c16:filteredLitCache>
                </c:ext>
              </c:extLst>
              <c:f/>
              <c:strCache>
                <c:ptCount val="9"/>
                <c:pt idx="0">
                  <c:v>Comunidade</c:v>
                </c:pt>
                <c:pt idx="1">
                  <c:v> Educação</c:v>
                </c:pt>
                <c:pt idx="2">
                  <c:v> Entretenimento</c:v>
                </c:pt>
                <c:pt idx="3">
                  <c:v> Outros</c:v>
                </c:pt>
                <c:pt idx="4">
                  <c:v> Pesquisa de Mercado</c:v>
                </c:pt>
                <c:pt idx="5">
                  <c:v> RH</c:v>
                </c:pt>
                <c:pt idx="6">
                  <c:v> Satisfação</c:v>
                </c:pt>
                <c:pt idx="7">
                  <c:v> Saúde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(PergsFilhasGraficos!$O$5,PergsFilhasGraficos!$O$10:$O$11,PergsFilhasGraficos!$O$16:$O$17,PergsFilhasGraficos!$O$22:$O$23,PergsFilhasGraficos!$O$28:$O$29,PergsFilhasGraficos!$O$34:$O$35,PergsFilhasGraficos!$O$40:$O$41,PergsFilhasGraficos!$O$46:$O$47)</c15:sqref>
                  </c15:fullRef>
                </c:ext>
              </c:extLst>
              <c:f>(PergsFilhasGraficos!$O$5,PergsFilhasGraficos!$O$11,PergsFilhasGraficos!$O$17,PergsFilhasGraficos!$O$23,PergsFilhasGraficos!$O$29,PergsFilhasGraficos!$O$35,PergsFilhasGraficos!$O$41,PergsFilhasGraficos!$O$47)</c:f>
              <c:numCache>
                <c:formatCode>General</c:formatCode>
                <c:ptCount val="8"/>
                <c:pt idx="0">
                  <c:v>0.89610389610389618</c:v>
                </c:pt>
                <c:pt idx="1">
                  <c:v>0.90233142233142216</c:v>
                </c:pt>
                <c:pt idx="2">
                  <c:v>0.93030303030303041</c:v>
                </c:pt>
                <c:pt idx="3">
                  <c:v>0.83710453915712801</c:v>
                </c:pt>
                <c:pt idx="4">
                  <c:v>0.89310884099060783</c:v>
                </c:pt>
                <c:pt idx="5">
                  <c:v>0.9652186372896473</c:v>
                </c:pt>
                <c:pt idx="6">
                  <c:v>0.93507645902008385</c:v>
                </c:pt>
                <c:pt idx="7">
                  <c:v>0.94498460541241291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FC-45C6-8127-B287D528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861823"/>
        <c:axId val="924859743"/>
      </c:barChart>
      <c:catAx>
        <c:axId val="924861823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4859743"/>
        <c:crosses val="autoZero"/>
        <c:auto val="0"/>
        <c:lblAlgn val="ctr"/>
        <c:lblOffset val="100"/>
        <c:tickLblSkip val="1"/>
        <c:noMultiLvlLbl val="0"/>
      </c:catAx>
      <c:valAx>
        <c:axId val="9248597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4861823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Médias da</a:t>
            </a:r>
            <a:r>
              <a:rPr lang="pt-BR" baseline="0"/>
              <a:t> extração de perguntas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PergsGraficos!$B$4:$D$4</c:f>
              <c:strCache>
                <c:ptCount val="3"/>
                <c:pt idx="0">
                  <c:v>Precisão</c:v>
                </c:pt>
                <c:pt idx="1">
                  <c:v>Revocação</c:v>
                </c:pt>
                <c:pt idx="2">
                  <c:v>Medida-f</c:v>
                </c:pt>
              </c:strCache>
            </c:strRef>
          </c:cat>
          <c:val>
            <c:numRef>
              <c:f>PergsGraficos!$B$5:$D$5</c:f>
              <c:numCache>
                <c:formatCode>General</c:formatCode>
                <c:ptCount val="3"/>
                <c:pt idx="0">
                  <c:v>0.9491989131598817</c:v>
                </c:pt>
                <c:pt idx="1">
                  <c:v>0.98501619455434808</c:v>
                </c:pt>
                <c:pt idx="2">
                  <c:v>0.96432175950425658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3-4302-93C9-D6AEF9CB2A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5896239"/>
        <c:axId val="1905890415"/>
      </c:barChart>
      <c:catAx>
        <c:axId val="190589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890415"/>
        <c:crosses val="autoZero"/>
        <c:auto val="1"/>
        <c:lblAlgn val="ctr"/>
        <c:lblOffset val="100"/>
        <c:noMultiLvlLbl val="0"/>
      </c:catAx>
      <c:valAx>
        <c:axId val="19058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89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Precisão Pergs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PergsGraficos!$C$7</c:f>
              <c:strCache>
                <c:ptCount val="1"/>
                <c:pt idx="0">
                  <c:v>Precisão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75-4B86-8E82-9D0A59767D9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75-4B86-8E82-9D0A59767D9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75-4B86-8E82-9D0A59767D9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75-4B86-8E82-9D0A59767D93}"/>
              </c:ext>
            </c:extLst>
          </c:dPt>
          <c:dLbls>
            <c:dLbl>
              <c:idx val="0"/>
              <c:layout>
                <c:manualLayout>
                  <c:x val="2.9467605923880501E-2"/>
                  <c:y val="-0.1220122739018087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75-4B86-8E82-9D0A59767D93}"/>
                </c:ext>
              </c:extLst>
            </c:dLbl>
            <c:dLbl>
              <c:idx val="1"/>
              <c:layout>
                <c:manualLayout>
                  <c:x val="3.1262975492607745E-2"/>
                  <c:y val="4.863816214470284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C75-4B86-8E82-9D0A59767D93}"/>
                </c:ext>
              </c:extLst>
            </c:dLbl>
            <c:dLbl>
              <c:idx val="2"/>
              <c:layout>
                <c:manualLayout>
                  <c:x val="6.0033130810764078E-2"/>
                  <c:y val="-7.669654392764857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75-4B86-8E82-9D0A59767D9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PergsGraficos!$B$8:$B$11</c:f>
              <c:strCache>
                <c:ptCount val="4"/>
                <c:pt idx="0">
                  <c:v>com_0%</c:v>
                </c:pt>
                <c:pt idx="1">
                  <c:v>entre_1-70%</c:v>
                </c:pt>
                <c:pt idx="2">
                  <c:v>entre_71-99%</c:v>
                </c:pt>
                <c:pt idx="3">
                  <c:v>com_100%</c:v>
                </c:pt>
              </c:strCache>
            </c:strRef>
          </c:cat>
          <c:val>
            <c:numRef>
              <c:f>PergsGraficos!$C$8:$C$11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121</c:v>
                </c:pt>
                <c:pt idx="3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5-4B86-8E82-9D0A59767D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63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Revocação Pergs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PergsGraficos!$C$14</c:f>
              <c:strCache>
                <c:ptCount val="1"/>
                <c:pt idx="0">
                  <c:v>Revocação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B91-4E62-80EC-24B68DFE64D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B91-4E62-80EC-24B68DFE64D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B91-4E62-80EC-24B68DFE64D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B91-4E62-80EC-24B68DFE64D8}"/>
              </c:ext>
            </c:extLst>
          </c:dPt>
          <c:dLbls>
            <c:dLbl>
              <c:idx val="0"/>
              <c:layout>
                <c:manualLayout>
                  <c:x val="6.1459686636901302E-2"/>
                  <c:y val="-0.1623869509043927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91-4E62-80EC-24B68DFE64D8}"/>
                </c:ext>
              </c:extLst>
            </c:dLbl>
            <c:dLbl>
              <c:idx val="1"/>
              <c:layout>
                <c:manualLayout>
                  <c:x val="5.9899510731074447E-2"/>
                  <c:y val="5.49095607235142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91-4E62-80EC-24B68DFE64D8}"/>
                </c:ext>
              </c:extLst>
            </c:dLbl>
            <c:dLbl>
              <c:idx val="2"/>
              <c:layout>
                <c:manualLayout>
                  <c:x val="3.0807432369694278E-2"/>
                  <c:y val="0.138740713824289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91-4E62-80EC-24B68DFE64D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PergsGraficos!$B$15:$B$18</c:f>
              <c:strCache>
                <c:ptCount val="4"/>
                <c:pt idx="0">
                  <c:v>com_0%</c:v>
                </c:pt>
                <c:pt idx="1">
                  <c:v>entre_1-70%</c:v>
                </c:pt>
                <c:pt idx="2">
                  <c:v>entre_71-99%</c:v>
                </c:pt>
                <c:pt idx="3">
                  <c:v>com_100%</c:v>
                </c:pt>
              </c:strCache>
            </c:strRef>
          </c:cat>
          <c:val>
            <c:numRef>
              <c:f>PergsGraficos!$C$15:$C$18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53</c:v>
                </c:pt>
                <c:pt idx="3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91-4E62-80EC-24B68DFE64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63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Medida-f Pergs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PergsGraficos!$C$21</c:f>
              <c:strCache>
                <c:ptCount val="1"/>
                <c:pt idx="0">
                  <c:v>Medida-f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090-449E-AB58-A79A05457C6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090-449E-AB58-A79A05457C6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90-449E-AB58-A79A05457C6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090-449E-AB58-A79A05457C6F}"/>
              </c:ext>
            </c:extLst>
          </c:dPt>
          <c:dLbls>
            <c:dLbl>
              <c:idx val="0"/>
              <c:layout>
                <c:manualLayout>
                  <c:x val="3.1502816180235538E-2"/>
                  <c:y val="-0.143222302971576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90-449E-AB58-A79A05457C6F}"/>
                </c:ext>
              </c:extLst>
            </c:dLbl>
            <c:dLbl>
              <c:idx val="1"/>
              <c:layout>
                <c:manualLayout>
                  <c:x val="6.3178015177115077E-2"/>
                  <c:y val="0.1281895994832040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514490527393752"/>
                      <c:h val="0.20312944121447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090-449E-AB58-A79A05457C6F}"/>
                </c:ext>
              </c:extLst>
            </c:dLbl>
            <c:dLbl>
              <c:idx val="2"/>
              <c:layout>
                <c:manualLayout>
                  <c:x val="5.6500109969882237E-2"/>
                  <c:y val="-7.2129360465116275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90-449E-AB58-A79A05457C6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PergsGraficos!$B$22:$B$25</c:f>
              <c:strCache>
                <c:ptCount val="4"/>
                <c:pt idx="0">
                  <c:v>com_0%</c:v>
                </c:pt>
                <c:pt idx="1">
                  <c:v>entre_1-70%</c:v>
                </c:pt>
                <c:pt idx="2">
                  <c:v>entre_71-99%</c:v>
                </c:pt>
                <c:pt idx="3">
                  <c:v>com_100%</c:v>
                </c:pt>
              </c:strCache>
            </c:strRef>
          </c:cat>
          <c:val>
            <c:numRef>
              <c:f>PergsGraficos!$C$22:$C$25</c:f>
              <c:numCache>
                <c:formatCode>General</c:formatCode>
                <c:ptCount val="4"/>
                <c:pt idx="0">
                  <c:v>0</c:v>
                </c:pt>
                <c:pt idx="1">
                  <c:v>8</c:v>
                </c:pt>
                <c:pt idx="2">
                  <c:v>146</c:v>
                </c:pt>
                <c:pt idx="3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90-449E-AB58-A79A05457C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63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Médias Pergs</a:t>
            </a:r>
            <a:r>
              <a:rPr lang="pt-BR" b="1" baseline="0"/>
              <a:t> por domínio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PergsGraficos!$M$4</c:f>
              <c:strCache>
                <c:ptCount val="1"/>
                <c:pt idx="0">
                  <c:v>Média da 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7"/>
                      <c:pt idx="1">
                        <c:v> </c:v>
                      </c:pt>
                      <c:pt idx="3">
                        <c:v> </c:v>
                      </c:pt>
                      <c:pt idx="5">
                        <c:v> </c:v>
                      </c:pt>
                      <c:pt idx="7">
                        <c:v> </c:v>
                      </c:pt>
                      <c:pt idx="9">
                        <c:v> </c:v>
                      </c:pt>
                      <c:pt idx="11">
                        <c:v> </c:v>
                      </c:pt>
                      <c:pt idx="13">
                        <c:v> </c:v>
                      </c:pt>
                    </c:strCache>
                  </c16:filteredLitCache>
                </c:ext>
              </c:extLst>
              <c:f/>
              <c:strCache>
                <c:ptCount val="9"/>
                <c:pt idx="0">
                  <c:v>Comunidade</c:v>
                </c:pt>
                <c:pt idx="1">
                  <c:v> Educação</c:v>
                </c:pt>
                <c:pt idx="2">
                  <c:v> Entretenimento</c:v>
                </c:pt>
                <c:pt idx="3">
                  <c:v> Outros</c:v>
                </c:pt>
                <c:pt idx="4">
                  <c:v> Pesquisa de Mercado</c:v>
                </c:pt>
                <c:pt idx="5">
                  <c:v> RH</c:v>
                </c:pt>
                <c:pt idx="6">
                  <c:v> Satisfação</c:v>
                </c:pt>
                <c:pt idx="7">
                  <c:v> Saúde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(PergsGraficos!$M$5,PergsGraficos!$M$10:$M$11,PergsGraficos!$M$16:$M$17,PergsGraficos!$M$22:$M$23,PergsGraficos!$M$28:$M$29,PergsGraficos!$M$34:$M$35,PergsGraficos!$M$40:$M$41,PergsGraficos!$M$46:$M$47)</c15:sqref>
                  </c15:fullRef>
                </c:ext>
              </c:extLst>
              <c:f>(PergsGraficos!$M$5,PergsGraficos!$M$11,PergsGraficos!$M$17,PergsGraficos!$M$23,PergsGraficos!$M$29,PergsGraficos!$M$35,PergsGraficos!$M$41,PergsGraficos!$M$47)</c:f>
              <c:numCache>
                <c:formatCode>General</c:formatCode>
                <c:ptCount val="8"/>
                <c:pt idx="0">
                  <c:v>0.99173553719008278</c:v>
                </c:pt>
                <c:pt idx="1">
                  <c:v>0.94239618406285075</c:v>
                </c:pt>
                <c:pt idx="2">
                  <c:v>0.98760330578512412</c:v>
                </c:pt>
                <c:pt idx="3">
                  <c:v>0.9505934580667198</c:v>
                </c:pt>
                <c:pt idx="4">
                  <c:v>0.94334711283637851</c:v>
                </c:pt>
                <c:pt idx="5">
                  <c:v>0.95528514039152335</c:v>
                </c:pt>
                <c:pt idx="6">
                  <c:v>0.94136162456158745</c:v>
                </c:pt>
                <c:pt idx="7">
                  <c:v>0.97667283696695473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0-4056-8A6A-7197078E4FF1}"/>
            </c:ext>
          </c:extLst>
        </c:ser>
        <c:ser>
          <c:idx val="1"/>
          <c:order val="1"/>
          <c:tx>
            <c:strRef>
              <c:f>PergsGraficos!$N$4</c:f>
              <c:strCache>
                <c:ptCount val="1"/>
                <c:pt idx="0">
                  <c:v>Média da Revocação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7"/>
                      <c:pt idx="1">
                        <c:v> </c:v>
                      </c:pt>
                      <c:pt idx="3">
                        <c:v> </c:v>
                      </c:pt>
                      <c:pt idx="5">
                        <c:v> </c:v>
                      </c:pt>
                      <c:pt idx="7">
                        <c:v> </c:v>
                      </c:pt>
                      <c:pt idx="9">
                        <c:v> </c:v>
                      </c:pt>
                      <c:pt idx="11">
                        <c:v> </c:v>
                      </c:pt>
                      <c:pt idx="13">
                        <c:v> </c:v>
                      </c:pt>
                    </c:strCache>
                  </c16:filteredLitCache>
                </c:ext>
              </c:extLst>
              <c:f/>
              <c:strCache>
                <c:ptCount val="9"/>
                <c:pt idx="0">
                  <c:v>Comunidade</c:v>
                </c:pt>
                <c:pt idx="1">
                  <c:v> Educação</c:v>
                </c:pt>
                <c:pt idx="2">
                  <c:v> Entretenimento</c:v>
                </c:pt>
                <c:pt idx="3">
                  <c:v> Outros</c:v>
                </c:pt>
                <c:pt idx="4">
                  <c:v> Pesquisa de Mercado</c:v>
                </c:pt>
                <c:pt idx="5">
                  <c:v> RH</c:v>
                </c:pt>
                <c:pt idx="6">
                  <c:v> Satisfação</c:v>
                </c:pt>
                <c:pt idx="7">
                  <c:v> Saúde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(PergsGraficos!$N$5,PergsGraficos!$N$10:$N$11,PergsGraficos!$N$16:$N$17,PergsGraficos!$N$22:$N$23,PergsGraficos!$N$28:$N$29,PergsGraficos!$N$34:$N$35,PergsGraficos!$N$40:$N$41,PergsGraficos!$N$46:$N$47)</c15:sqref>
                  </c15:fullRef>
                </c:ext>
              </c:extLst>
              <c:f>(PergsGraficos!$N$5,PergsGraficos!$N$11,PergsGraficos!$N$17,PergsGraficos!$N$23,PergsGraficos!$N$29,PergsGraficos!$N$35,PergsGraficos!$N$41,PergsGraficos!$N$47)</c:f>
              <c:numCache>
                <c:formatCode>General</c:formatCode>
                <c:ptCount val="8"/>
                <c:pt idx="0">
                  <c:v>1</c:v>
                </c:pt>
                <c:pt idx="1">
                  <c:v>0.96404040404040403</c:v>
                </c:pt>
                <c:pt idx="2">
                  <c:v>0.99586776859504134</c:v>
                </c:pt>
                <c:pt idx="3">
                  <c:v>0.98311887013758648</c:v>
                </c:pt>
                <c:pt idx="4">
                  <c:v>0.99052852060989183</c:v>
                </c:pt>
                <c:pt idx="5">
                  <c:v>0.98680744414227051</c:v>
                </c:pt>
                <c:pt idx="6">
                  <c:v>0.98331916474855763</c:v>
                </c:pt>
                <c:pt idx="7">
                  <c:v>0.99650349650349657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0-4056-8A6A-7197078E4FF1}"/>
            </c:ext>
          </c:extLst>
        </c:ser>
        <c:ser>
          <c:idx val="2"/>
          <c:order val="2"/>
          <c:tx>
            <c:strRef>
              <c:f>PergsGraficos!$O$4</c:f>
              <c:strCache>
                <c:ptCount val="1"/>
                <c:pt idx="0">
                  <c:v>Média da Medida-f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7"/>
                      <c:pt idx="1">
                        <c:v> </c:v>
                      </c:pt>
                      <c:pt idx="3">
                        <c:v> </c:v>
                      </c:pt>
                      <c:pt idx="5">
                        <c:v> </c:v>
                      </c:pt>
                      <c:pt idx="7">
                        <c:v> </c:v>
                      </c:pt>
                      <c:pt idx="9">
                        <c:v> </c:v>
                      </c:pt>
                      <c:pt idx="11">
                        <c:v> </c:v>
                      </c:pt>
                      <c:pt idx="13">
                        <c:v> </c:v>
                      </c:pt>
                    </c:strCache>
                  </c16:filteredLitCache>
                </c:ext>
              </c:extLst>
              <c:f/>
              <c:strCache>
                <c:ptCount val="9"/>
                <c:pt idx="0">
                  <c:v>Comunidade</c:v>
                </c:pt>
                <c:pt idx="1">
                  <c:v> Educação</c:v>
                </c:pt>
                <c:pt idx="2">
                  <c:v> Entretenimento</c:v>
                </c:pt>
                <c:pt idx="3">
                  <c:v> Outros</c:v>
                </c:pt>
                <c:pt idx="4">
                  <c:v> Pesquisa de Mercado</c:v>
                </c:pt>
                <c:pt idx="5">
                  <c:v> RH</c:v>
                </c:pt>
                <c:pt idx="6">
                  <c:v> Satisfação</c:v>
                </c:pt>
                <c:pt idx="7">
                  <c:v> Saúde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(PergsGraficos!$O$5,PergsGraficos!$O$10:$O$11,PergsGraficos!$O$16:$O$17,PergsGraficos!$O$22:$O$23,PergsGraficos!$O$28:$O$29,PergsGraficos!$O$34:$O$35,PergsGraficos!$O$40:$O$41,PergsGraficos!$O$46:$O$47)</c15:sqref>
                  </c15:fullRef>
                </c:ext>
              </c:extLst>
              <c:f>(PergsGraficos!$O$5,PergsGraficos!$O$11,PergsGraficos!$O$17,PergsGraficos!$O$23,PergsGraficos!$O$29,PergsGraficos!$O$35,PergsGraficos!$O$41,PergsGraficos!$O$47)</c:f>
              <c:numCache>
                <c:formatCode>General</c:formatCode>
                <c:ptCount val="8"/>
                <c:pt idx="0">
                  <c:v>0.99567099567099571</c:v>
                </c:pt>
                <c:pt idx="1">
                  <c:v>0.95082781325401611</c:v>
                </c:pt>
                <c:pt idx="2">
                  <c:v>0.99153876426603704</c:v>
                </c:pt>
                <c:pt idx="3">
                  <c:v>0.96439566282659261</c:v>
                </c:pt>
                <c:pt idx="4">
                  <c:v>0.96292285681432777</c:v>
                </c:pt>
                <c:pt idx="5">
                  <c:v>0.96876863375926692</c:v>
                </c:pt>
                <c:pt idx="6">
                  <c:v>0.95909219271576662</c:v>
                </c:pt>
                <c:pt idx="7">
                  <c:v>0.98573721403760939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0-4056-8A6A-7197078E4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861823"/>
        <c:axId val="924859743"/>
      </c:barChart>
      <c:catAx>
        <c:axId val="924861823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4859743"/>
        <c:crosses val="autoZero"/>
        <c:auto val="0"/>
        <c:lblAlgn val="ctr"/>
        <c:lblOffset val="100"/>
        <c:tickLblSkip val="1"/>
        <c:noMultiLvlLbl val="0"/>
      </c:catAx>
      <c:valAx>
        <c:axId val="9248597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486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Médias da extração de alternativas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AltsGraficos!$B$4:$D$4</c:f>
              <c:strCache>
                <c:ptCount val="3"/>
                <c:pt idx="0">
                  <c:v>Precisão</c:v>
                </c:pt>
                <c:pt idx="1">
                  <c:v>Revocação</c:v>
                </c:pt>
                <c:pt idx="2">
                  <c:v>Medida-f</c:v>
                </c:pt>
              </c:strCache>
            </c:strRef>
          </c:cat>
          <c:val>
            <c:numRef>
              <c:f>AltsGraficos!$B$5:$D$5</c:f>
              <c:numCache>
                <c:formatCode>General</c:formatCode>
                <c:ptCount val="3"/>
                <c:pt idx="0">
                  <c:v>0.99821976356987685</c:v>
                </c:pt>
                <c:pt idx="1">
                  <c:v>0.99550822483455625</c:v>
                </c:pt>
                <c:pt idx="2">
                  <c:v>0.99657397972738149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5-478C-ADEB-B4C3D5A5F9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5896239"/>
        <c:axId val="1905890415"/>
      </c:barChart>
      <c:catAx>
        <c:axId val="190589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890415"/>
        <c:crosses val="autoZero"/>
        <c:auto val="1"/>
        <c:lblAlgn val="ctr"/>
        <c:lblOffset val="100"/>
        <c:noMultiLvlLbl val="0"/>
      </c:catAx>
      <c:valAx>
        <c:axId val="19058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89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Precisão Alts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AltsGraficos!$C$7</c:f>
              <c:strCache>
                <c:ptCount val="1"/>
                <c:pt idx="0">
                  <c:v>Precisão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30-4F17-9D6F-5016FB3D564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30-4F17-9D6F-5016FB3D564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30-4F17-9D6F-5016FB3D564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30-4F17-9D6F-5016FB3D5640}"/>
              </c:ext>
            </c:extLst>
          </c:dPt>
          <c:dLbls>
            <c:dLbl>
              <c:idx val="0"/>
              <c:layout>
                <c:manualLayout>
                  <c:x val="1.65509122414912E-2"/>
                  <c:y val="-0.2194363695090439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30-4F17-9D6F-5016FB3D5640}"/>
                </c:ext>
              </c:extLst>
            </c:dLbl>
            <c:dLbl>
              <c:idx val="1"/>
              <c:layout>
                <c:manualLayout>
                  <c:x val="6.3554709698580819E-2"/>
                  <c:y val="-5.904110142118863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30-4F17-9D6F-5016FB3D5640}"/>
                </c:ext>
              </c:extLst>
            </c:dLbl>
            <c:dLbl>
              <c:idx val="2"/>
              <c:layout>
                <c:manualLayout>
                  <c:x val="7.2949824493153265E-2"/>
                  <c:y val="0.1537738210594315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30-4F17-9D6F-5016FB3D564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AltsGraficos!$B$8:$B$11</c:f>
              <c:strCache>
                <c:ptCount val="4"/>
                <c:pt idx="0">
                  <c:v>com_0%</c:v>
                </c:pt>
                <c:pt idx="1">
                  <c:v>entre_1-70%</c:v>
                </c:pt>
                <c:pt idx="2">
                  <c:v>entre_71-99%</c:v>
                </c:pt>
                <c:pt idx="3">
                  <c:v>com_100%</c:v>
                </c:pt>
              </c:strCache>
            </c:strRef>
          </c:cat>
          <c:val>
            <c:numRef>
              <c:f>AltsGraficos!$C$8:$C$11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30-4F17-9D6F-5016FB3D56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63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Revocação Alts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AltsGraficos!$C$14</c:f>
              <c:strCache>
                <c:ptCount val="1"/>
                <c:pt idx="0">
                  <c:v>Revocação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DFB-4D53-99BC-7CC993B0D0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FB-4D53-99BC-7CC993B0D09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DFB-4D53-99BC-7CC993B0D09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DFB-4D53-99BC-7CC993B0D09A}"/>
              </c:ext>
            </c:extLst>
          </c:dPt>
          <c:dLbls>
            <c:dLbl>
              <c:idx val="0"/>
              <c:layout>
                <c:manualLayout>
                  <c:x val="3.2382855644055748E-2"/>
                  <c:y val="-0.1623869509043927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FB-4D53-99BC-7CC993B0D09A}"/>
                </c:ext>
              </c:extLst>
            </c:dLbl>
            <c:dLbl>
              <c:idx val="1"/>
              <c:layout>
                <c:manualLayout>
                  <c:x val="6.959169810392829E-2"/>
                  <c:y val="3.4399224806201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FB-4D53-99BC-7CC993B0D09A}"/>
                </c:ext>
              </c:extLst>
            </c:dLbl>
            <c:dLbl>
              <c:idx val="2"/>
              <c:layout>
                <c:manualLayout>
                  <c:x val="5.6653412129694332E-2"/>
                  <c:y val="0.2156544735142118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FB-4D53-99BC-7CC993B0D09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AltsGraficos!$B$15:$B$18</c:f>
              <c:strCache>
                <c:ptCount val="4"/>
                <c:pt idx="0">
                  <c:v>com_0%</c:v>
                </c:pt>
                <c:pt idx="1">
                  <c:v>entre_1-70%</c:v>
                </c:pt>
                <c:pt idx="2">
                  <c:v>entre_71-99%</c:v>
                </c:pt>
                <c:pt idx="3">
                  <c:v>com_100%</c:v>
                </c:pt>
              </c:strCache>
            </c:strRef>
          </c:cat>
          <c:val>
            <c:numRef>
              <c:f>AltsGraficos!$C$15:$C$18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18</c:v>
                </c:pt>
                <c:pt idx="3">
                  <c:v>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FB-4D53-99BC-7CC993B0D0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63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13</xdr:col>
      <xdr:colOff>277200</xdr:colOff>
      <xdr:row>13</xdr:row>
      <xdr:rowOff>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381001</xdr:colOff>
      <xdr:row>12</xdr:row>
      <xdr:rowOff>104776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11</xdr:col>
      <xdr:colOff>275295</xdr:colOff>
      <xdr:row>26</xdr:row>
      <xdr:rowOff>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26</xdr:row>
      <xdr:rowOff>0</xdr:rowOff>
    </xdr:from>
    <xdr:to>
      <xdr:col>11</xdr:col>
      <xdr:colOff>273367</xdr:colOff>
      <xdr:row>39</xdr:row>
      <xdr:rowOff>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11</xdr:col>
      <xdr:colOff>275295</xdr:colOff>
      <xdr:row>52</xdr:row>
      <xdr:rowOff>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24</xdr:col>
      <xdr:colOff>447675</xdr:colOff>
      <xdr:row>17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381600</xdr:colOff>
      <xdr:row>12</xdr:row>
      <xdr:rowOff>104100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11</xdr:col>
      <xdr:colOff>275295</xdr:colOff>
      <xdr:row>26</xdr:row>
      <xdr:rowOff>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26</xdr:row>
      <xdr:rowOff>0</xdr:rowOff>
    </xdr:from>
    <xdr:to>
      <xdr:col>11</xdr:col>
      <xdr:colOff>273367</xdr:colOff>
      <xdr:row>39</xdr:row>
      <xdr:rowOff>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11</xdr:col>
      <xdr:colOff>275295</xdr:colOff>
      <xdr:row>52</xdr:row>
      <xdr:rowOff>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24</xdr:col>
      <xdr:colOff>447675</xdr:colOff>
      <xdr:row>16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381600</xdr:colOff>
      <xdr:row>12</xdr:row>
      <xdr:rowOff>104100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11</xdr:col>
      <xdr:colOff>247651</xdr:colOff>
      <xdr:row>26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1179</xdr:colOff>
      <xdr:row>26</xdr:row>
      <xdr:rowOff>0</xdr:rowOff>
    </xdr:from>
    <xdr:to>
      <xdr:col>11</xdr:col>
      <xdr:colOff>247651</xdr:colOff>
      <xdr:row>39</xdr:row>
      <xdr:rowOff>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1179</xdr:colOff>
      <xdr:row>39</xdr:row>
      <xdr:rowOff>0</xdr:rowOff>
    </xdr:from>
    <xdr:to>
      <xdr:col>11</xdr:col>
      <xdr:colOff>249579</xdr:colOff>
      <xdr:row>52</xdr:row>
      <xdr:rowOff>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24</xdr:col>
      <xdr:colOff>447675</xdr:colOff>
      <xdr:row>16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511" totalsRowShown="0" headerRowDxfId="51" dataDxfId="50">
  <autoFilter ref="A1:H511" xr:uid="{00000000-0009-0000-0100-000001000000}"/>
  <tableColumns count="8">
    <tableColumn id="1" xr3:uid="{00000000-0010-0000-0000-000001000000}" name="ID" dataDxfId="49"/>
    <tableColumn id="2" xr3:uid="{00000000-0010-0000-0000-000002000000}" name="Link" dataDxfId="48"/>
    <tableColumn id="3" xr3:uid="{00000000-0010-0000-0000-000003000000}" name="Nº Pergs" dataDxfId="47"/>
    <tableColumn id="4" xr3:uid="{00000000-0010-0000-0000-000004000000}" name="Pergs Fechadas" dataDxfId="46"/>
    <tableColumn id="5" xr3:uid="{00000000-0010-0000-0000-000005000000}" name="Pergs Abertas" dataDxfId="45"/>
    <tableColumn id="6" xr3:uid="{00000000-0010-0000-0000-000006000000}" name="Pergs Multipla Escolha" dataDxfId="44"/>
    <tableColumn id="8" xr3:uid="{00000000-0010-0000-0000-000008000000}" name="Domínios" dataDxfId="43"/>
    <tableColumn id="9" xr3:uid="{00000000-0010-0000-0000-000009000000}" name="Comentarios" dataDxfId="4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7" displayName="Tabela7" ref="O18:Q26" totalsRowShown="0" headerRowDxfId="41" headerRowBorderDxfId="40" tableBorderDxfId="39" totalsRowBorderDxfId="38" headerRowCellStyle="Ênfase2">
  <autoFilter ref="O18:Q26" xr:uid="{00000000-0009-0000-0100-000003000000}"/>
  <sortState xmlns:xlrd2="http://schemas.microsoft.com/office/spreadsheetml/2017/richdata2" ref="O19:Q26">
    <sortCondition descending="1" ref="P2:P10"/>
  </sortState>
  <tableColumns count="3">
    <tableColumn id="1" xr3:uid="{00000000-0010-0000-0100-000001000000}" name="Domínio" dataDxfId="37" dataCellStyle="20% - Ênfase2"/>
    <tableColumn id="2" xr3:uid="{00000000-0010-0000-0100-000002000000}" name="Quantidade" dataDxfId="36"/>
    <tableColumn id="3" xr3:uid="{00000000-0010-0000-0100-000003000000}" name="% do Total" dataDxfId="35">
      <calculatedColumnFormula>$P19/$P$28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a2" displayName="Tabela2" ref="A1:E511" totalsRowShown="0" headerRowDxfId="34" headerRowBorderDxfId="33" tableBorderDxfId="32" totalsRowBorderDxfId="31">
  <autoFilter ref="A1:E511" xr:uid="{00000000-0009-0000-0100-000002000000}"/>
  <sortState xmlns:xlrd2="http://schemas.microsoft.com/office/spreadsheetml/2017/richdata2" ref="A2:E511">
    <sortCondition ref="A1:A511"/>
  </sortState>
  <tableColumns count="5">
    <tableColumn id="1" xr3:uid="{00000000-0010-0000-0200-000001000000}" name="ID" dataDxfId="30"/>
    <tableColumn id="2" xr3:uid="{00000000-0010-0000-0200-000002000000}" name="|pergsCrawler /\ pergsReal| / |pergsCrawler|" dataDxfId="29"/>
    <tableColumn id="3" xr3:uid="{00000000-0010-0000-0200-000003000000}" name="|pergsCrawler /\ pergsReal| / |pergsReal|" dataDxfId="28"/>
    <tableColumn id="4" xr3:uid="{00000000-0010-0000-0200-000004000000}" name="2 x Precisão x Revocação / Precisão + Revocação" dataDxfId="27">
      <calculatedColumnFormula>(2*B2*C2)/(B2+C2)</calculatedColumnFormula>
    </tableColumn>
    <tableColumn id="5" xr3:uid="{00000000-0010-0000-0200-000005000000}" name="Domínios" dataDxfId="26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4" displayName="Tabela4" ref="A1:E511" totalsRowShown="0" headerRowDxfId="25" headerRowBorderDxfId="24" tableBorderDxfId="23" totalsRowBorderDxfId="22">
  <autoFilter ref="A1:E511" xr:uid="{00000000-0009-0000-0100-000004000000}"/>
  <sortState xmlns:xlrd2="http://schemas.microsoft.com/office/spreadsheetml/2017/richdata2" ref="A2:E511">
    <sortCondition ref="A1:A511"/>
  </sortState>
  <tableColumns count="5">
    <tableColumn id="1" xr3:uid="{00000000-0010-0000-0300-000001000000}" name="ID" dataDxfId="21"/>
    <tableColumn id="2" xr3:uid="{00000000-0010-0000-0300-000002000000}" name="|altsCrawler /\ altsReal| / |altsCrawler|" dataDxfId="20"/>
    <tableColumn id="3" xr3:uid="{00000000-0010-0000-0300-000003000000}" name="|altsCrawler /\ altsReal| / |altsReal|" dataDxfId="19"/>
    <tableColumn id="4" xr3:uid="{00000000-0010-0000-0300-000004000000}" name="2 x Precisão x Revocação / Precisão + Revocação" dataDxfId="18">
      <calculatedColumnFormula>(2*B2*C2)/(B2+C2)</calculatedColumnFormula>
    </tableColumn>
    <tableColumn id="5" xr3:uid="{00000000-0010-0000-0300-000005000000}" name="Domínios" dataDxfId="1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5" displayName="Tabela5" ref="A1:E511" totalsRowShown="0" headerRowDxfId="16" headerRowBorderDxfId="15" tableBorderDxfId="14" totalsRowBorderDxfId="13">
  <autoFilter ref="A1:E511" xr:uid="{00000000-0009-0000-0100-000005000000}"/>
  <sortState xmlns:xlrd2="http://schemas.microsoft.com/office/spreadsheetml/2017/richdata2" ref="A2:E511">
    <sortCondition ref="A1:A511"/>
  </sortState>
  <tableColumns count="5">
    <tableColumn id="1" xr3:uid="{00000000-0010-0000-0400-000001000000}" name="ID" dataDxfId="12"/>
    <tableColumn id="2" xr3:uid="{00000000-0010-0000-0400-000002000000}" name="|pergsFCrawler /\ pergsFReal| / |pergsFCrawler|" dataDxfId="11"/>
    <tableColumn id="3" xr3:uid="{00000000-0010-0000-0400-000003000000}" name="|pergsFCrawler /\ pergsFReal| / |pergsFReal|" dataDxfId="10"/>
    <tableColumn id="4" xr3:uid="{00000000-0010-0000-0400-000004000000}" name="2 x Precisão x Revocação / Precisão + Revocação" dataDxfId="9">
      <calculatedColumnFormula>(2*B2*C2)/(B2+C2)</calculatedColumnFormula>
    </tableColumn>
    <tableColumn id="5" xr3:uid="{00000000-0010-0000-0400-000005000000}" name="Domínios" dataDxfId="8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6" displayName="Tabela6" ref="A1:D511" totalsRowShown="0" headerRowDxfId="7" headerRowBorderDxfId="6" tableBorderDxfId="5" totalsRowBorderDxfId="4">
  <autoFilter ref="A1:D511" xr:uid="{00000000-0009-0000-0100-000006000000}"/>
  <tableColumns count="4">
    <tableColumn id="1" xr3:uid="{00000000-0010-0000-0500-000001000000}" name="ID" dataDxfId="3"/>
    <tableColumn id="2" xr3:uid="{00000000-0010-0000-0500-000002000000}" name="|gruposCrawler /\ gruposReal| / |gruposCrawler|" dataDxfId="2"/>
    <tableColumn id="3" xr3:uid="{00000000-0010-0000-0500-000003000000}" name="|gruposCrawler /\ gruposReal| / |gruposReal|" dataDxfId="1"/>
    <tableColumn id="4" xr3:uid="{00000000-0010-0000-0500-000004000000}" name="2 x Precisão x Revocação / Precisão + Revocação" dataDxfId="0">
      <calculatedColumnFormula>(2*B2*C2)/(B2+C2)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questionpro.com/survey-templates/how-well-do-you-know-me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1"/>
  <sheetViews>
    <sheetView workbookViewId="0">
      <selection activeCell="A9" sqref="A9:H9"/>
    </sheetView>
  </sheetViews>
  <sheetFormatPr defaultRowHeight="15" x14ac:dyDescent="0.25"/>
  <cols>
    <col min="2" max="2" width="120.42578125" style="21" bestFit="1" customWidth="1"/>
    <col min="3" max="3" width="13.28515625" bestFit="1" customWidth="1"/>
    <col min="4" max="4" width="19.140625" bestFit="1" customWidth="1"/>
    <col min="5" max="5" width="17.85546875" bestFit="1" customWidth="1"/>
    <col min="6" max="6" width="25.7109375" bestFit="1" customWidth="1"/>
    <col min="7" max="7" width="20" bestFit="1" customWidth="1"/>
    <col min="8" max="8" width="23.7109375" bestFit="1" customWidth="1"/>
    <col min="9" max="9" width="9.7109375" customWidth="1"/>
  </cols>
  <sheetData>
    <row r="1" spans="1:8" x14ac:dyDescent="0.25">
      <c r="A1" s="13" t="s">
        <v>51</v>
      </c>
      <c r="B1" s="13" t="s">
        <v>52</v>
      </c>
      <c r="C1" s="13" t="s">
        <v>53</v>
      </c>
      <c r="D1" s="13" t="s">
        <v>54</v>
      </c>
      <c r="E1" s="13" t="s">
        <v>55</v>
      </c>
      <c r="F1" s="13" t="s">
        <v>56</v>
      </c>
      <c r="G1" s="13" t="s">
        <v>556</v>
      </c>
      <c r="H1" s="13" t="s">
        <v>57</v>
      </c>
    </row>
    <row r="2" spans="1:8" x14ac:dyDescent="0.25">
      <c r="A2" s="14">
        <v>1</v>
      </c>
      <c r="B2" s="20" t="s">
        <v>64</v>
      </c>
      <c r="C2" s="13">
        <v>12</v>
      </c>
      <c r="D2" s="13">
        <v>11</v>
      </c>
      <c r="E2" s="13">
        <v>1</v>
      </c>
      <c r="F2" s="13">
        <v>0</v>
      </c>
      <c r="G2" s="13" t="s">
        <v>77</v>
      </c>
      <c r="H2" s="13" t="s">
        <v>69</v>
      </c>
    </row>
    <row r="3" spans="1:8" x14ac:dyDescent="0.25">
      <c r="A3" s="14">
        <v>2</v>
      </c>
      <c r="B3" s="20" t="s">
        <v>65</v>
      </c>
      <c r="C3" s="13">
        <v>12</v>
      </c>
      <c r="D3" s="13">
        <v>9</v>
      </c>
      <c r="E3" s="13">
        <v>2</v>
      </c>
      <c r="F3" s="13">
        <v>1</v>
      </c>
      <c r="G3" s="13" t="s">
        <v>539</v>
      </c>
      <c r="H3" s="13"/>
    </row>
    <row r="4" spans="1:8" x14ac:dyDescent="0.25">
      <c r="A4" s="14">
        <v>3</v>
      </c>
      <c r="B4" s="20" t="s">
        <v>66</v>
      </c>
      <c r="C4" s="13">
        <v>16</v>
      </c>
      <c r="D4" s="13">
        <v>16</v>
      </c>
      <c r="E4" s="13">
        <v>0</v>
      </c>
      <c r="F4" s="13">
        <v>0</v>
      </c>
      <c r="G4" s="13" t="s">
        <v>540</v>
      </c>
      <c r="H4" s="13"/>
    </row>
    <row r="5" spans="1:8" x14ac:dyDescent="0.25">
      <c r="A5" s="14">
        <v>4</v>
      </c>
      <c r="B5" s="20" t="s">
        <v>67</v>
      </c>
      <c r="C5" s="13">
        <v>18</v>
      </c>
      <c r="D5" s="13">
        <v>16</v>
      </c>
      <c r="E5" s="13">
        <v>0</v>
      </c>
      <c r="F5" s="13">
        <v>2</v>
      </c>
      <c r="G5" s="13" t="s">
        <v>539</v>
      </c>
      <c r="H5" s="13"/>
    </row>
    <row r="6" spans="1:8" x14ac:dyDescent="0.25">
      <c r="A6" s="14">
        <v>5</v>
      </c>
      <c r="B6" s="20" t="s">
        <v>68</v>
      </c>
      <c r="C6" s="13">
        <v>12</v>
      </c>
      <c r="D6" s="13">
        <v>1</v>
      </c>
      <c r="E6" s="13">
        <v>11</v>
      </c>
      <c r="F6" s="13">
        <v>0</v>
      </c>
      <c r="G6" s="13" t="s">
        <v>77</v>
      </c>
      <c r="H6" s="13" t="s">
        <v>69</v>
      </c>
    </row>
    <row r="7" spans="1:8" x14ac:dyDescent="0.25">
      <c r="A7" s="14">
        <v>6</v>
      </c>
      <c r="B7" s="20" t="s">
        <v>70</v>
      </c>
      <c r="C7" s="13">
        <v>6</v>
      </c>
      <c r="D7" s="13">
        <v>5</v>
      </c>
      <c r="E7" s="13">
        <v>1</v>
      </c>
      <c r="F7" s="13">
        <v>0</v>
      </c>
      <c r="G7" s="13" t="s">
        <v>77</v>
      </c>
      <c r="H7" s="13"/>
    </row>
    <row r="8" spans="1:8" x14ac:dyDescent="0.25">
      <c r="A8" s="14">
        <v>7</v>
      </c>
      <c r="B8" s="20" t="s">
        <v>71</v>
      </c>
      <c r="C8" s="13">
        <v>4</v>
      </c>
      <c r="D8" s="13">
        <v>3</v>
      </c>
      <c r="E8" s="13">
        <v>0</v>
      </c>
      <c r="F8" s="13">
        <v>1</v>
      </c>
      <c r="G8" s="13" t="s">
        <v>539</v>
      </c>
      <c r="H8" s="13"/>
    </row>
    <row r="9" spans="1:8" x14ac:dyDescent="0.25">
      <c r="A9" s="14">
        <v>8</v>
      </c>
      <c r="B9" s="77" t="s">
        <v>72</v>
      </c>
      <c r="C9" s="13">
        <v>20</v>
      </c>
      <c r="D9" s="13">
        <v>0</v>
      </c>
      <c r="E9" s="13">
        <v>20</v>
      </c>
      <c r="F9" s="13">
        <v>0</v>
      </c>
      <c r="G9" s="13" t="s">
        <v>541</v>
      </c>
      <c r="H9" s="13"/>
    </row>
    <row r="10" spans="1:8" x14ac:dyDescent="0.25">
      <c r="A10" s="14">
        <v>9</v>
      </c>
      <c r="B10" s="20" t="s">
        <v>73</v>
      </c>
      <c r="C10" s="13">
        <v>4</v>
      </c>
      <c r="D10" s="13">
        <v>1</v>
      </c>
      <c r="E10" s="13">
        <v>3</v>
      </c>
      <c r="F10" s="13">
        <v>0</v>
      </c>
      <c r="G10" s="13" t="s">
        <v>540</v>
      </c>
      <c r="H10" s="13"/>
    </row>
    <row r="11" spans="1:8" x14ac:dyDescent="0.25">
      <c r="A11" s="14">
        <v>10</v>
      </c>
      <c r="B11" s="20" t="s">
        <v>74</v>
      </c>
      <c r="C11" s="13">
        <v>13</v>
      </c>
      <c r="D11" s="13">
        <v>8</v>
      </c>
      <c r="E11" s="13">
        <v>4</v>
      </c>
      <c r="F11" s="13">
        <v>1</v>
      </c>
      <c r="G11" s="13" t="s">
        <v>539</v>
      </c>
      <c r="H11" s="13"/>
    </row>
    <row r="12" spans="1:8" x14ac:dyDescent="0.25">
      <c r="A12" s="14">
        <v>11</v>
      </c>
      <c r="B12" s="20" t="s">
        <v>75</v>
      </c>
      <c r="C12" s="13">
        <v>24</v>
      </c>
      <c r="D12" s="13">
        <v>18</v>
      </c>
      <c r="E12" s="13">
        <v>5</v>
      </c>
      <c r="F12" s="13">
        <v>1</v>
      </c>
      <c r="G12" s="13" t="s">
        <v>539</v>
      </c>
      <c r="H12" s="13"/>
    </row>
    <row r="13" spans="1:8" x14ac:dyDescent="0.25">
      <c r="A13" s="14">
        <v>12</v>
      </c>
      <c r="B13" s="20" t="s">
        <v>76</v>
      </c>
      <c r="C13" s="13">
        <v>9</v>
      </c>
      <c r="D13" s="13">
        <v>9</v>
      </c>
      <c r="E13" s="13">
        <v>0</v>
      </c>
      <c r="F13" s="13">
        <v>0</v>
      </c>
      <c r="G13" s="13" t="s">
        <v>540</v>
      </c>
      <c r="H13" s="13"/>
    </row>
    <row r="14" spans="1:8" x14ac:dyDescent="0.25">
      <c r="A14" s="14">
        <v>13</v>
      </c>
      <c r="B14" s="20" t="s">
        <v>78</v>
      </c>
      <c r="C14" s="13">
        <v>23</v>
      </c>
      <c r="D14" s="13">
        <v>18</v>
      </c>
      <c r="E14" s="13">
        <v>2</v>
      </c>
      <c r="F14" s="13">
        <v>3</v>
      </c>
      <c r="G14" s="13" t="s">
        <v>541</v>
      </c>
      <c r="H14" s="13"/>
    </row>
    <row r="15" spans="1:8" x14ac:dyDescent="0.25">
      <c r="A15" s="14">
        <v>14</v>
      </c>
      <c r="B15" s="20" t="s">
        <v>79</v>
      </c>
      <c r="C15" s="13">
        <v>12</v>
      </c>
      <c r="D15" s="13">
        <v>9</v>
      </c>
      <c r="E15" s="13">
        <v>2</v>
      </c>
      <c r="F15" s="13">
        <v>1</v>
      </c>
      <c r="G15" s="13" t="s">
        <v>77</v>
      </c>
      <c r="H15" s="13"/>
    </row>
    <row r="16" spans="1:8" x14ac:dyDescent="0.25">
      <c r="A16" s="14">
        <v>15</v>
      </c>
      <c r="B16" s="20" t="s">
        <v>80</v>
      </c>
      <c r="C16" s="13">
        <v>5</v>
      </c>
      <c r="D16" s="13">
        <v>5</v>
      </c>
      <c r="E16" s="13">
        <v>0</v>
      </c>
      <c r="F16" s="13">
        <v>0</v>
      </c>
      <c r="G16" s="13" t="s">
        <v>539</v>
      </c>
      <c r="H16" s="13"/>
    </row>
    <row r="17" spans="1:8" x14ac:dyDescent="0.25">
      <c r="A17" s="14">
        <v>16</v>
      </c>
      <c r="B17" s="20" t="s">
        <v>81</v>
      </c>
      <c r="C17" s="13">
        <v>7</v>
      </c>
      <c r="D17" s="13">
        <v>6</v>
      </c>
      <c r="E17" s="13">
        <v>1</v>
      </c>
      <c r="F17" s="13">
        <v>0</v>
      </c>
      <c r="G17" s="13" t="s">
        <v>538</v>
      </c>
      <c r="H17" s="13"/>
    </row>
    <row r="18" spans="1:8" x14ac:dyDescent="0.25">
      <c r="A18" s="14">
        <v>17</v>
      </c>
      <c r="B18" s="20" t="s">
        <v>82</v>
      </c>
      <c r="C18" s="13">
        <v>10</v>
      </c>
      <c r="D18" s="13">
        <v>9</v>
      </c>
      <c r="E18" s="13">
        <v>1</v>
      </c>
      <c r="F18" s="13">
        <v>0</v>
      </c>
      <c r="G18" s="13" t="s">
        <v>539</v>
      </c>
      <c r="H18" s="13"/>
    </row>
    <row r="19" spans="1:8" x14ac:dyDescent="0.25">
      <c r="A19" s="14">
        <v>18</v>
      </c>
      <c r="B19" s="20" t="s">
        <v>83</v>
      </c>
      <c r="C19" s="13">
        <v>16</v>
      </c>
      <c r="D19" s="13">
        <v>12</v>
      </c>
      <c r="E19" s="13">
        <v>2</v>
      </c>
      <c r="F19" s="13">
        <v>2</v>
      </c>
      <c r="G19" s="13" t="s">
        <v>77</v>
      </c>
      <c r="H19" s="13" t="s">
        <v>69</v>
      </c>
    </row>
    <row r="20" spans="1:8" x14ac:dyDescent="0.25">
      <c r="A20" s="14">
        <v>19</v>
      </c>
      <c r="B20" s="20" t="s">
        <v>84</v>
      </c>
      <c r="C20" s="13">
        <v>8</v>
      </c>
      <c r="D20" s="13">
        <v>4</v>
      </c>
      <c r="E20" s="13">
        <v>3</v>
      </c>
      <c r="F20" s="13">
        <v>1</v>
      </c>
      <c r="G20" s="13" t="s">
        <v>77</v>
      </c>
      <c r="H20" s="13"/>
    </row>
    <row r="21" spans="1:8" x14ac:dyDescent="0.25">
      <c r="A21" s="14">
        <v>20</v>
      </c>
      <c r="B21" s="20" t="s">
        <v>85</v>
      </c>
      <c r="C21" s="13">
        <v>19</v>
      </c>
      <c r="D21" s="13">
        <v>9</v>
      </c>
      <c r="E21" s="13">
        <v>10</v>
      </c>
      <c r="F21" s="13">
        <v>0</v>
      </c>
      <c r="G21" s="13" t="s">
        <v>540</v>
      </c>
      <c r="H21" s="13" t="s">
        <v>69</v>
      </c>
    </row>
    <row r="22" spans="1:8" x14ac:dyDescent="0.25">
      <c r="A22" s="14">
        <v>21</v>
      </c>
      <c r="B22" s="20" t="s">
        <v>86</v>
      </c>
      <c r="C22" s="13">
        <v>21</v>
      </c>
      <c r="D22" s="13">
        <v>13</v>
      </c>
      <c r="E22" s="13">
        <v>4</v>
      </c>
      <c r="F22" s="13">
        <v>4</v>
      </c>
      <c r="G22" s="13" t="s">
        <v>77</v>
      </c>
      <c r="H22" s="13"/>
    </row>
    <row r="23" spans="1:8" x14ac:dyDescent="0.25">
      <c r="A23" s="14">
        <v>22</v>
      </c>
      <c r="B23" s="20" t="s">
        <v>87</v>
      </c>
      <c r="C23" s="13">
        <v>15</v>
      </c>
      <c r="D23" s="13">
        <v>11</v>
      </c>
      <c r="E23" s="13">
        <v>3</v>
      </c>
      <c r="F23" s="13">
        <v>1</v>
      </c>
      <c r="G23" s="13" t="s">
        <v>541</v>
      </c>
      <c r="H23" s="13"/>
    </row>
    <row r="24" spans="1:8" x14ac:dyDescent="0.25">
      <c r="A24" s="14">
        <v>23</v>
      </c>
      <c r="B24" s="20" t="s">
        <v>88</v>
      </c>
      <c r="C24" s="13">
        <v>15</v>
      </c>
      <c r="D24" s="13">
        <v>15</v>
      </c>
      <c r="E24" s="13">
        <v>0</v>
      </c>
      <c r="F24" s="13">
        <v>0</v>
      </c>
      <c r="G24" s="13" t="s">
        <v>540</v>
      </c>
      <c r="H24" s="13" t="s">
        <v>69</v>
      </c>
    </row>
    <row r="25" spans="1:8" x14ac:dyDescent="0.25">
      <c r="A25" s="14">
        <v>24</v>
      </c>
      <c r="B25" s="20" t="s">
        <v>89</v>
      </c>
      <c r="C25" s="13">
        <v>15</v>
      </c>
      <c r="D25" s="13">
        <v>10</v>
      </c>
      <c r="E25" s="13">
        <v>5</v>
      </c>
      <c r="F25" s="13">
        <v>0</v>
      </c>
      <c r="G25" s="13" t="s">
        <v>77</v>
      </c>
      <c r="H25" s="13" t="s">
        <v>69</v>
      </c>
    </row>
    <row r="26" spans="1:8" ht="15.75" thickBot="1" x14ac:dyDescent="0.3">
      <c r="A26" s="28">
        <v>25</v>
      </c>
      <c r="B26" s="29" t="s">
        <v>90</v>
      </c>
      <c r="C26" s="30">
        <v>3</v>
      </c>
      <c r="D26" s="30">
        <v>2</v>
      </c>
      <c r="E26" s="30">
        <v>0</v>
      </c>
      <c r="F26" s="30">
        <v>1</v>
      </c>
      <c r="G26" s="30" t="s">
        <v>538</v>
      </c>
      <c r="H26" s="30"/>
    </row>
    <row r="27" spans="1:8" x14ac:dyDescent="0.25">
      <c r="A27" s="14">
        <v>26</v>
      </c>
      <c r="B27" s="20" t="s">
        <v>91</v>
      </c>
      <c r="C27" s="13">
        <v>13</v>
      </c>
      <c r="D27" s="13">
        <v>12</v>
      </c>
      <c r="E27" s="13">
        <v>1</v>
      </c>
      <c r="F27" s="13">
        <v>0</v>
      </c>
      <c r="G27" s="13" t="s">
        <v>540</v>
      </c>
      <c r="H27" s="13" t="s">
        <v>69</v>
      </c>
    </row>
    <row r="28" spans="1:8" x14ac:dyDescent="0.25">
      <c r="A28" s="14">
        <v>27</v>
      </c>
      <c r="B28" s="20" t="s">
        <v>92</v>
      </c>
      <c r="C28" s="13">
        <v>10</v>
      </c>
      <c r="D28" s="13">
        <v>5</v>
      </c>
      <c r="E28" s="13">
        <v>5</v>
      </c>
      <c r="F28" s="13">
        <v>0</v>
      </c>
      <c r="G28" s="13" t="s">
        <v>541</v>
      </c>
      <c r="H28" s="13"/>
    </row>
    <row r="29" spans="1:8" x14ac:dyDescent="0.25">
      <c r="A29" s="14">
        <v>28</v>
      </c>
      <c r="B29" s="20" t="s">
        <v>93</v>
      </c>
      <c r="C29" s="13">
        <v>14</v>
      </c>
      <c r="D29" s="13">
        <v>10</v>
      </c>
      <c r="E29" s="13">
        <v>4</v>
      </c>
      <c r="F29" s="13">
        <v>0</v>
      </c>
      <c r="G29" s="13" t="s">
        <v>538</v>
      </c>
      <c r="H29" s="13" t="s">
        <v>69</v>
      </c>
    </row>
    <row r="30" spans="1:8" x14ac:dyDescent="0.25">
      <c r="A30" s="14">
        <v>29</v>
      </c>
      <c r="B30" s="20" t="s">
        <v>94</v>
      </c>
      <c r="C30" s="13">
        <v>4</v>
      </c>
      <c r="D30" s="13">
        <v>0</v>
      </c>
      <c r="E30" s="13">
        <v>1</v>
      </c>
      <c r="F30" s="13">
        <v>3</v>
      </c>
      <c r="G30" s="13" t="s">
        <v>538</v>
      </c>
      <c r="H30" s="13"/>
    </row>
    <row r="31" spans="1:8" x14ac:dyDescent="0.25">
      <c r="A31" s="14">
        <v>30</v>
      </c>
      <c r="B31" s="20" t="s">
        <v>95</v>
      </c>
      <c r="C31" s="13">
        <v>9</v>
      </c>
      <c r="D31" s="13">
        <v>6</v>
      </c>
      <c r="E31" s="13">
        <v>3</v>
      </c>
      <c r="F31" s="13">
        <v>0</v>
      </c>
      <c r="G31" s="13" t="s">
        <v>77</v>
      </c>
      <c r="H31" s="13" t="s">
        <v>69</v>
      </c>
    </row>
    <row r="32" spans="1:8" x14ac:dyDescent="0.25">
      <c r="A32" s="14">
        <v>31</v>
      </c>
      <c r="B32" s="20" t="s">
        <v>96</v>
      </c>
      <c r="C32" s="13">
        <v>12</v>
      </c>
      <c r="D32" s="13">
        <v>12</v>
      </c>
      <c r="E32" s="13">
        <v>0</v>
      </c>
      <c r="F32" s="13">
        <v>0</v>
      </c>
      <c r="G32" s="13" t="s">
        <v>540</v>
      </c>
      <c r="H32" s="13" t="s">
        <v>69</v>
      </c>
    </row>
    <row r="33" spans="1:8" x14ac:dyDescent="0.25">
      <c r="A33" s="14">
        <v>32</v>
      </c>
      <c r="B33" s="20" t="s">
        <v>97</v>
      </c>
      <c r="C33" s="13">
        <v>8</v>
      </c>
      <c r="D33" s="13">
        <v>7</v>
      </c>
      <c r="E33" s="13">
        <v>1</v>
      </c>
      <c r="F33" s="13">
        <v>0</v>
      </c>
      <c r="G33" s="13" t="s">
        <v>542</v>
      </c>
      <c r="H33" s="13"/>
    </row>
    <row r="34" spans="1:8" x14ac:dyDescent="0.25">
      <c r="A34" s="14">
        <v>33</v>
      </c>
      <c r="B34" s="20" t="s">
        <v>98</v>
      </c>
      <c r="C34" s="13">
        <v>7</v>
      </c>
      <c r="D34" s="13">
        <v>4</v>
      </c>
      <c r="E34" s="13">
        <v>3</v>
      </c>
      <c r="F34" s="13">
        <v>0</v>
      </c>
      <c r="G34" s="13" t="s">
        <v>541</v>
      </c>
      <c r="H34" s="13" t="s">
        <v>69</v>
      </c>
    </row>
    <row r="35" spans="1:8" x14ac:dyDescent="0.25">
      <c r="A35" s="14">
        <v>34</v>
      </c>
      <c r="B35" s="20" t="s">
        <v>99</v>
      </c>
      <c r="C35" s="13">
        <v>8</v>
      </c>
      <c r="D35" s="13">
        <v>7</v>
      </c>
      <c r="E35" s="13">
        <v>1</v>
      </c>
      <c r="F35" s="13">
        <v>0</v>
      </c>
      <c r="G35" s="13" t="s">
        <v>77</v>
      </c>
      <c r="H35" s="13" t="s">
        <v>69</v>
      </c>
    </row>
    <row r="36" spans="1:8" x14ac:dyDescent="0.25">
      <c r="A36" s="14">
        <v>35</v>
      </c>
      <c r="B36" s="20" t="s">
        <v>100</v>
      </c>
      <c r="C36" s="13">
        <v>9</v>
      </c>
      <c r="D36" s="13">
        <v>4</v>
      </c>
      <c r="E36" s="13">
        <v>5</v>
      </c>
      <c r="F36" s="13">
        <v>0</v>
      </c>
      <c r="G36" s="13" t="s">
        <v>539</v>
      </c>
      <c r="H36" s="13"/>
    </row>
    <row r="37" spans="1:8" x14ac:dyDescent="0.25">
      <c r="A37" s="14">
        <v>36</v>
      </c>
      <c r="B37" s="20" t="s">
        <v>101</v>
      </c>
      <c r="C37" s="13">
        <v>10</v>
      </c>
      <c r="D37" s="13">
        <v>6</v>
      </c>
      <c r="E37" s="13">
        <v>4</v>
      </c>
      <c r="F37" s="13">
        <v>0</v>
      </c>
      <c r="G37" s="13" t="s">
        <v>77</v>
      </c>
      <c r="H37" s="13" t="s">
        <v>69</v>
      </c>
    </row>
    <row r="38" spans="1:8" x14ac:dyDescent="0.25">
      <c r="A38" s="14">
        <v>37</v>
      </c>
      <c r="B38" s="20" t="s">
        <v>102</v>
      </c>
      <c r="C38" s="13">
        <v>9</v>
      </c>
      <c r="D38" s="13">
        <v>6</v>
      </c>
      <c r="E38" s="13">
        <v>3</v>
      </c>
      <c r="F38" s="13">
        <v>0</v>
      </c>
      <c r="G38" s="13" t="s">
        <v>77</v>
      </c>
      <c r="H38" s="13" t="s">
        <v>69</v>
      </c>
    </row>
    <row r="39" spans="1:8" x14ac:dyDescent="0.25">
      <c r="A39" s="38">
        <v>38</v>
      </c>
      <c r="B39" s="39" t="s">
        <v>103</v>
      </c>
      <c r="C39" s="40">
        <v>13</v>
      </c>
      <c r="D39" s="40">
        <v>10</v>
      </c>
      <c r="E39" s="40">
        <v>3</v>
      </c>
      <c r="F39" s="40">
        <v>0</v>
      </c>
      <c r="G39" s="40" t="s">
        <v>538</v>
      </c>
      <c r="H39" s="40"/>
    </row>
    <row r="40" spans="1:8" x14ac:dyDescent="0.25">
      <c r="A40" s="14">
        <v>39</v>
      </c>
      <c r="B40" s="20" t="s">
        <v>104</v>
      </c>
      <c r="C40" s="13">
        <v>8</v>
      </c>
      <c r="D40" s="13">
        <v>3</v>
      </c>
      <c r="E40" s="13">
        <v>4</v>
      </c>
      <c r="F40" s="13">
        <v>1</v>
      </c>
      <c r="G40" s="13" t="s">
        <v>540</v>
      </c>
      <c r="H40" s="13" t="s">
        <v>69</v>
      </c>
    </row>
    <row r="41" spans="1:8" x14ac:dyDescent="0.25">
      <c r="A41" s="14">
        <v>40</v>
      </c>
      <c r="B41" s="20" t="s">
        <v>105</v>
      </c>
      <c r="C41" s="13">
        <v>9</v>
      </c>
      <c r="D41" s="13">
        <v>7</v>
      </c>
      <c r="E41" s="13">
        <v>2</v>
      </c>
      <c r="F41" s="13">
        <v>0</v>
      </c>
      <c r="G41" s="13" t="s">
        <v>77</v>
      </c>
      <c r="H41" s="13" t="s">
        <v>69</v>
      </c>
    </row>
    <row r="42" spans="1:8" x14ac:dyDescent="0.25">
      <c r="A42" s="14">
        <v>41</v>
      </c>
      <c r="B42" s="20" t="s">
        <v>106</v>
      </c>
      <c r="C42" s="13">
        <v>14</v>
      </c>
      <c r="D42" s="13">
        <v>10</v>
      </c>
      <c r="E42" s="13">
        <v>3</v>
      </c>
      <c r="F42" s="13">
        <v>1</v>
      </c>
      <c r="G42" s="13" t="s">
        <v>540</v>
      </c>
      <c r="H42" s="13"/>
    </row>
    <row r="43" spans="1:8" x14ac:dyDescent="0.25">
      <c r="A43" s="14">
        <v>42</v>
      </c>
      <c r="B43" s="20" t="s">
        <v>107</v>
      </c>
      <c r="C43" s="13">
        <v>9</v>
      </c>
      <c r="D43" s="13">
        <v>6</v>
      </c>
      <c r="E43" s="13">
        <v>3</v>
      </c>
      <c r="F43" s="13">
        <v>0</v>
      </c>
      <c r="G43" s="13" t="s">
        <v>539</v>
      </c>
      <c r="H43" s="13" t="s">
        <v>69</v>
      </c>
    </row>
    <row r="44" spans="1:8" x14ac:dyDescent="0.25">
      <c r="A44" s="14">
        <v>43</v>
      </c>
      <c r="B44" s="20" t="s">
        <v>108</v>
      </c>
      <c r="C44" s="13">
        <v>13</v>
      </c>
      <c r="D44" s="13">
        <v>10</v>
      </c>
      <c r="E44" s="13">
        <v>3</v>
      </c>
      <c r="F44" s="13">
        <v>0</v>
      </c>
      <c r="G44" s="13" t="s">
        <v>538</v>
      </c>
      <c r="H44" s="13"/>
    </row>
    <row r="45" spans="1:8" x14ac:dyDescent="0.25">
      <c r="A45" s="14">
        <v>44</v>
      </c>
      <c r="B45" s="20" t="s">
        <v>109</v>
      </c>
      <c r="C45" s="13">
        <v>10</v>
      </c>
      <c r="D45" s="13">
        <v>5</v>
      </c>
      <c r="E45" s="13">
        <v>5</v>
      </c>
      <c r="F45" s="13">
        <v>0</v>
      </c>
      <c r="G45" s="13" t="s">
        <v>77</v>
      </c>
      <c r="H45" s="13" t="s">
        <v>69</v>
      </c>
    </row>
    <row r="46" spans="1:8" x14ac:dyDescent="0.25">
      <c r="A46" s="14">
        <v>45</v>
      </c>
      <c r="B46" s="20" t="s">
        <v>110</v>
      </c>
      <c r="C46" s="13">
        <v>13</v>
      </c>
      <c r="D46" s="13">
        <v>9</v>
      </c>
      <c r="E46" s="13">
        <v>4</v>
      </c>
      <c r="F46" s="13">
        <v>0</v>
      </c>
      <c r="G46" s="13" t="s">
        <v>539</v>
      </c>
      <c r="H46" s="13"/>
    </row>
    <row r="47" spans="1:8" x14ac:dyDescent="0.25">
      <c r="A47" s="38">
        <v>46</v>
      </c>
      <c r="B47" s="39" t="s">
        <v>111</v>
      </c>
      <c r="C47" s="40">
        <v>12</v>
      </c>
      <c r="D47" s="40">
        <v>9</v>
      </c>
      <c r="E47" s="40">
        <v>3</v>
      </c>
      <c r="F47" s="40">
        <v>0</v>
      </c>
      <c r="G47" s="40" t="s">
        <v>540</v>
      </c>
      <c r="H47" s="40"/>
    </row>
    <row r="48" spans="1:8" x14ac:dyDescent="0.25">
      <c r="A48" s="14">
        <v>47</v>
      </c>
      <c r="B48" s="20" t="s">
        <v>112</v>
      </c>
      <c r="C48" s="13">
        <v>10</v>
      </c>
      <c r="D48" s="13">
        <v>8</v>
      </c>
      <c r="E48" s="13">
        <v>2</v>
      </c>
      <c r="F48" s="13">
        <v>0</v>
      </c>
      <c r="G48" s="13" t="s">
        <v>538</v>
      </c>
      <c r="H48" s="13" t="s">
        <v>69</v>
      </c>
    </row>
    <row r="49" spans="1:8" x14ac:dyDescent="0.25">
      <c r="A49" s="14">
        <v>48</v>
      </c>
      <c r="B49" s="20" t="s">
        <v>113</v>
      </c>
      <c r="C49" s="13">
        <v>8</v>
      </c>
      <c r="D49" s="13">
        <v>5</v>
      </c>
      <c r="E49" s="13">
        <v>3</v>
      </c>
      <c r="F49" s="13">
        <v>0</v>
      </c>
      <c r="G49" s="13" t="s">
        <v>539</v>
      </c>
      <c r="H49" s="13" t="s">
        <v>69</v>
      </c>
    </row>
    <row r="50" spans="1:8" x14ac:dyDescent="0.25">
      <c r="A50" s="14">
        <v>49</v>
      </c>
      <c r="B50" s="20" t="s">
        <v>114</v>
      </c>
      <c r="C50" s="13">
        <v>16</v>
      </c>
      <c r="D50" s="13">
        <v>5</v>
      </c>
      <c r="E50" s="13">
        <v>11</v>
      </c>
      <c r="F50" s="13">
        <v>0</v>
      </c>
      <c r="G50" s="13" t="s">
        <v>543</v>
      </c>
      <c r="H50" s="13"/>
    </row>
    <row r="51" spans="1:8" ht="15.75" thickBot="1" x14ac:dyDescent="0.3">
      <c r="A51" s="28">
        <v>50</v>
      </c>
      <c r="B51" s="29" t="s">
        <v>115</v>
      </c>
      <c r="C51" s="30">
        <v>16</v>
      </c>
      <c r="D51" s="30">
        <v>8</v>
      </c>
      <c r="E51" s="30">
        <v>8</v>
      </c>
      <c r="F51" s="30">
        <v>0</v>
      </c>
      <c r="G51" s="30" t="s">
        <v>542</v>
      </c>
      <c r="H51" s="30"/>
    </row>
    <row r="52" spans="1:8" x14ac:dyDescent="0.25">
      <c r="A52" s="14">
        <v>51</v>
      </c>
      <c r="B52" s="20" t="s">
        <v>116</v>
      </c>
      <c r="C52" s="13">
        <v>10</v>
      </c>
      <c r="D52" s="13">
        <v>10</v>
      </c>
      <c r="E52" s="13">
        <v>0</v>
      </c>
      <c r="F52" s="13">
        <v>0</v>
      </c>
      <c r="G52" s="13" t="s">
        <v>77</v>
      </c>
      <c r="H52" s="13"/>
    </row>
    <row r="53" spans="1:8" x14ac:dyDescent="0.25">
      <c r="A53" s="14">
        <v>52</v>
      </c>
      <c r="B53" s="20" t="s">
        <v>117</v>
      </c>
      <c r="C53" s="13">
        <v>10</v>
      </c>
      <c r="D53" s="13">
        <v>10</v>
      </c>
      <c r="E53" s="13">
        <v>0</v>
      </c>
      <c r="F53" s="13">
        <v>0</v>
      </c>
      <c r="G53" s="13" t="s">
        <v>77</v>
      </c>
      <c r="H53" s="13"/>
    </row>
    <row r="54" spans="1:8" x14ac:dyDescent="0.25">
      <c r="A54" s="14">
        <v>53</v>
      </c>
      <c r="B54" s="20" t="s">
        <v>118</v>
      </c>
      <c r="C54" s="13">
        <v>10</v>
      </c>
      <c r="D54" s="13">
        <v>10</v>
      </c>
      <c r="E54" s="13">
        <v>0</v>
      </c>
      <c r="F54" s="13">
        <v>0</v>
      </c>
      <c r="G54" s="13" t="s">
        <v>540</v>
      </c>
      <c r="H54" s="13"/>
    </row>
    <row r="55" spans="1:8" x14ac:dyDescent="0.25">
      <c r="A55" s="14">
        <v>54</v>
      </c>
      <c r="B55" s="20" t="s">
        <v>119</v>
      </c>
      <c r="C55" s="13">
        <v>10</v>
      </c>
      <c r="D55" s="13">
        <v>9</v>
      </c>
      <c r="E55" s="13">
        <v>1</v>
      </c>
      <c r="F55" s="13">
        <v>0</v>
      </c>
      <c r="G55" s="13" t="s">
        <v>540</v>
      </c>
      <c r="H55" s="13"/>
    </row>
    <row r="56" spans="1:8" x14ac:dyDescent="0.25">
      <c r="A56" s="14">
        <v>55</v>
      </c>
      <c r="B56" s="20" t="s">
        <v>120</v>
      </c>
      <c r="C56" s="13">
        <v>12</v>
      </c>
      <c r="D56" s="13">
        <v>10</v>
      </c>
      <c r="E56" s="13">
        <v>2</v>
      </c>
      <c r="F56" s="13">
        <v>0</v>
      </c>
      <c r="G56" s="13" t="s">
        <v>77</v>
      </c>
      <c r="H56" s="13"/>
    </row>
    <row r="57" spans="1:8" x14ac:dyDescent="0.25">
      <c r="A57" s="14">
        <v>56</v>
      </c>
      <c r="B57" s="20" t="s">
        <v>121</v>
      </c>
      <c r="C57" s="13">
        <v>13</v>
      </c>
      <c r="D57" s="13">
        <v>11</v>
      </c>
      <c r="E57" s="13">
        <v>2</v>
      </c>
      <c r="F57" s="13">
        <v>0</v>
      </c>
      <c r="G57" s="13" t="s">
        <v>77</v>
      </c>
      <c r="H57" s="13"/>
    </row>
    <row r="58" spans="1:8" x14ac:dyDescent="0.25">
      <c r="A58" s="14">
        <v>57</v>
      </c>
      <c r="B58" s="20" t="s">
        <v>122</v>
      </c>
      <c r="C58" s="13">
        <v>12</v>
      </c>
      <c r="D58" s="13">
        <v>11</v>
      </c>
      <c r="E58" s="13">
        <v>1</v>
      </c>
      <c r="F58" s="13">
        <v>0</v>
      </c>
      <c r="G58" s="13" t="s">
        <v>538</v>
      </c>
      <c r="H58" s="13"/>
    </row>
    <row r="59" spans="1:8" x14ac:dyDescent="0.25">
      <c r="A59" s="14">
        <v>58</v>
      </c>
      <c r="B59" s="20" t="s">
        <v>123</v>
      </c>
      <c r="C59" s="13">
        <v>10</v>
      </c>
      <c r="D59" s="13">
        <v>8</v>
      </c>
      <c r="E59" s="13">
        <v>2</v>
      </c>
      <c r="F59" s="13">
        <v>0</v>
      </c>
      <c r="G59" s="13" t="s">
        <v>77</v>
      </c>
      <c r="H59" s="13"/>
    </row>
    <row r="60" spans="1:8" x14ac:dyDescent="0.25">
      <c r="A60" s="14">
        <v>59</v>
      </c>
      <c r="B60" s="20" t="s">
        <v>124</v>
      </c>
      <c r="C60" s="13">
        <v>10</v>
      </c>
      <c r="D60" s="13">
        <v>9</v>
      </c>
      <c r="E60" s="13">
        <v>1</v>
      </c>
      <c r="F60" s="13">
        <v>0</v>
      </c>
      <c r="G60" s="13" t="s">
        <v>77</v>
      </c>
      <c r="H60" s="13"/>
    </row>
    <row r="61" spans="1:8" x14ac:dyDescent="0.25">
      <c r="A61" s="14">
        <v>60</v>
      </c>
      <c r="B61" s="20" t="s">
        <v>125</v>
      </c>
      <c r="C61" s="13">
        <v>10</v>
      </c>
      <c r="D61" s="13">
        <v>7</v>
      </c>
      <c r="E61" s="13">
        <v>2</v>
      </c>
      <c r="F61" s="13">
        <v>1</v>
      </c>
      <c r="G61" s="13" t="s">
        <v>539</v>
      </c>
      <c r="H61" s="13"/>
    </row>
    <row r="62" spans="1:8" x14ac:dyDescent="0.25">
      <c r="A62" s="14">
        <v>61</v>
      </c>
      <c r="B62" s="20" t="s">
        <v>126</v>
      </c>
      <c r="C62" s="13">
        <v>17</v>
      </c>
      <c r="D62" s="13">
        <v>13</v>
      </c>
      <c r="E62" s="13">
        <v>4</v>
      </c>
      <c r="F62" s="13">
        <v>0</v>
      </c>
      <c r="G62" s="13" t="s">
        <v>77</v>
      </c>
      <c r="H62" s="13"/>
    </row>
    <row r="63" spans="1:8" x14ac:dyDescent="0.25">
      <c r="A63" s="14">
        <v>62</v>
      </c>
      <c r="B63" s="20" t="s">
        <v>127</v>
      </c>
      <c r="C63" s="13">
        <v>23</v>
      </c>
      <c r="D63" s="13">
        <v>22</v>
      </c>
      <c r="E63" s="13">
        <v>1</v>
      </c>
      <c r="F63" s="13">
        <v>0</v>
      </c>
      <c r="G63" s="13" t="s">
        <v>77</v>
      </c>
      <c r="H63" s="13"/>
    </row>
    <row r="64" spans="1:8" x14ac:dyDescent="0.25">
      <c r="A64" s="14">
        <v>63</v>
      </c>
      <c r="B64" s="20" t="s">
        <v>128</v>
      </c>
      <c r="C64" s="13">
        <v>15</v>
      </c>
      <c r="D64" s="13">
        <v>14</v>
      </c>
      <c r="E64" s="13">
        <v>1</v>
      </c>
      <c r="F64" s="13">
        <v>0</v>
      </c>
      <c r="G64" s="13" t="s">
        <v>77</v>
      </c>
      <c r="H64" s="13"/>
    </row>
    <row r="65" spans="1:8" x14ac:dyDescent="0.25">
      <c r="A65" s="14">
        <v>64</v>
      </c>
      <c r="B65" s="20" t="s">
        <v>129</v>
      </c>
      <c r="C65" s="13">
        <v>10</v>
      </c>
      <c r="D65" s="13">
        <v>9</v>
      </c>
      <c r="E65" s="13">
        <v>1</v>
      </c>
      <c r="F65" s="13">
        <v>0</v>
      </c>
      <c r="G65" s="13" t="s">
        <v>77</v>
      </c>
      <c r="H65" s="13"/>
    </row>
    <row r="66" spans="1:8" x14ac:dyDescent="0.25">
      <c r="A66" s="14">
        <v>65</v>
      </c>
      <c r="B66" s="20" t="s">
        <v>130</v>
      </c>
      <c r="C66" s="13">
        <v>20</v>
      </c>
      <c r="D66" s="13">
        <v>19</v>
      </c>
      <c r="E66" s="13">
        <v>1</v>
      </c>
      <c r="F66" s="13">
        <v>0</v>
      </c>
      <c r="G66" s="13" t="s">
        <v>77</v>
      </c>
      <c r="H66" s="13"/>
    </row>
    <row r="67" spans="1:8" x14ac:dyDescent="0.25">
      <c r="A67" s="14">
        <v>66</v>
      </c>
      <c r="B67" s="20" t="s">
        <v>131</v>
      </c>
      <c r="C67" s="13">
        <v>10</v>
      </c>
      <c r="D67" s="13">
        <v>10</v>
      </c>
      <c r="E67" s="13">
        <v>0</v>
      </c>
      <c r="F67" s="13">
        <v>0</v>
      </c>
      <c r="G67" s="13" t="s">
        <v>77</v>
      </c>
      <c r="H67" s="13"/>
    </row>
    <row r="68" spans="1:8" x14ac:dyDescent="0.25">
      <c r="A68" s="14">
        <v>67</v>
      </c>
      <c r="B68" s="20" t="s">
        <v>132</v>
      </c>
      <c r="C68" s="13">
        <v>16</v>
      </c>
      <c r="D68" s="13">
        <v>13</v>
      </c>
      <c r="E68" s="13">
        <v>1</v>
      </c>
      <c r="F68" s="13">
        <v>2</v>
      </c>
      <c r="G68" s="13" t="s">
        <v>539</v>
      </c>
      <c r="H68" s="13"/>
    </row>
    <row r="69" spans="1:8" x14ac:dyDescent="0.25">
      <c r="A69" s="14">
        <v>68</v>
      </c>
      <c r="B69" s="20" t="s">
        <v>133</v>
      </c>
      <c r="C69" s="13">
        <v>23</v>
      </c>
      <c r="D69" s="13">
        <v>20</v>
      </c>
      <c r="E69" s="13">
        <v>3</v>
      </c>
      <c r="F69" s="13">
        <v>0</v>
      </c>
      <c r="G69" s="13" t="s">
        <v>77</v>
      </c>
      <c r="H69" s="13"/>
    </row>
    <row r="70" spans="1:8" x14ac:dyDescent="0.25">
      <c r="A70" s="14">
        <v>69</v>
      </c>
      <c r="B70" s="20" t="s">
        <v>134</v>
      </c>
      <c r="C70" s="13">
        <v>10</v>
      </c>
      <c r="D70" s="13">
        <v>10</v>
      </c>
      <c r="E70" s="13">
        <v>0</v>
      </c>
      <c r="F70" s="13">
        <v>0</v>
      </c>
      <c r="G70" s="13" t="s">
        <v>77</v>
      </c>
      <c r="H70" s="13"/>
    </row>
    <row r="71" spans="1:8" x14ac:dyDescent="0.25">
      <c r="A71" s="14">
        <v>70</v>
      </c>
      <c r="B71" s="20" t="s">
        <v>135</v>
      </c>
      <c r="C71" s="13">
        <v>14</v>
      </c>
      <c r="D71" s="13">
        <v>8</v>
      </c>
      <c r="E71" s="13">
        <v>5</v>
      </c>
      <c r="F71" s="13">
        <v>1</v>
      </c>
      <c r="G71" s="13" t="s">
        <v>77</v>
      </c>
      <c r="H71" s="13"/>
    </row>
    <row r="72" spans="1:8" x14ac:dyDescent="0.25">
      <c r="A72" s="14">
        <v>71</v>
      </c>
      <c r="B72" s="20" t="s">
        <v>136</v>
      </c>
      <c r="C72" s="13">
        <v>10</v>
      </c>
      <c r="D72" s="13">
        <v>9</v>
      </c>
      <c r="E72" s="13">
        <v>1</v>
      </c>
      <c r="F72" s="13">
        <v>0</v>
      </c>
      <c r="G72" s="13" t="s">
        <v>77</v>
      </c>
      <c r="H72" s="13"/>
    </row>
    <row r="73" spans="1:8" x14ac:dyDescent="0.25">
      <c r="A73" s="14">
        <v>72</v>
      </c>
      <c r="B73" s="20" t="s">
        <v>137</v>
      </c>
      <c r="C73" s="13">
        <v>10</v>
      </c>
      <c r="D73" s="13">
        <v>9</v>
      </c>
      <c r="E73" s="13">
        <v>1</v>
      </c>
      <c r="F73" s="13">
        <v>0</v>
      </c>
      <c r="G73" s="13" t="s">
        <v>540</v>
      </c>
      <c r="H73" s="13"/>
    </row>
    <row r="74" spans="1:8" x14ac:dyDescent="0.25">
      <c r="A74" s="14">
        <v>73</v>
      </c>
      <c r="B74" s="20" t="s">
        <v>138</v>
      </c>
      <c r="C74" s="13">
        <v>16</v>
      </c>
      <c r="D74" s="13">
        <v>13</v>
      </c>
      <c r="E74" s="13">
        <v>2</v>
      </c>
      <c r="F74" s="13">
        <v>1</v>
      </c>
      <c r="G74" s="13" t="s">
        <v>540</v>
      </c>
      <c r="H74" s="13"/>
    </row>
    <row r="75" spans="1:8" x14ac:dyDescent="0.25">
      <c r="A75" s="14">
        <v>74</v>
      </c>
      <c r="B75" s="20" t="s">
        <v>139</v>
      </c>
      <c r="C75" s="13">
        <v>23</v>
      </c>
      <c r="D75" s="13">
        <v>20</v>
      </c>
      <c r="E75" s="13">
        <v>1</v>
      </c>
      <c r="F75" s="13">
        <v>2</v>
      </c>
      <c r="G75" s="13" t="s">
        <v>544</v>
      </c>
      <c r="H75" s="13"/>
    </row>
    <row r="76" spans="1:8" ht="15.75" thickBot="1" x14ac:dyDescent="0.3">
      <c r="A76" s="28">
        <v>75</v>
      </c>
      <c r="B76" s="29" t="s">
        <v>140</v>
      </c>
      <c r="C76" s="30">
        <v>10</v>
      </c>
      <c r="D76" s="30">
        <v>10</v>
      </c>
      <c r="E76" s="30">
        <v>0</v>
      </c>
      <c r="F76" s="30">
        <v>0</v>
      </c>
      <c r="G76" s="30" t="s">
        <v>542</v>
      </c>
      <c r="H76" s="30"/>
    </row>
    <row r="77" spans="1:8" x14ac:dyDescent="0.25">
      <c r="A77" s="14">
        <v>76</v>
      </c>
      <c r="B77" s="20" t="s">
        <v>141</v>
      </c>
      <c r="C77" s="13">
        <v>12</v>
      </c>
      <c r="D77" s="13">
        <v>12</v>
      </c>
      <c r="E77" s="13">
        <v>0</v>
      </c>
      <c r="F77" s="13">
        <v>0</v>
      </c>
      <c r="G77" s="13" t="s">
        <v>541</v>
      </c>
      <c r="H77" s="13"/>
    </row>
    <row r="78" spans="1:8" x14ac:dyDescent="0.25">
      <c r="A78" s="14">
        <v>77</v>
      </c>
      <c r="B78" s="20" t="s">
        <v>142</v>
      </c>
      <c r="C78" s="13">
        <v>8</v>
      </c>
      <c r="D78" s="13">
        <v>2</v>
      </c>
      <c r="E78" s="13">
        <v>1</v>
      </c>
      <c r="F78" s="13">
        <v>5</v>
      </c>
      <c r="G78" s="13" t="s">
        <v>539</v>
      </c>
      <c r="H78" s="13"/>
    </row>
    <row r="79" spans="1:8" x14ac:dyDescent="0.25">
      <c r="A79" s="14">
        <v>78</v>
      </c>
      <c r="B79" s="20" t="s">
        <v>143</v>
      </c>
      <c r="C79" s="13">
        <v>12</v>
      </c>
      <c r="D79" s="13">
        <v>8</v>
      </c>
      <c r="E79" s="13">
        <v>4</v>
      </c>
      <c r="F79" s="13">
        <v>0</v>
      </c>
      <c r="G79" s="13" t="s">
        <v>544</v>
      </c>
      <c r="H79" s="13"/>
    </row>
    <row r="80" spans="1:8" x14ac:dyDescent="0.25">
      <c r="A80" s="14">
        <v>79</v>
      </c>
      <c r="B80" s="20" t="s">
        <v>144</v>
      </c>
      <c r="C80" s="13">
        <v>10</v>
      </c>
      <c r="D80" s="13">
        <v>8</v>
      </c>
      <c r="E80" s="13">
        <v>2</v>
      </c>
      <c r="F80" s="13">
        <v>0</v>
      </c>
      <c r="G80" s="13" t="s">
        <v>539</v>
      </c>
      <c r="H80" s="13"/>
    </row>
    <row r="81" spans="1:8" x14ac:dyDescent="0.25">
      <c r="A81" s="14">
        <v>80</v>
      </c>
      <c r="B81" s="20" t="s">
        <v>145</v>
      </c>
      <c r="C81" s="13">
        <v>11</v>
      </c>
      <c r="D81" s="13">
        <v>9</v>
      </c>
      <c r="E81" s="13">
        <v>2</v>
      </c>
      <c r="F81" s="13">
        <v>0</v>
      </c>
      <c r="G81" s="13" t="s">
        <v>540</v>
      </c>
      <c r="H81" s="13"/>
    </row>
    <row r="82" spans="1:8" x14ac:dyDescent="0.25">
      <c r="A82" s="14">
        <v>81</v>
      </c>
      <c r="B82" s="20" t="s">
        <v>146</v>
      </c>
      <c r="C82" s="13">
        <v>10</v>
      </c>
      <c r="D82" s="13">
        <v>7</v>
      </c>
      <c r="E82" s="13">
        <v>2</v>
      </c>
      <c r="F82" s="13">
        <v>1</v>
      </c>
      <c r="G82" s="13" t="s">
        <v>541</v>
      </c>
      <c r="H82" s="13"/>
    </row>
    <row r="83" spans="1:8" x14ac:dyDescent="0.25">
      <c r="A83" s="14">
        <v>82</v>
      </c>
      <c r="B83" s="20" t="s">
        <v>147</v>
      </c>
      <c r="C83" s="13">
        <v>16</v>
      </c>
      <c r="D83" s="13">
        <v>9</v>
      </c>
      <c r="E83" s="13">
        <v>7</v>
      </c>
      <c r="F83" s="13">
        <v>0</v>
      </c>
      <c r="G83" s="13" t="s">
        <v>541</v>
      </c>
      <c r="H83" s="13"/>
    </row>
    <row r="84" spans="1:8" x14ac:dyDescent="0.25">
      <c r="A84" s="14">
        <v>83</v>
      </c>
      <c r="B84" s="20" t="s">
        <v>148</v>
      </c>
      <c r="C84" s="13">
        <v>10</v>
      </c>
      <c r="D84" s="13">
        <v>10</v>
      </c>
      <c r="E84" s="13">
        <v>0</v>
      </c>
      <c r="F84" s="13">
        <v>0</v>
      </c>
      <c r="G84" s="13" t="s">
        <v>539</v>
      </c>
      <c r="H84" s="13"/>
    </row>
    <row r="85" spans="1:8" x14ac:dyDescent="0.25">
      <c r="A85" s="14">
        <v>84</v>
      </c>
      <c r="B85" s="20" t="s">
        <v>149</v>
      </c>
      <c r="C85" s="13">
        <v>11</v>
      </c>
      <c r="D85" s="13">
        <v>3</v>
      </c>
      <c r="E85" s="13">
        <v>8</v>
      </c>
      <c r="F85" s="13">
        <v>0</v>
      </c>
      <c r="G85" s="13" t="s">
        <v>543</v>
      </c>
      <c r="H85" s="13"/>
    </row>
    <row r="86" spans="1:8" x14ac:dyDescent="0.25">
      <c r="A86" s="14">
        <v>85</v>
      </c>
      <c r="B86" s="20" t="s">
        <v>150</v>
      </c>
      <c r="C86" s="13">
        <v>5</v>
      </c>
      <c r="D86" s="13">
        <v>5</v>
      </c>
      <c r="E86" s="13">
        <v>0</v>
      </c>
      <c r="F86" s="13">
        <v>0</v>
      </c>
      <c r="G86" s="13" t="s">
        <v>538</v>
      </c>
      <c r="H86" s="13"/>
    </row>
    <row r="87" spans="1:8" x14ac:dyDescent="0.25">
      <c r="A87" s="14">
        <v>86</v>
      </c>
      <c r="B87" s="20" t="s">
        <v>151</v>
      </c>
      <c r="C87" s="13">
        <v>10</v>
      </c>
      <c r="D87" s="13">
        <v>8</v>
      </c>
      <c r="E87" s="13">
        <v>2</v>
      </c>
      <c r="F87" s="13">
        <v>0</v>
      </c>
      <c r="G87" s="13" t="s">
        <v>539</v>
      </c>
      <c r="H87" s="13"/>
    </row>
    <row r="88" spans="1:8" x14ac:dyDescent="0.25">
      <c r="A88" s="14">
        <v>87</v>
      </c>
      <c r="B88" s="20" t="s">
        <v>152</v>
      </c>
      <c r="C88" s="13">
        <v>15</v>
      </c>
      <c r="D88" s="13">
        <v>13</v>
      </c>
      <c r="E88" s="13">
        <v>2</v>
      </c>
      <c r="F88" s="13">
        <v>0</v>
      </c>
      <c r="G88" s="13" t="s">
        <v>543</v>
      </c>
      <c r="H88" s="13"/>
    </row>
    <row r="89" spans="1:8" x14ac:dyDescent="0.25">
      <c r="A89" s="14">
        <v>88</v>
      </c>
      <c r="B89" s="20" t="s">
        <v>153</v>
      </c>
      <c r="C89" s="13">
        <v>4</v>
      </c>
      <c r="D89" s="13">
        <v>3</v>
      </c>
      <c r="E89" s="13">
        <v>0</v>
      </c>
      <c r="F89" s="13">
        <v>1</v>
      </c>
      <c r="G89" s="13" t="s">
        <v>77</v>
      </c>
      <c r="H89" s="13"/>
    </row>
    <row r="90" spans="1:8" x14ac:dyDescent="0.25">
      <c r="A90" s="14">
        <v>89</v>
      </c>
      <c r="B90" s="20" t="s">
        <v>154</v>
      </c>
      <c r="C90" s="13">
        <v>8</v>
      </c>
      <c r="D90" s="13">
        <v>8</v>
      </c>
      <c r="E90" s="13">
        <v>0</v>
      </c>
      <c r="F90" s="13">
        <v>0</v>
      </c>
      <c r="G90" s="13" t="s">
        <v>540</v>
      </c>
      <c r="H90" s="13"/>
    </row>
    <row r="91" spans="1:8" x14ac:dyDescent="0.25">
      <c r="A91" s="14">
        <v>90</v>
      </c>
      <c r="B91" s="20" t="s">
        <v>155</v>
      </c>
      <c r="C91" s="13">
        <v>33</v>
      </c>
      <c r="D91" s="13">
        <v>32</v>
      </c>
      <c r="E91" s="13">
        <v>0</v>
      </c>
      <c r="F91" s="13">
        <v>1</v>
      </c>
      <c r="G91" s="13" t="s">
        <v>544</v>
      </c>
      <c r="H91" s="13"/>
    </row>
    <row r="92" spans="1:8" x14ac:dyDescent="0.25">
      <c r="A92" s="14">
        <v>91</v>
      </c>
      <c r="B92" s="20" t="s">
        <v>156</v>
      </c>
      <c r="C92" s="13">
        <v>6</v>
      </c>
      <c r="D92" s="13">
        <v>4</v>
      </c>
      <c r="E92" s="13">
        <v>2</v>
      </c>
      <c r="F92" s="13">
        <v>0</v>
      </c>
      <c r="G92" s="13" t="s">
        <v>540</v>
      </c>
      <c r="H92" s="13"/>
    </row>
    <row r="93" spans="1:8" x14ac:dyDescent="0.25">
      <c r="A93" s="14">
        <v>92</v>
      </c>
      <c r="B93" s="20" t="s">
        <v>157</v>
      </c>
      <c r="C93" s="13">
        <v>10</v>
      </c>
      <c r="D93" s="13">
        <v>3</v>
      </c>
      <c r="E93" s="13">
        <v>7</v>
      </c>
      <c r="F93" s="13">
        <v>0</v>
      </c>
      <c r="G93" s="13" t="s">
        <v>543</v>
      </c>
      <c r="H93" s="13"/>
    </row>
    <row r="94" spans="1:8" x14ac:dyDescent="0.25">
      <c r="A94" s="14">
        <v>93</v>
      </c>
      <c r="B94" s="20" t="s">
        <v>158</v>
      </c>
      <c r="C94" s="13">
        <v>15</v>
      </c>
      <c r="D94" s="13">
        <v>13</v>
      </c>
      <c r="E94" s="13">
        <v>2</v>
      </c>
      <c r="F94" s="13">
        <v>0</v>
      </c>
      <c r="G94" s="13" t="s">
        <v>543</v>
      </c>
      <c r="H94" s="13"/>
    </row>
    <row r="95" spans="1:8" x14ac:dyDescent="0.25">
      <c r="A95" s="14">
        <v>94</v>
      </c>
      <c r="B95" s="20" t="s">
        <v>159</v>
      </c>
      <c r="C95" s="13">
        <v>14</v>
      </c>
      <c r="D95" s="13">
        <v>14</v>
      </c>
      <c r="E95" s="13">
        <v>0</v>
      </c>
      <c r="F95" s="13">
        <v>0</v>
      </c>
      <c r="G95" s="13" t="s">
        <v>540</v>
      </c>
      <c r="H95" s="13"/>
    </row>
    <row r="96" spans="1:8" x14ac:dyDescent="0.25">
      <c r="A96" s="14">
        <v>95</v>
      </c>
      <c r="B96" s="20" t="s">
        <v>160</v>
      </c>
      <c r="C96" s="13">
        <v>10</v>
      </c>
      <c r="D96" s="13">
        <v>9</v>
      </c>
      <c r="E96" s="13">
        <v>1</v>
      </c>
      <c r="F96" s="13">
        <v>0</v>
      </c>
      <c r="G96" s="13" t="s">
        <v>539</v>
      </c>
      <c r="H96" s="13"/>
    </row>
    <row r="97" spans="1:8" x14ac:dyDescent="0.25">
      <c r="A97" s="14">
        <v>96</v>
      </c>
      <c r="B97" s="20" t="s">
        <v>161</v>
      </c>
      <c r="C97" s="13">
        <v>10</v>
      </c>
      <c r="D97" s="13">
        <v>8</v>
      </c>
      <c r="E97" s="13">
        <v>1</v>
      </c>
      <c r="F97" s="13">
        <v>1</v>
      </c>
      <c r="G97" s="13" t="s">
        <v>542</v>
      </c>
      <c r="H97" s="13"/>
    </row>
    <row r="98" spans="1:8" x14ac:dyDescent="0.25">
      <c r="A98" s="14">
        <v>97</v>
      </c>
      <c r="B98" s="20" t="s">
        <v>162</v>
      </c>
      <c r="C98" s="13">
        <v>39</v>
      </c>
      <c r="D98" s="13">
        <v>36</v>
      </c>
      <c r="E98" s="13">
        <v>1</v>
      </c>
      <c r="F98" s="13">
        <v>2</v>
      </c>
      <c r="G98" s="13" t="s">
        <v>544</v>
      </c>
      <c r="H98" s="13"/>
    </row>
    <row r="99" spans="1:8" x14ac:dyDescent="0.25">
      <c r="A99" s="14">
        <v>98</v>
      </c>
      <c r="B99" s="20" t="s">
        <v>163</v>
      </c>
      <c r="C99" s="13">
        <v>10</v>
      </c>
      <c r="D99" s="13">
        <v>0</v>
      </c>
      <c r="E99" s="13">
        <v>10</v>
      </c>
      <c r="F99" s="13">
        <v>0</v>
      </c>
      <c r="G99" s="13" t="s">
        <v>541</v>
      </c>
      <c r="H99" s="13"/>
    </row>
    <row r="100" spans="1:8" x14ac:dyDescent="0.25">
      <c r="A100" s="14">
        <v>99</v>
      </c>
      <c r="B100" s="20" t="s">
        <v>164</v>
      </c>
      <c r="C100" s="13">
        <v>4</v>
      </c>
      <c r="D100" s="13">
        <v>0</v>
      </c>
      <c r="E100" s="13">
        <v>4</v>
      </c>
      <c r="F100" s="13">
        <v>0</v>
      </c>
      <c r="G100" s="13" t="s">
        <v>541</v>
      </c>
      <c r="H100" s="13"/>
    </row>
    <row r="101" spans="1:8" ht="15.75" thickBot="1" x14ac:dyDescent="0.3">
      <c r="A101" s="28">
        <v>100</v>
      </c>
      <c r="B101" s="29" t="s">
        <v>165</v>
      </c>
      <c r="C101" s="30">
        <v>7</v>
      </c>
      <c r="D101" s="30">
        <v>7</v>
      </c>
      <c r="E101" s="30">
        <v>0</v>
      </c>
      <c r="F101" s="30">
        <v>0</v>
      </c>
      <c r="G101" s="30" t="s">
        <v>538</v>
      </c>
      <c r="H101" s="30"/>
    </row>
    <row r="102" spans="1:8" x14ac:dyDescent="0.25">
      <c r="A102" s="14">
        <v>101</v>
      </c>
      <c r="B102" s="20" t="s">
        <v>166</v>
      </c>
      <c r="C102" s="13">
        <v>7</v>
      </c>
      <c r="D102" s="13">
        <v>5</v>
      </c>
      <c r="E102" s="13">
        <v>1</v>
      </c>
      <c r="F102" s="13">
        <v>1</v>
      </c>
      <c r="G102" s="13" t="s">
        <v>77</v>
      </c>
      <c r="H102" s="13"/>
    </row>
    <row r="103" spans="1:8" x14ac:dyDescent="0.25">
      <c r="A103" s="14">
        <v>102</v>
      </c>
      <c r="B103" s="20" t="s">
        <v>167</v>
      </c>
      <c r="C103" s="13">
        <v>10</v>
      </c>
      <c r="D103" s="13">
        <v>6</v>
      </c>
      <c r="E103" s="13">
        <v>4</v>
      </c>
      <c r="F103" s="13">
        <v>0</v>
      </c>
      <c r="G103" s="13" t="s">
        <v>543</v>
      </c>
      <c r="H103" s="13"/>
    </row>
    <row r="104" spans="1:8" x14ac:dyDescent="0.25">
      <c r="A104" s="14">
        <v>103</v>
      </c>
      <c r="B104" s="20" t="s">
        <v>168</v>
      </c>
      <c r="C104" s="13">
        <v>10</v>
      </c>
      <c r="D104" s="13">
        <v>8</v>
      </c>
      <c r="E104" s="13">
        <v>2</v>
      </c>
      <c r="F104" s="13">
        <v>0</v>
      </c>
      <c r="G104" s="13" t="s">
        <v>77</v>
      </c>
      <c r="H104" s="13"/>
    </row>
    <row r="105" spans="1:8" x14ac:dyDescent="0.25">
      <c r="A105" s="14">
        <v>104</v>
      </c>
      <c r="B105" s="20" t="s">
        <v>24</v>
      </c>
      <c r="C105" s="13">
        <v>9</v>
      </c>
      <c r="D105" s="13">
        <v>5</v>
      </c>
      <c r="E105" s="13">
        <v>4</v>
      </c>
      <c r="F105" s="13">
        <v>0</v>
      </c>
      <c r="G105" s="13" t="s">
        <v>539</v>
      </c>
      <c r="H105" s="13"/>
    </row>
    <row r="106" spans="1:8" x14ac:dyDescent="0.25">
      <c r="A106" s="14">
        <v>105</v>
      </c>
      <c r="B106" s="20" t="s">
        <v>169</v>
      </c>
      <c r="C106" s="13">
        <v>7</v>
      </c>
      <c r="D106" s="13">
        <v>7</v>
      </c>
      <c r="E106" s="13">
        <v>0</v>
      </c>
      <c r="F106" s="13">
        <v>0</v>
      </c>
      <c r="G106" s="13" t="s">
        <v>77</v>
      </c>
      <c r="H106" s="13"/>
    </row>
    <row r="107" spans="1:8" x14ac:dyDescent="0.25">
      <c r="A107" s="14">
        <v>106</v>
      </c>
      <c r="B107" s="20" t="s">
        <v>170</v>
      </c>
      <c r="C107" s="13">
        <v>7</v>
      </c>
      <c r="D107" s="13">
        <v>5</v>
      </c>
      <c r="E107" s="13">
        <v>2</v>
      </c>
      <c r="F107" s="13">
        <v>0</v>
      </c>
      <c r="G107" s="13" t="s">
        <v>540</v>
      </c>
      <c r="H107" s="13"/>
    </row>
    <row r="108" spans="1:8" x14ac:dyDescent="0.25">
      <c r="A108" s="14">
        <v>107</v>
      </c>
      <c r="B108" s="20" t="s">
        <v>171</v>
      </c>
      <c r="C108" s="13">
        <v>14</v>
      </c>
      <c r="D108" s="13">
        <v>12</v>
      </c>
      <c r="E108" s="13">
        <v>2</v>
      </c>
      <c r="F108" s="13">
        <v>0</v>
      </c>
      <c r="G108" s="13" t="s">
        <v>539</v>
      </c>
      <c r="H108" s="13"/>
    </row>
    <row r="109" spans="1:8" x14ac:dyDescent="0.25">
      <c r="A109" s="14">
        <v>108</v>
      </c>
      <c r="B109" s="20" t="s">
        <v>172</v>
      </c>
      <c r="C109" s="13">
        <v>10</v>
      </c>
      <c r="D109" s="13">
        <v>8</v>
      </c>
      <c r="E109" s="13">
        <v>2</v>
      </c>
      <c r="F109" s="13">
        <v>0</v>
      </c>
      <c r="G109" s="13" t="s">
        <v>543</v>
      </c>
      <c r="H109" s="13"/>
    </row>
    <row r="110" spans="1:8" x14ac:dyDescent="0.25">
      <c r="A110" s="14">
        <v>109</v>
      </c>
      <c r="B110" s="20" t="s">
        <v>173</v>
      </c>
      <c r="C110" s="13">
        <v>7</v>
      </c>
      <c r="D110" s="13">
        <v>7</v>
      </c>
      <c r="E110" s="13">
        <v>0</v>
      </c>
      <c r="F110" s="13">
        <v>0</v>
      </c>
      <c r="G110" s="13" t="s">
        <v>541</v>
      </c>
      <c r="H110" s="13"/>
    </row>
    <row r="111" spans="1:8" x14ac:dyDescent="0.25">
      <c r="A111" s="14">
        <v>110</v>
      </c>
      <c r="B111" s="20" t="s">
        <v>174</v>
      </c>
      <c r="C111" s="13">
        <v>13</v>
      </c>
      <c r="D111" s="13">
        <v>12</v>
      </c>
      <c r="E111" s="13">
        <v>1</v>
      </c>
      <c r="F111" s="13">
        <v>0</v>
      </c>
      <c r="G111" s="13" t="s">
        <v>540</v>
      </c>
      <c r="H111" s="13"/>
    </row>
    <row r="112" spans="1:8" x14ac:dyDescent="0.25">
      <c r="A112" s="14">
        <v>111</v>
      </c>
      <c r="B112" s="20" t="s">
        <v>175</v>
      </c>
      <c r="C112" s="13">
        <v>12</v>
      </c>
      <c r="D112" s="13">
        <v>10</v>
      </c>
      <c r="E112" s="13">
        <v>0</v>
      </c>
      <c r="F112" s="13">
        <v>2</v>
      </c>
      <c r="G112" s="13" t="s">
        <v>544</v>
      </c>
      <c r="H112" s="13"/>
    </row>
    <row r="113" spans="1:8" x14ac:dyDescent="0.25">
      <c r="A113" s="14">
        <v>112</v>
      </c>
      <c r="B113" s="20" t="s">
        <v>176</v>
      </c>
      <c r="C113" s="13">
        <v>7</v>
      </c>
      <c r="D113" s="13">
        <v>5</v>
      </c>
      <c r="E113" s="13">
        <v>2</v>
      </c>
      <c r="F113" s="13">
        <v>0</v>
      </c>
      <c r="G113" s="13" t="s">
        <v>543</v>
      </c>
      <c r="H113" s="13"/>
    </row>
    <row r="114" spans="1:8" x14ac:dyDescent="0.25">
      <c r="A114" s="14">
        <v>113</v>
      </c>
      <c r="B114" s="20" t="s">
        <v>177</v>
      </c>
      <c r="C114" s="13">
        <v>11</v>
      </c>
      <c r="D114" s="13">
        <v>9</v>
      </c>
      <c r="E114" s="13">
        <v>2</v>
      </c>
      <c r="F114" s="13">
        <v>0</v>
      </c>
      <c r="G114" s="13" t="s">
        <v>544</v>
      </c>
      <c r="H114" s="13"/>
    </row>
    <row r="115" spans="1:8" x14ac:dyDescent="0.25">
      <c r="A115" s="14">
        <v>114</v>
      </c>
      <c r="B115" s="20" t="s">
        <v>178</v>
      </c>
      <c r="C115" s="13">
        <v>10</v>
      </c>
      <c r="D115" s="13">
        <v>9</v>
      </c>
      <c r="E115" s="13">
        <v>1</v>
      </c>
      <c r="F115" s="13">
        <v>0</v>
      </c>
      <c r="G115" s="13" t="s">
        <v>77</v>
      </c>
      <c r="H115" s="13"/>
    </row>
    <row r="116" spans="1:8" x14ac:dyDescent="0.25">
      <c r="A116" s="14">
        <v>115</v>
      </c>
      <c r="B116" s="20" t="s">
        <v>179</v>
      </c>
      <c r="C116" s="13">
        <v>5</v>
      </c>
      <c r="D116" s="13">
        <v>5</v>
      </c>
      <c r="E116" s="13">
        <v>0</v>
      </c>
      <c r="F116" s="13">
        <v>0</v>
      </c>
      <c r="G116" s="13" t="s">
        <v>77</v>
      </c>
      <c r="H116" s="13"/>
    </row>
    <row r="117" spans="1:8" x14ac:dyDescent="0.25">
      <c r="A117" s="14">
        <v>116</v>
      </c>
      <c r="B117" s="20" t="s">
        <v>180</v>
      </c>
      <c r="C117" s="13">
        <v>9</v>
      </c>
      <c r="D117" s="13">
        <v>8</v>
      </c>
      <c r="E117" s="13">
        <v>1</v>
      </c>
      <c r="F117" s="13">
        <v>0</v>
      </c>
      <c r="G117" s="13" t="s">
        <v>77</v>
      </c>
      <c r="H117" s="13"/>
    </row>
    <row r="118" spans="1:8" x14ac:dyDescent="0.25">
      <c r="A118" s="14">
        <v>117</v>
      </c>
      <c r="B118" s="20" t="s">
        <v>181</v>
      </c>
      <c r="C118" s="13">
        <v>9</v>
      </c>
      <c r="D118" s="13">
        <v>8</v>
      </c>
      <c r="E118" s="13">
        <v>1</v>
      </c>
      <c r="F118" s="13">
        <v>0</v>
      </c>
      <c r="G118" s="13" t="s">
        <v>77</v>
      </c>
      <c r="H118" s="13"/>
    </row>
    <row r="119" spans="1:8" x14ac:dyDescent="0.25">
      <c r="A119" s="14">
        <v>118</v>
      </c>
      <c r="B119" s="20" t="s">
        <v>182</v>
      </c>
      <c r="C119" s="13">
        <v>12</v>
      </c>
      <c r="D119" s="13">
        <v>10</v>
      </c>
      <c r="E119" s="13">
        <v>2</v>
      </c>
      <c r="F119" s="13">
        <v>0</v>
      </c>
      <c r="G119" s="13" t="s">
        <v>77</v>
      </c>
      <c r="H119" s="13"/>
    </row>
    <row r="120" spans="1:8" x14ac:dyDescent="0.25">
      <c r="A120" s="14">
        <v>119</v>
      </c>
      <c r="B120" s="20" t="s">
        <v>183</v>
      </c>
      <c r="C120" s="13">
        <v>8</v>
      </c>
      <c r="D120" s="13">
        <v>7</v>
      </c>
      <c r="E120" s="13">
        <v>1</v>
      </c>
      <c r="F120" s="13">
        <v>0</v>
      </c>
      <c r="G120" s="13" t="s">
        <v>77</v>
      </c>
      <c r="H120" s="13"/>
    </row>
    <row r="121" spans="1:8" x14ac:dyDescent="0.25">
      <c r="A121" s="14">
        <v>120</v>
      </c>
      <c r="B121" s="20" t="s">
        <v>184</v>
      </c>
      <c r="C121" s="13">
        <v>14</v>
      </c>
      <c r="D121" s="13">
        <v>13</v>
      </c>
      <c r="E121" s="13">
        <v>1</v>
      </c>
      <c r="F121" s="13">
        <v>0</v>
      </c>
      <c r="G121" s="13" t="s">
        <v>77</v>
      </c>
      <c r="H121" s="13"/>
    </row>
    <row r="122" spans="1:8" x14ac:dyDescent="0.25">
      <c r="A122" s="14">
        <v>121</v>
      </c>
      <c r="B122" s="20" t="s">
        <v>185</v>
      </c>
      <c r="C122" s="13">
        <v>12</v>
      </c>
      <c r="D122" s="13">
        <v>4</v>
      </c>
      <c r="E122" s="13">
        <v>5</v>
      </c>
      <c r="F122" s="13">
        <v>3</v>
      </c>
      <c r="G122" s="13" t="s">
        <v>543</v>
      </c>
      <c r="H122" s="13"/>
    </row>
    <row r="123" spans="1:8" x14ac:dyDescent="0.25">
      <c r="A123" s="14">
        <v>122</v>
      </c>
      <c r="B123" s="20" t="s">
        <v>186</v>
      </c>
      <c r="C123" s="13">
        <v>9</v>
      </c>
      <c r="D123" s="13">
        <v>8</v>
      </c>
      <c r="E123" s="13">
        <v>1</v>
      </c>
      <c r="F123" s="13">
        <v>0</v>
      </c>
      <c r="G123" s="13" t="s">
        <v>538</v>
      </c>
      <c r="H123" s="13"/>
    </row>
    <row r="124" spans="1:8" x14ac:dyDescent="0.25">
      <c r="A124" s="14">
        <v>123</v>
      </c>
      <c r="B124" s="20" t="s">
        <v>187</v>
      </c>
      <c r="C124" s="13">
        <v>5</v>
      </c>
      <c r="D124" s="13">
        <v>2</v>
      </c>
      <c r="E124" s="13">
        <v>3</v>
      </c>
      <c r="F124" s="13">
        <v>0</v>
      </c>
      <c r="G124" s="13" t="s">
        <v>538</v>
      </c>
      <c r="H124" s="13"/>
    </row>
    <row r="125" spans="1:8" x14ac:dyDescent="0.25">
      <c r="A125" s="14">
        <v>124</v>
      </c>
      <c r="B125" s="20" t="s">
        <v>188</v>
      </c>
      <c r="C125" s="13">
        <v>10</v>
      </c>
      <c r="D125" s="13">
        <v>8</v>
      </c>
      <c r="E125" s="13">
        <v>2</v>
      </c>
      <c r="F125" s="13">
        <v>0</v>
      </c>
      <c r="G125" s="13" t="s">
        <v>539</v>
      </c>
      <c r="H125" s="13"/>
    </row>
    <row r="126" spans="1:8" ht="15.75" thickBot="1" x14ac:dyDescent="0.3">
      <c r="A126" s="28">
        <v>125</v>
      </c>
      <c r="B126" s="29" t="s">
        <v>189</v>
      </c>
      <c r="C126" s="30">
        <v>9</v>
      </c>
      <c r="D126" s="30">
        <v>8</v>
      </c>
      <c r="E126" s="30">
        <v>1</v>
      </c>
      <c r="F126" s="30">
        <v>0</v>
      </c>
      <c r="G126" s="30" t="s">
        <v>543</v>
      </c>
      <c r="H126" s="30"/>
    </row>
    <row r="127" spans="1:8" x14ac:dyDescent="0.25">
      <c r="A127" s="14">
        <v>126</v>
      </c>
      <c r="B127" s="20" t="s">
        <v>190</v>
      </c>
      <c r="C127" s="13">
        <v>10</v>
      </c>
      <c r="D127" s="13">
        <v>6</v>
      </c>
      <c r="E127" s="13">
        <v>1</v>
      </c>
      <c r="F127" s="13">
        <v>3</v>
      </c>
      <c r="G127" s="13" t="s">
        <v>543</v>
      </c>
      <c r="H127" s="13"/>
    </row>
    <row r="128" spans="1:8" x14ac:dyDescent="0.25">
      <c r="A128" s="14">
        <v>127</v>
      </c>
      <c r="B128" s="20" t="s">
        <v>190</v>
      </c>
      <c r="C128" s="13">
        <v>10</v>
      </c>
      <c r="D128" s="13">
        <v>5</v>
      </c>
      <c r="E128" s="13">
        <v>5</v>
      </c>
      <c r="F128" s="13">
        <v>0</v>
      </c>
      <c r="G128" s="13" t="s">
        <v>77</v>
      </c>
      <c r="H128" s="13"/>
    </row>
    <row r="129" spans="1:8" x14ac:dyDescent="0.25">
      <c r="A129" s="14">
        <v>128</v>
      </c>
      <c r="B129" s="20" t="s">
        <v>190</v>
      </c>
      <c r="C129" s="13">
        <v>10</v>
      </c>
      <c r="D129" s="13">
        <v>5</v>
      </c>
      <c r="E129" s="13">
        <v>2</v>
      </c>
      <c r="F129" s="13">
        <v>3</v>
      </c>
      <c r="G129" s="13" t="s">
        <v>543</v>
      </c>
      <c r="H129" s="13"/>
    </row>
    <row r="130" spans="1:8" x14ac:dyDescent="0.25">
      <c r="A130" s="14">
        <v>129</v>
      </c>
      <c r="B130" s="20" t="s">
        <v>190</v>
      </c>
      <c r="C130" s="13">
        <v>10</v>
      </c>
      <c r="D130" s="13">
        <v>3</v>
      </c>
      <c r="E130" s="13">
        <v>4</v>
      </c>
      <c r="F130" s="13">
        <v>3</v>
      </c>
      <c r="G130" s="13" t="s">
        <v>77</v>
      </c>
      <c r="H130" s="13"/>
    </row>
    <row r="131" spans="1:8" x14ac:dyDescent="0.25">
      <c r="A131" s="14">
        <v>130</v>
      </c>
      <c r="B131" s="20" t="s">
        <v>190</v>
      </c>
      <c r="C131" s="13">
        <v>10</v>
      </c>
      <c r="D131" s="13">
        <v>8</v>
      </c>
      <c r="E131" s="13">
        <v>2</v>
      </c>
      <c r="F131" s="13">
        <v>0</v>
      </c>
      <c r="G131" s="13" t="s">
        <v>77</v>
      </c>
      <c r="H131" s="13"/>
    </row>
    <row r="132" spans="1:8" x14ac:dyDescent="0.25">
      <c r="A132" s="14">
        <v>131</v>
      </c>
      <c r="B132" s="20" t="s">
        <v>191</v>
      </c>
      <c r="C132" s="13">
        <v>10</v>
      </c>
      <c r="D132" s="13">
        <v>7</v>
      </c>
      <c r="E132" s="13">
        <v>0</v>
      </c>
      <c r="F132" s="13">
        <v>3</v>
      </c>
      <c r="G132" s="13" t="s">
        <v>541</v>
      </c>
      <c r="H132" s="13"/>
    </row>
    <row r="133" spans="1:8" x14ac:dyDescent="0.25">
      <c r="A133" s="14">
        <v>132</v>
      </c>
      <c r="B133" s="20" t="s">
        <v>191</v>
      </c>
      <c r="C133" s="13">
        <v>10</v>
      </c>
      <c r="D133" s="13">
        <v>10</v>
      </c>
      <c r="E133" s="13">
        <v>0</v>
      </c>
      <c r="F133" s="13">
        <v>0</v>
      </c>
      <c r="G133" s="13" t="s">
        <v>541</v>
      </c>
      <c r="H133" s="13"/>
    </row>
    <row r="134" spans="1:8" x14ac:dyDescent="0.25">
      <c r="A134" s="14">
        <v>133</v>
      </c>
      <c r="B134" s="20" t="s">
        <v>191</v>
      </c>
      <c r="C134" s="13">
        <v>10</v>
      </c>
      <c r="D134" s="13">
        <v>10</v>
      </c>
      <c r="E134" s="13">
        <v>0</v>
      </c>
      <c r="F134" s="13">
        <v>0</v>
      </c>
      <c r="G134" s="13" t="s">
        <v>541</v>
      </c>
      <c r="H134" s="13"/>
    </row>
    <row r="135" spans="1:8" x14ac:dyDescent="0.25">
      <c r="A135" s="14">
        <v>134</v>
      </c>
      <c r="B135" s="20" t="s">
        <v>191</v>
      </c>
      <c r="C135" s="13">
        <v>10</v>
      </c>
      <c r="D135" s="13">
        <v>6</v>
      </c>
      <c r="E135" s="13">
        <v>3</v>
      </c>
      <c r="F135" s="13">
        <v>1</v>
      </c>
      <c r="G135" s="13" t="s">
        <v>539</v>
      </c>
      <c r="H135" s="13"/>
    </row>
    <row r="136" spans="1:8" x14ac:dyDescent="0.25">
      <c r="A136" s="14">
        <v>135</v>
      </c>
      <c r="B136" s="20" t="s">
        <v>191</v>
      </c>
      <c r="C136" s="13">
        <v>10</v>
      </c>
      <c r="D136" s="13">
        <v>5</v>
      </c>
      <c r="E136" s="13">
        <v>2</v>
      </c>
      <c r="F136" s="13">
        <v>3</v>
      </c>
      <c r="G136" s="13" t="s">
        <v>538</v>
      </c>
      <c r="H136" s="13"/>
    </row>
    <row r="137" spans="1:8" x14ac:dyDescent="0.25">
      <c r="A137" s="14">
        <v>136</v>
      </c>
      <c r="B137" s="20" t="s">
        <v>192</v>
      </c>
      <c r="C137" s="13">
        <v>10</v>
      </c>
      <c r="D137" s="13">
        <v>2</v>
      </c>
      <c r="E137" s="13">
        <v>1</v>
      </c>
      <c r="F137" s="13">
        <v>7</v>
      </c>
      <c r="G137" s="13" t="s">
        <v>541</v>
      </c>
      <c r="H137" s="13"/>
    </row>
    <row r="138" spans="1:8" x14ac:dyDescent="0.25">
      <c r="A138" s="14">
        <v>137</v>
      </c>
      <c r="B138" s="20" t="s">
        <v>192</v>
      </c>
      <c r="C138" s="13">
        <v>10</v>
      </c>
      <c r="D138" s="13">
        <v>3</v>
      </c>
      <c r="E138" s="13">
        <v>3</v>
      </c>
      <c r="F138" s="13">
        <v>4</v>
      </c>
      <c r="G138" s="13" t="s">
        <v>539</v>
      </c>
      <c r="H138" s="13"/>
    </row>
    <row r="139" spans="1:8" x14ac:dyDescent="0.25">
      <c r="A139" s="14">
        <v>138</v>
      </c>
      <c r="B139" s="20" t="s">
        <v>192</v>
      </c>
      <c r="C139" s="13">
        <v>10</v>
      </c>
      <c r="D139" s="13">
        <v>4</v>
      </c>
      <c r="E139" s="13">
        <v>4</v>
      </c>
      <c r="F139" s="13">
        <v>2</v>
      </c>
      <c r="G139" s="13" t="s">
        <v>539</v>
      </c>
      <c r="H139" s="13"/>
    </row>
    <row r="140" spans="1:8" x14ac:dyDescent="0.25">
      <c r="A140" s="14">
        <v>139</v>
      </c>
      <c r="B140" s="20" t="s">
        <v>192</v>
      </c>
      <c r="C140" s="13">
        <v>10</v>
      </c>
      <c r="D140" s="13">
        <v>4</v>
      </c>
      <c r="E140" s="13">
        <v>1</v>
      </c>
      <c r="F140" s="13">
        <v>5</v>
      </c>
      <c r="G140" s="13" t="s">
        <v>539</v>
      </c>
      <c r="H140" s="13"/>
    </row>
    <row r="141" spans="1:8" x14ac:dyDescent="0.25">
      <c r="A141" s="14">
        <v>140</v>
      </c>
      <c r="B141" s="20" t="s">
        <v>192</v>
      </c>
      <c r="C141" s="13">
        <v>10</v>
      </c>
      <c r="D141" s="13">
        <v>5</v>
      </c>
      <c r="E141" s="13">
        <v>5</v>
      </c>
      <c r="F141" s="13">
        <v>0</v>
      </c>
      <c r="G141" s="13" t="s">
        <v>539</v>
      </c>
      <c r="H141" s="13"/>
    </row>
    <row r="142" spans="1:8" x14ac:dyDescent="0.25">
      <c r="A142" s="14">
        <v>141</v>
      </c>
      <c r="B142" s="20" t="s">
        <v>192</v>
      </c>
      <c r="C142" s="13">
        <v>10</v>
      </c>
      <c r="D142" s="13">
        <v>3</v>
      </c>
      <c r="E142" s="13">
        <v>2</v>
      </c>
      <c r="F142" s="13">
        <v>4</v>
      </c>
      <c r="G142" s="13" t="s">
        <v>540</v>
      </c>
      <c r="H142" s="13"/>
    </row>
    <row r="143" spans="1:8" x14ac:dyDescent="0.25">
      <c r="A143" s="14">
        <v>142</v>
      </c>
      <c r="B143" s="20" t="s">
        <v>192</v>
      </c>
      <c r="C143" s="13">
        <v>10</v>
      </c>
      <c r="D143" s="13">
        <v>3</v>
      </c>
      <c r="E143" s="13">
        <v>4</v>
      </c>
      <c r="F143" s="13">
        <v>3</v>
      </c>
      <c r="G143" s="13" t="s">
        <v>539</v>
      </c>
      <c r="H143" s="13"/>
    </row>
    <row r="144" spans="1:8" x14ac:dyDescent="0.25">
      <c r="A144" s="14">
        <v>143</v>
      </c>
      <c r="B144" s="20" t="s">
        <v>192</v>
      </c>
      <c r="C144" s="13">
        <v>10</v>
      </c>
      <c r="D144" s="13">
        <v>3</v>
      </c>
      <c r="E144" s="13">
        <v>7</v>
      </c>
      <c r="F144" s="13">
        <v>0</v>
      </c>
      <c r="G144" s="13" t="s">
        <v>539</v>
      </c>
      <c r="H144" s="13"/>
    </row>
    <row r="145" spans="1:8" x14ac:dyDescent="0.25">
      <c r="A145" s="14">
        <v>144</v>
      </c>
      <c r="B145" s="20" t="s">
        <v>192</v>
      </c>
      <c r="C145" s="13">
        <v>10</v>
      </c>
      <c r="D145" s="13">
        <v>4</v>
      </c>
      <c r="E145" s="13">
        <v>6</v>
      </c>
      <c r="F145" s="13">
        <v>0</v>
      </c>
      <c r="G145" s="13" t="s">
        <v>539</v>
      </c>
      <c r="H145" s="13"/>
    </row>
    <row r="146" spans="1:8" x14ac:dyDescent="0.25">
      <c r="A146" s="14">
        <v>145</v>
      </c>
      <c r="B146" s="20" t="s">
        <v>192</v>
      </c>
      <c r="C146" s="13">
        <v>10</v>
      </c>
      <c r="D146" s="13">
        <v>10</v>
      </c>
      <c r="E146" s="13">
        <v>0</v>
      </c>
      <c r="F146" s="13">
        <v>0</v>
      </c>
      <c r="G146" s="13" t="s">
        <v>539</v>
      </c>
      <c r="H146" s="13"/>
    </row>
    <row r="147" spans="1:8" x14ac:dyDescent="0.25">
      <c r="A147" s="14">
        <v>146</v>
      </c>
      <c r="B147" s="20" t="s">
        <v>193</v>
      </c>
      <c r="C147" s="13">
        <v>10</v>
      </c>
      <c r="D147" s="13">
        <v>1</v>
      </c>
      <c r="E147" s="13">
        <v>7</v>
      </c>
      <c r="F147" s="13">
        <v>2</v>
      </c>
      <c r="G147" s="13" t="s">
        <v>541</v>
      </c>
      <c r="H147" s="13"/>
    </row>
    <row r="148" spans="1:8" x14ac:dyDescent="0.25">
      <c r="A148" s="14">
        <v>147</v>
      </c>
      <c r="B148" s="20" t="s">
        <v>193</v>
      </c>
      <c r="C148" s="13">
        <v>10</v>
      </c>
      <c r="D148" s="13">
        <v>10</v>
      </c>
      <c r="E148" s="13">
        <v>0</v>
      </c>
      <c r="F148" s="13">
        <v>0</v>
      </c>
      <c r="G148" s="13" t="s">
        <v>541</v>
      </c>
      <c r="H148" s="13"/>
    </row>
    <row r="149" spans="1:8" x14ac:dyDescent="0.25">
      <c r="A149" s="14">
        <v>148</v>
      </c>
      <c r="B149" s="20" t="s">
        <v>194</v>
      </c>
      <c r="C149" s="13">
        <v>10</v>
      </c>
      <c r="D149" s="13">
        <v>3</v>
      </c>
      <c r="E149" s="13">
        <v>7</v>
      </c>
      <c r="F149" s="13">
        <v>0</v>
      </c>
      <c r="G149" s="13" t="s">
        <v>543</v>
      </c>
      <c r="H149" s="13"/>
    </row>
    <row r="150" spans="1:8" x14ac:dyDescent="0.25">
      <c r="A150" s="14">
        <v>149</v>
      </c>
      <c r="B150" s="20" t="s">
        <v>194</v>
      </c>
      <c r="C150" s="13">
        <v>10</v>
      </c>
      <c r="D150" s="13">
        <v>5</v>
      </c>
      <c r="E150" s="13">
        <v>2</v>
      </c>
      <c r="F150" s="13">
        <v>3</v>
      </c>
      <c r="G150" s="13" t="s">
        <v>539</v>
      </c>
      <c r="H150" s="13"/>
    </row>
    <row r="151" spans="1:8" ht="15.75" thickBot="1" x14ac:dyDescent="0.3">
      <c r="A151" s="28">
        <v>150</v>
      </c>
      <c r="B151" s="29" t="s">
        <v>194</v>
      </c>
      <c r="C151" s="30">
        <v>10</v>
      </c>
      <c r="D151" s="30">
        <v>10</v>
      </c>
      <c r="E151" s="30">
        <v>0</v>
      </c>
      <c r="F151" s="30">
        <v>0</v>
      </c>
      <c r="G151" s="30" t="s">
        <v>543</v>
      </c>
      <c r="H151" s="30"/>
    </row>
    <row r="152" spans="1:8" x14ac:dyDescent="0.25">
      <c r="A152" s="14">
        <v>151</v>
      </c>
      <c r="B152" s="20" t="s">
        <v>195</v>
      </c>
      <c r="C152" s="13">
        <v>12</v>
      </c>
      <c r="D152" s="13">
        <v>8</v>
      </c>
      <c r="E152" s="13">
        <v>3</v>
      </c>
      <c r="F152" s="13">
        <v>1</v>
      </c>
      <c r="G152" s="13" t="s">
        <v>77</v>
      </c>
      <c r="H152" s="13"/>
    </row>
    <row r="153" spans="1:8" x14ac:dyDescent="0.25">
      <c r="A153" s="14">
        <v>152</v>
      </c>
      <c r="B153" s="20" t="s">
        <v>196</v>
      </c>
      <c r="C153" s="13">
        <v>6</v>
      </c>
      <c r="D153" s="13">
        <v>6</v>
      </c>
      <c r="E153" s="13">
        <v>0</v>
      </c>
      <c r="F153" s="13">
        <v>0</v>
      </c>
      <c r="G153" s="13" t="s">
        <v>540</v>
      </c>
      <c r="H153" s="13"/>
    </row>
    <row r="154" spans="1:8" x14ac:dyDescent="0.25">
      <c r="A154" s="14">
        <v>153</v>
      </c>
      <c r="B154" s="20" t="s">
        <v>197</v>
      </c>
      <c r="C154" s="13">
        <v>7</v>
      </c>
      <c r="D154" s="13">
        <v>2</v>
      </c>
      <c r="E154" s="13">
        <v>5</v>
      </c>
      <c r="F154" s="13">
        <v>0</v>
      </c>
      <c r="G154" s="13" t="s">
        <v>542</v>
      </c>
      <c r="H154" s="13"/>
    </row>
    <row r="155" spans="1:8" x14ac:dyDescent="0.25">
      <c r="A155" s="14">
        <v>154</v>
      </c>
      <c r="B155" s="20" t="s">
        <v>9</v>
      </c>
      <c r="C155" s="13">
        <v>20</v>
      </c>
      <c r="D155" s="13">
        <v>14</v>
      </c>
      <c r="E155" s="13">
        <v>4</v>
      </c>
      <c r="F155" s="13">
        <v>2</v>
      </c>
      <c r="G155" s="13" t="s">
        <v>77</v>
      </c>
      <c r="H155" s="13"/>
    </row>
    <row r="156" spans="1:8" x14ac:dyDescent="0.25">
      <c r="A156" s="14">
        <v>155</v>
      </c>
      <c r="B156" s="20" t="s">
        <v>198</v>
      </c>
      <c r="C156" s="13">
        <v>13</v>
      </c>
      <c r="D156" s="13">
        <v>13</v>
      </c>
      <c r="E156" s="13">
        <v>0</v>
      </c>
      <c r="F156" s="13">
        <v>0</v>
      </c>
      <c r="G156" s="13" t="s">
        <v>77</v>
      </c>
      <c r="H156" s="13"/>
    </row>
    <row r="157" spans="1:8" x14ac:dyDescent="0.25">
      <c r="A157" s="14">
        <v>156</v>
      </c>
      <c r="B157" s="20" t="s">
        <v>199</v>
      </c>
      <c r="C157" s="13">
        <v>14</v>
      </c>
      <c r="D157" s="13">
        <v>9</v>
      </c>
      <c r="E157" s="13">
        <v>4</v>
      </c>
      <c r="F157" s="13">
        <v>1</v>
      </c>
      <c r="G157" s="13" t="s">
        <v>539</v>
      </c>
      <c r="H157" s="13"/>
    </row>
    <row r="158" spans="1:8" x14ac:dyDescent="0.25">
      <c r="A158" s="14">
        <v>157</v>
      </c>
      <c r="B158" s="20" t="s">
        <v>200</v>
      </c>
      <c r="C158" s="13">
        <v>18</v>
      </c>
      <c r="D158" s="13">
        <v>12</v>
      </c>
      <c r="E158" s="13">
        <v>6</v>
      </c>
      <c r="F158" s="13">
        <v>0</v>
      </c>
      <c r="G158" s="13" t="s">
        <v>539</v>
      </c>
      <c r="H158" s="13"/>
    </row>
    <row r="159" spans="1:8" x14ac:dyDescent="0.25">
      <c r="A159" s="14">
        <v>158</v>
      </c>
      <c r="B159" s="20" t="s">
        <v>201</v>
      </c>
      <c r="C159" s="13">
        <v>17</v>
      </c>
      <c r="D159" s="13">
        <v>10</v>
      </c>
      <c r="E159" s="13">
        <v>4</v>
      </c>
      <c r="F159" s="13">
        <v>3</v>
      </c>
      <c r="G159" s="13" t="s">
        <v>539</v>
      </c>
      <c r="H159" s="13"/>
    </row>
    <row r="160" spans="1:8" x14ac:dyDescent="0.25">
      <c r="A160" s="14">
        <v>159</v>
      </c>
      <c r="B160" s="20" t="s">
        <v>202</v>
      </c>
      <c r="C160" s="13">
        <v>10</v>
      </c>
      <c r="D160" s="13">
        <v>5</v>
      </c>
      <c r="E160" s="13">
        <v>5</v>
      </c>
      <c r="F160" s="13">
        <v>0</v>
      </c>
      <c r="G160" s="13" t="s">
        <v>544</v>
      </c>
      <c r="H160" s="13"/>
    </row>
    <row r="161" spans="1:8" x14ac:dyDescent="0.25">
      <c r="A161" s="14">
        <v>160</v>
      </c>
      <c r="B161" s="20" t="s">
        <v>203</v>
      </c>
      <c r="C161" s="13">
        <v>17</v>
      </c>
      <c r="D161" s="13">
        <v>11</v>
      </c>
      <c r="E161" s="13">
        <v>6</v>
      </c>
      <c r="F161" s="13">
        <v>0</v>
      </c>
      <c r="G161" s="13" t="s">
        <v>77</v>
      </c>
      <c r="H161" s="13"/>
    </row>
    <row r="162" spans="1:8" x14ac:dyDescent="0.25">
      <c r="A162" s="14">
        <v>161</v>
      </c>
      <c r="B162" s="20" t="s">
        <v>204</v>
      </c>
      <c r="C162" s="13">
        <v>3</v>
      </c>
      <c r="D162" s="13">
        <v>2</v>
      </c>
      <c r="E162" s="13">
        <v>1</v>
      </c>
      <c r="F162" s="13">
        <v>0</v>
      </c>
      <c r="G162" s="13" t="s">
        <v>77</v>
      </c>
      <c r="H162" s="13"/>
    </row>
    <row r="163" spans="1:8" x14ac:dyDescent="0.25">
      <c r="A163" s="14">
        <v>162</v>
      </c>
      <c r="B163" s="20" t="s">
        <v>205</v>
      </c>
      <c r="C163" s="13">
        <v>13</v>
      </c>
      <c r="D163" s="13">
        <v>11</v>
      </c>
      <c r="E163" s="13">
        <v>2</v>
      </c>
      <c r="F163" s="13">
        <v>0</v>
      </c>
      <c r="G163" s="13" t="s">
        <v>542</v>
      </c>
      <c r="H163" s="13"/>
    </row>
    <row r="164" spans="1:8" x14ac:dyDescent="0.25">
      <c r="A164" s="14">
        <v>163</v>
      </c>
      <c r="B164" s="20" t="s">
        <v>206</v>
      </c>
      <c r="C164" s="13">
        <v>10</v>
      </c>
      <c r="D164" s="13">
        <v>6</v>
      </c>
      <c r="E164" s="13">
        <v>4</v>
      </c>
      <c r="F164" s="13">
        <v>0</v>
      </c>
      <c r="G164" s="13" t="s">
        <v>539</v>
      </c>
      <c r="H164" s="13"/>
    </row>
    <row r="165" spans="1:8" x14ac:dyDescent="0.25">
      <c r="A165" s="14">
        <v>164</v>
      </c>
      <c r="B165" s="20" t="s">
        <v>207</v>
      </c>
      <c r="C165" s="13">
        <v>10</v>
      </c>
      <c r="D165" s="13">
        <v>8</v>
      </c>
      <c r="E165" s="13">
        <v>1</v>
      </c>
      <c r="F165" s="13">
        <v>1</v>
      </c>
      <c r="G165" s="13" t="s">
        <v>77</v>
      </c>
      <c r="H165" s="13"/>
    </row>
    <row r="166" spans="1:8" x14ac:dyDescent="0.25">
      <c r="A166" s="14">
        <v>165</v>
      </c>
      <c r="B166" s="20" t="s">
        <v>208</v>
      </c>
      <c r="C166" s="13">
        <v>2</v>
      </c>
      <c r="D166" s="13">
        <v>1</v>
      </c>
      <c r="E166" s="13">
        <v>1</v>
      </c>
      <c r="F166" s="13">
        <v>0</v>
      </c>
      <c r="G166" s="13" t="s">
        <v>538</v>
      </c>
      <c r="H166" s="13"/>
    </row>
    <row r="167" spans="1:8" x14ac:dyDescent="0.25">
      <c r="A167" s="14">
        <v>166</v>
      </c>
      <c r="B167" s="20" t="s">
        <v>209</v>
      </c>
      <c r="C167" s="13">
        <v>9</v>
      </c>
      <c r="D167" s="13">
        <v>5</v>
      </c>
      <c r="E167" s="13">
        <v>3</v>
      </c>
      <c r="F167" s="13">
        <v>1</v>
      </c>
      <c r="G167" s="13" t="s">
        <v>541</v>
      </c>
      <c r="H167" s="13"/>
    </row>
    <row r="168" spans="1:8" x14ac:dyDescent="0.25">
      <c r="A168" s="14">
        <v>167</v>
      </c>
      <c r="B168" s="20" t="s">
        <v>210</v>
      </c>
      <c r="C168" s="13">
        <v>5</v>
      </c>
      <c r="D168" s="13">
        <v>5</v>
      </c>
      <c r="E168" s="13">
        <v>0</v>
      </c>
      <c r="F168" s="13">
        <v>0</v>
      </c>
      <c r="G168" s="13" t="s">
        <v>539</v>
      </c>
      <c r="H168" s="13"/>
    </row>
    <row r="169" spans="1:8" x14ac:dyDescent="0.25">
      <c r="A169" s="14">
        <v>168</v>
      </c>
      <c r="B169" s="20" t="s">
        <v>211</v>
      </c>
      <c r="C169" s="13">
        <v>3</v>
      </c>
      <c r="D169" s="13">
        <v>2</v>
      </c>
      <c r="E169" s="13">
        <v>1</v>
      </c>
      <c r="F169" s="13">
        <v>0</v>
      </c>
      <c r="G169" s="13" t="s">
        <v>540</v>
      </c>
      <c r="H169" s="13"/>
    </row>
    <row r="170" spans="1:8" x14ac:dyDescent="0.25">
      <c r="A170" s="14">
        <v>169</v>
      </c>
      <c r="B170" s="20" t="s">
        <v>212</v>
      </c>
      <c r="C170" s="13">
        <v>13</v>
      </c>
      <c r="D170" s="13">
        <v>6</v>
      </c>
      <c r="E170" s="13">
        <v>4</v>
      </c>
      <c r="F170" s="13">
        <v>3</v>
      </c>
      <c r="G170" s="13" t="s">
        <v>543</v>
      </c>
      <c r="H170" s="13"/>
    </row>
    <row r="171" spans="1:8" x14ac:dyDescent="0.25">
      <c r="A171" s="14">
        <v>170</v>
      </c>
      <c r="B171" s="20" t="s">
        <v>213</v>
      </c>
      <c r="C171" s="13">
        <v>10</v>
      </c>
      <c r="D171" s="13">
        <v>10</v>
      </c>
      <c r="E171" s="13">
        <v>0</v>
      </c>
      <c r="F171" s="13">
        <v>0</v>
      </c>
      <c r="G171" s="13" t="s">
        <v>542</v>
      </c>
      <c r="H171" s="13"/>
    </row>
    <row r="172" spans="1:8" x14ac:dyDescent="0.25">
      <c r="A172" s="14">
        <v>171</v>
      </c>
      <c r="B172" s="20" t="s">
        <v>214</v>
      </c>
      <c r="C172" s="13">
        <v>6</v>
      </c>
      <c r="D172" s="13">
        <v>6</v>
      </c>
      <c r="E172" s="13">
        <v>0</v>
      </c>
      <c r="F172" s="13">
        <v>0</v>
      </c>
      <c r="G172" s="13" t="s">
        <v>541</v>
      </c>
      <c r="H172" s="13"/>
    </row>
    <row r="173" spans="1:8" x14ac:dyDescent="0.25">
      <c r="A173" s="14">
        <v>172</v>
      </c>
      <c r="B173" s="20" t="s">
        <v>215</v>
      </c>
      <c r="C173" s="13">
        <v>17</v>
      </c>
      <c r="D173" s="13">
        <v>5</v>
      </c>
      <c r="E173" s="13">
        <v>10</v>
      </c>
      <c r="F173" s="13">
        <v>2</v>
      </c>
      <c r="G173" s="13" t="s">
        <v>541</v>
      </c>
      <c r="H173" s="13"/>
    </row>
    <row r="174" spans="1:8" x14ac:dyDescent="0.25">
      <c r="A174" s="14">
        <v>173</v>
      </c>
      <c r="B174" s="20" t="s">
        <v>216</v>
      </c>
      <c r="C174" s="13">
        <v>7</v>
      </c>
      <c r="D174" s="13">
        <v>5</v>
      </c>
      <c r="E174" s="13">
        <v>0</v>
      </c>
      <c r="F174" s="13">
        <v>2</v>
      </c>
      <c r="G174" s="13" t="s">
        <v>540</v>
      </c>
      <c r="H174" s="13"/>
    </row>
    <row r="175" spans="1:8" x14ac:dyDescent="0.25">
      <c r="A175" s="14">
        <v>174</v>
      </c>
      <c r="B175" s="20" t="s">
        <v>217</v>
      </c>
      <c r="C175" s="13">
        <v>13</v>
      </c>
      <c r="D175" s="13">
        <v>9</v>
      </c>
      <c r="E175" s="13">
        <v>4</v>
      </c>
      <c r="F175" s="13">
        <v>0</v>
      </c>
      <c r="G175" s="13" t="s">
        <v>77</v>
      </c>
      <c r="H175" s="13"/>
    </row>
    <row r="176" spans="1:8" ht="15.75" thickBot="1" x14ac:dyDescent="0.3">
      <c r="A176" s="28">
        <v>175</v>
      </c>
      <c r="B176" s="29" t="s">
        <v>218</v>
      </c>
      <c r="C176" s="30">
        <v>6</v>
      </c>
      <c r="D176" s="30">
        <v>4</v>
      </c>
      <c r="E176" s="30">
        <v>2</v>
      </c>
      <c r="F176" s="30">
        <v>0</v>
      </c>
      <c r="G176" s="30" t="s">
        <v>77</v>
      </c>
      <c r="H176" s="30"/>
    </row>
    <row r="177" spans="1:8" x14ac:dyDescent="0.25">
      <c r="A177" s="14">
        <v>176</v>
      </c>
      <c r="B177" s="35" t="s">
        <v>219</v>
      </c>
      <c r="C177" s="13">
        <v>11</v>
      </c>
      <c r="D177" s="13">
        <v>9</v>
      </c>
      <c r="E177" s="13">
        <v>2</v>
      </c>
      <c r="F177" s="13">
        <v>0</v>
      </c>
      <c r="G177" s="13" t="s">
        <v>538</v>
      </c>
      <c r="H177" s="13"/>
    </row>
    <row r="178" spans="1:8" x14ac:dyDescent="0.25">
      <c r="A178" s="14">
        <v>177</v>
      </c>
      <c r="B178" s="20" t="s">
        <v>220</v>
      </c>
      <c r="C178" s="13">
        <v>37</v>
      </c>
      <c r="D178" s="13">
        <v>25</v>
      </c>
      <c r="E178" s="13">
        <v>12</v>
      </c>
      <c r="F178" s="13">
        <v>0</v>
      </c>
      <c r="G178" s="13" t="s">
        <v>539</v>
      </c>
      <c r="H178" s="13"/>
    </row>
    <row r="179" spans="1:8" x14ac:dyDescent="0.25">
      <c r="A179" s="14">
        <v>178</v>
      </c>
      <c r="B179" s="20" t="s">
        <v>221</v>
      </c>
      <c r="C179" s="13">
        <v>5</v>
      </c>
      <c r="D179" s="13">
        <v>2</v>
      </c>
      <c r="E179" s="13">
        <v>3</v>
      </c>
      <c r="F179" s="13">
        <v>0</v>
      </c>
      <c r="G179" s="13" t="s">
        <v>541</v>
      </c>
      <c r="H179" s="13"/>
    </row>
    <row r="180" spans="1:8" x14ac:dyDescent="0.25">
      <c r="A180" s="14">
        <v>179</v>
      </c>
      <c r="B180" s="20" t="s">
        <v>222</v>
      </c>
      <c r="C180" s="13">
        <v>14</v>
      </c>
      <c r="D180" s="13">
        <v>13</v>
      </c>
      <c r="E180" s="13">
        <v>1</v>
      </c>
      <c r="F180" s="13">
        <v>0</v>
      </c>
      <c r="G180" s="13" t="s">
        <v>77</v>
      </c>
      <c r="H180" s="13"/>
    </row>
    <row r="181" spans="1:8" x14ac:dyDescent="0.25">
      <c r="A181" s="14">
        <v>180</v>
      </c>
      <c r="B181" s="20" t="s">
        <v>223</v>
      </c>
      <c r="C181" s="13">
        <v>9</v>
      </c>
      <c r="D181" s="13">
        <v>7</v>
      </c>
      <c r="E181" s="13">
        <v>2</v>
      </c>
      <c r="F181" s="13">
        <v>0</v>
      </c>
      <c r="G181" s="13" t="s">
        <v>77</v>
      </c>
      <c r="H181" s="13"/>
    </row>
    <row r="182" spans="1:8" x14ac:dyDescent="0.25">
      <c r="A182" s="14">
        <v>181</v>
      </c>
      <c r="B182" s="20" t="s">
        <v>224</v>
      </c>
      <c r="C182" s="13">
        <v>15</v>
      </c>
      <c r="D182" s="13">
        <v>13</v>
      </c>
      <c r="E182" s="13">
        <v>2</v>
      </c>
      <c r="F182" s="13">
        <v>0</v>
      </c>
      <c r="G182" s="13" t="s">
        <v>544</v>
      </c>
      <c r="H182" s="13"/>
    </row>
    <row r="183" spans="1:8" x14ac:dyDescent="0.25">
      <c r="A183" s="14">
        <v>182</v>
      </c>
      <c r="B183" s="20" t="s">
        <v>225</v>
      </c>
      <c r="C183" s="13">
        <v>9</v>
      </c>
      <c r="D183" s="13">
        <v>6</v>
      </c>
      <c r="E183" s="13">
        <v>3</v>
      </c>
      <c r="F183" s="13">
        <v>0</v>
      </c>
      <c r="G183" s="13" t="s">
        <v>542</v>
      </c>
      <c r="H183" s="13"/>
    </row>
    <row r="184" spans="1:8" x14ac:dyDescent="0.25">
      <c r="A184" s="14">
        <v>183</v>
      </c>
      <c r="B184" s="20" t="s">
        <v>226</v>
      </c>
      <c r="C184" s="13">
        <v>14</v>
      </c>
      <c r="D184" s="13">
        <v>5</v>
      </c>
      <c r="E184" s="13">
        <v>9</v>
      </c>
      <c r="F184" s="13">
        <v>0</v>
      </c>
      <c r="G184" s="13" t="s">
        <v>539</v>
      </c>
      <c r="H184" s="13"/>
    </row>
    <row r="185" spans="1:8" x14ac:dyDescent="0.25">
      <c r="A185" s="14">
        <v>184</v>
      </c>
      <c r="B185" s="20" t="s">
        <v>17</v>
      </c>
      <c r="C185" s="13">
        <v>13</v>
      </c>
      <c r="D185" s="13">
        <v>12</v>
      </c>
      <c r="E185" s="13">
        <v>1</v>
      </c>
      <c r="F185" s="13">
        <v>0</v>
      </c>
      <c r="G185" s="13" t="s">
        <v>544</v>
      </c>
      <c r="H185" s="13"/>
    </row>
    <row r="186" spans="1:8" x14ac:dyDescent="0.25">
      <c r="A186" s="14">
        <v>185</v>
      </c>
      <c r="B186" s="20" t="s">
        <v>227</v>
      </c>
      <c r="C186" s="13">
        <v>6</v>
      </c>
      <c r="D186" s="13">
        <v>6</v>
      </c>
      <c r="E186" s="13">
        <v>0</v>
      </c>
      <c r="F186" s="13">
        <v>0</v>
      </c>
      <c r="G186" s="13" t="s">
        <v>541</v>
      </c>
      <c r="H186" s="13"/>
    </row>
    <row r="187" spans="1:8" x14ac:dyDescent="0.25">
      <c r="A187" s="14">
        <v>186</v>
      </c>
      <c r="B187" s="20" t="s">
        <v>228</v>
      </c>
      <c r="C187" s="13">
        <v>11</v>
      </c>
      <c r="D187" s="13">
        <v>9</v>
      </c>
      <c r="E187" s="13">
        <v>2</v>
      </c>
      <c r="F187" s="13">
        <v>0</v>
      </c>
      <c r="G187" s="13" t="s">
        <v>538</v>
      </c>
      <c r="H187" s="13"/>
    </row>
    <row r="188" spans="1:8" x14ac:dyDescent="0.25">
      <c r="A188" s="14">
        <v>187</v>
      </c>
      <c r="B188" s="20" t="s">
        <v>229</v>
      </c>
      <c r="C188" s="13">
        <v>11</v>
      </c>
      <c r="D188" s="13">
        <v>8</v>
      </c>
      <c r="E188" s="13">
        <v>3</v>
      </c>
      <c r="F188" s="13">
        <v>0</v>
      </c>
      <c r="G188" s="13" t="s">
        <v>542</v>
      </c>
      <c r="H188" s="13"/>
    </row>
    <row r="189" spans="1:8" x14ac:dyDescent="0.25">
      <c r="A189" s="14">
        <v>188</v>
      </c>
      <c r="B189" s="20" t="s">
        <v>230</v>
      </c>
      <c r="C189" s="13">
        <v>10</v>
      </c>
      <c r="D189" s="13">
        <v>8</v>
      </c>
      <c r="E189" s="13">
        <v>2</v>
      </c>
      <c r="F189" s="13">
        <v>0</v>
      </c>
      <c r="G189" s="13" t="s">
        <v>77</v>
      </c>
      <c r="H189" s="13"/>
    </row>
    <row r="190" spans="1:8" x14ac:dyDescent="0.25">
      <c r="A190" s="14">
        <v>189</v>
      </c>
      <c r="B190" s="20" t="s">
        <v>231</v>
      </c>
      <c r="C190" s="13">
        <v>9</v>
      </c>
      <c r="D190" s="13">
        <v>8</v>
      </c>
      <c r="E190" s="13">
        <v>1</v>
      </c>
      <c r="F190" s="13">
        <v>0</v>
      </c>
      <c r="G190" s="13" t="s">
        <v>540</v>
      </c>
      <c r="H190" s="13"/>
    </row>
    <row r="191" spans="1:8" x14ac:dyDescent="0.25">
      <c r="A191" s="14">
        <v>190</v>
      </c>
      <c r="B191" s="20" t="s">
        <v>232</v>
      </c>
      <c r="C191" s="13">
        <v>22</v>
      </c>
      <c r="D191" s="13">
        <v>18</v>
      </c>
      <c r="E191" s="13">
        <v>4</v>
      </c>
      <c r="F191" s="13">
        <v>0</v>
      </c>
      <c r="G191" s="13" t="s">
        <v>541</v>
      </c>
      <c r="H191" s="13"/>
    </row>
    <row r="192" spans="1:8" x14ac:dyDescent="0.25">
      <c r="A192" s="14">
        <v>191</v>
      </c>
      <c r="B192" s="20" t="s">
        <v>16</v>
      </c>
      <c r="C192" s="13">
        <v>15</v>
      </c>
      <c r="D192" s="13">
        <v>11</v>
      </c>
      <c r="E192" s="13">
        <v>4</v>
      </c>
      <c r="F192" s="13">
        <v>0</v>
      </c>
      <c r="G192" s="13" t="s">
        <v>77</v>
      </c>
      <c r="H192" s="13"/>
    </row>
    <row r="193" spans="1:8" x14ac:dyDescent="0.25">
      <c r="A193" s="14">
        <v>192</v>
      </c>
      <c r="B193" s="20" t="s">
        <v>233</v>
      </c>
      <c r="C193" s="13">
        <v>14</v>
      </c>
      <c r="D193" s="13">
        <v>7</v>
      </c>
      <c r="E193" s="13">
        <v>7</v>
      </c>
      <c r="F193" s="13">
        <v>0</v>
      </c>
      <c r="G193" s="13" t="s">
        <v>77</v>
      </c>
      <c r="H193" s="13"/>
    </row>
    <row r="194" spans="1:8" x14ac:dyDescent="0.25">
      <c r="A194" s="14">
        <v>193</v>
      </c>
      <c r="B194" s="20" t="s">
        <v>234</v>
      </c>
      <c r="C194" s="13">
        <v>8</v>
      </c>
      <c r="D194" s="13">
        <v>6</v>
      </c>
      <c r="E194" s="13">
        <v>2</v>
      </c>
      <c r="F194" s="13">
        <v>0</v>
      </c>
      <c r="G194" s="13" t="s">
        <v>541</v>
      </c>
      <c r="H194" s="13"/>
    </row>
    <row r="195" spans="1:8" x14ac:dyDescent="0.25">
      <c r="A195" s="14">
        <v>194</v>
      </c>
      <c r="B195" s="20" t="s">
        <v>235</v>
      </c>
      <c r="C195" s="13">
        <v>9</v>
      </c>
      <c r="D195" s="13">
        <v>7</v>
      </c>
      <c r="E195" s="13">
        <v>2</v>
      </c>
      <c r="F195" s="13">
        <v>0</v>
      </c>
      <c r="G195" s="13" t="s">
        <v>542</v>
      </c>
      <c r="H195" s="13"/>
    </row>
    <row r="196" spans="1:8" x14ac:dyDescent="0.25">
      <c r="A196" s="14">
        <v>195</v>
      </c>
      <c r="B196" s="20" t="s">
        <v>236</v>
      </c>
      <c r="C196" s="13">
        <v>19</v>
      </c>
      <c r="D196" s="13">
        <v>14</v>
      </c>
      <c r="E196" s="13">
        <v>5</v>
      </c>
      <c r="F196" s="13">
        <v>0</v>
      </c>
      <c r="G196" s="13" t="s">
        <v>77</v>
      </c>
      <c r="H196" s="13"/>
    </row>
    <row r="197" spans="1:8" x14ac:dyDescent="0.25">
      <c r="A197" s="14">
        <v>196</v>
      </c>
      <c r="B197" s="20" t="s">
        <v>237</v>
      </c>
      <c r="C197" s="13">
        <v>11</v>
      </c>
      <c r="D197" s="13">
        <v>10</v>
      </c>
      <c r="E197" s="13">
        <v>1</v>
      </c>
      <c r="F197" s="13">
        <v>0</v>
      </c>
      <c r="G197" s="13" t="s">
        <v>77</v>
      </c>
      <c r="H197" s="13"/>
    </row>
    <row r="198" spans="1:8" x14ac:dyDescent="0.25">
      <c r="A198" s="14">
        <v>197</v>
      </c>
      <c r="B198" s="20" t="s">
        <v>238</v>
      </c>
      <c r="C198" s="13">
        <v>10</v>
      </c>
      <c r="D198" s="13">
        <v>7</v>
      </c>
      <c r="E198" s="13">
        <v>3</v>
      </c>
      <c r="F198" s="13">
        <v>0</v>
      </c>
      <c r="G198" s="13" t="s">
        <v>544</v>
      </c>
      <c r="H198" s="13"/>
    </row>
    <row r="199" spans="1:8" x14ac:dyDescent="0.25">
      <c r="A199" s="14">
        <v>198</v>
      </c>
      <c r="B199" s="20" t="s">
        <v>239</v>
      </c>
      <c r="C199" s="13">
        <v>18</v>
      </c>
      <c r="D199" s="13">
        <v>12</v>
      </c>
      <c r="E199" s="13">
        <v>6</v>
      </c>
      <c r="F199" s="13">
        <v>0</v>
      </c>
      <c r="G199" s="13" t="s">
        <v>543</v>
      </c>
      <c r="H199" s="13"/>
    </row>
    <row r="200" spans="1:8" x14ac:dyDescent="0.25">
      <c r="A200" s="14">
        <v>199</v>
      </c>
      <c r="B200" s="20" t="s">
        <v>240</v>
      </c>
      <c r="C200" s="13">
        <v>19</v>
      </c>
      <c r="D200" s="13">
        <v>14</v>
      </c>
      <c r="E200" s="13">
        <v>5</v>
      </c>
      <c r="F200" s="13">
        <v>0</v>
      </c>
      <c r="G200" s="13" t="s">
        <v>539</v>
      </c>
      <c r="H200" s="13"/>
    </row>
    <row r="201" spans="1:8" ht="15.75" thickBot="1" x14ac:dyDescent="0.3">
      <c r="A201" s="28">
        <v>200</v>
      </c>
      <c r="B201" s="29" t="s">
        <v>241</v>
      </c>
      <c r="C201" s="30">
        <v>12</v>
      </c>
      <c r="D201" s="30">
        <v>8</v>
      </c>
      <c r="E201" s="30">
        <v>4</v>
      </c>
      <c r="F201" s="30">
        <v>0</v>
      </c>
      <c r="G201" s="30" t="s">
        <v>541</v>
      </c>
      <c r="H201" s="30"/>
    </row>
    <row r="202" spans="1:8" x14ac:dyDescent="0.25">
      <c r="A202" s="14">
        <v>201</v>
      </c>
      <c r="B202" s="20" t="s">
        <v>242</v>
      </c>
      <c r="C202" s="13">
        <v>12</v>
      </c>
      <c r="D202" s="13">
        <v>12</v>
      </c>
      <c r="E202" s="13">
        <v>0</v>
      </c>
      <c r="F202" s="13">
        <v>0</v>
      </c>
      <c r="G202" s="13" t="s">
        <v>77</v>
      </c>
      <c r="H202" s="13"/>
    </row>
    <row r="203" spans="1:8" x14ac:dyDescent="0.25">
      <c r="A203" s="14">
        <v>202</v>
      </c>
      <c r="B203" s="20" t="s">
        <v>243</v>
      </c>
      <c r="C203" s="13">
        <v>6</v>
      </c>
      <c r="D203" s="13">
        <v>6</v>
      </c>
      <c r="E203" s="13">
        <v>0</v>
      </c>
      <c r="F203" s="13">
        <v>0</v>
      </c>
      <c r="G203" s="13" t="s">
        <v>541</v>
      </c>
      <c r="H203" s="13"/>
    </row>
    <row r="204" spans="1:8" x14ac:dyDescent="0.25">
      <c r="A204" s="14">
        <v>203</v>
      </c>
      <c r="B204" s="20" t="s">
        <v>244</v>
      </c>
      <c r="C204" s="13">
        <v>6</v>
      </c>
      <c r="D204" s="13">
        <v>2</v>
      </c>
      <c r="E204" s="13">
        <v>3</v>
      </c>
      <c r="F204" s="13">
        <v>1</v>
      </c>
      <c r="G204" s="13" t="s">
        <v>539</v>
      </c>
      <c r="H204" s="13"/>
    </row>
    <row r="205" spans="1:8" x14ac:dyDescent="0.25">
      <c r="A205" s="14">
        <v>204</v>
      </c>
      <c r="B205" s="20" t="s">
        <v>245</v>
      </c>
      <c r="C205" s="13">
        <v>10</v>
      </c>
      <c r="D205" s="13">
        <v>10</v>
      </c>
      <c r="E205" s="13">
        <v>0</v>
      </c>
      <c r="F205" s="13">
        <v>0</v>
      </c>
      <c r="G205" s="13" t="s">
        <v>541</v>
      </c>
      <c r="H205" s="13"/>
    </row>
    <row r="206" spans="1:8" x14ac:dyDescent="0.25">
      <c r="A206" s="14">
        <v>205</v>
      </c>
      <c r="B206" s="20" t="s">
        <v>246</v>
      </c>
      <c r="C206" s="13">
        <v>6</v>
      </c>
      <c r="D206" s="13">
        <v>2</v>
      </c>
      <c r="E206" s="13">
        <v>3</v>
      </c>
      <c r="F206" s="13">
        <v>1</v>
      </c>
      <c r="G206" s="13" t="s">
        <v>539</v>
      </c>
      <c r="H206" s="13"/>
    </row>
    <row r="207" spans="1:8" x14ac:dyDescent="0.25">
      <c r="A207" s="14">
        <v>206</v>
      </c>
      <c r="B207" s="20" t="s">
        <v>247</v>
      </c>
      <c r="C207" s="13">
        <v>11</v>
      </c>
      <c r="D207" s="13">
        <v>2</v>
      </c>
      <c r="E207" s="13">
        <v>8</v>
      </c>
      <c r="F207" s="13">
        <v>1</v>
      </c>
      <c r="G207" s="13" t="s">
        <v>544</v>
      </c>
      <c r="H207" s="13"/>
    </row>
    <row r="208" spans="1:8" x14ac:dyDescent="0.25">
      <c r="A208" s="14">
        <v>207</v>
      </c>
      <c r="B208" s="20" t="s">
        <v>248</v>
      </c>
      <c r="C208" s="13">
        <v>5</v>
      </c>
      <c r="D208" s="13">
        <v>4</v>
      </c>
      <c r="E208" s="13">
        <v>1</v>
      </c>
      <c r="F208" s="13">
        <v>0</v>
      </c>
      <c r="G208" s="13" t="s">
        <v>540</v>
      </c>
      <c r="H208" s="13"/>
    </row>
    <row r="209" spans="1:8" x14ac:dyDescent="0.25">
      <c r="A209" s="14">
        <v>208</v>
      </c>
      <c r="B209" s="20" t="s">
        <v>249</v>
      </c>
      <c r="C209" s="13">
        <v>12</v>
      </c>
      <c r="D209" s="13">
        <v>8</v>
      </c>
      <c r="E209" s="13">
        <v>4</v>
      </c>
      <c r="F209" s="13">
        <v>0</v>
      </c>
      <c r="G209" s="13" t="s">
        <v>544</v>
      </c>
      <c r="H209" s="13"/>
    </row>
    <row r="210" spans="1:8" x14ac:dyDescent="0.25">
      <c r="A210" s="14">
        <v>209</v>
      </c>
      <c r="B210" s="20" t="s">
        <v>250</v>
      </c>
      <c r="C210" s="13">
        <v>14</v>
      </c>
      <c r="D210" s="13">
        <v>14</v>
      </c>
      <c r="E210" s="13">
        <v>0</v>
      </c>
      <c r="F210" s="13">
        <v>0</v>
      </c>
      <c r="G210" s="13" t="s">
        <v>77</v>
      </c>
      <c r="H210" s="13"/>
    </row>
    <row r="211" spans="1:8" x14ac:dyDescent="0.25">
      <c r="A211" s="14">
        <v>210</v>
      </c>
      <c r="B211" s="20" t="s">
        <v>251</v>
      </c>
      <c r="C211" s="13">
        <v>3</v>
      </c>
      <c r="D211" s="13">
        <v>2</v>
      </c>
      <c r="E211" s="13">
        <v>1</v>
      </c>
      <c r="F211" s="13">
        <v>0</v>
      </c>
      <c r="G211" s="13" t="s">
        <v>77</v>
      </c>
      <c r="H211" s="13"/>
    </row>
    <row r="212" spans="1:8" x14ac:dyDescent="0.25">
      <c r="A212" s="14">
        <v>211</v>
      </c>
      <c r="B212" s="20" t="s">
        <v>252</v>
      </c>
      <c r="C212" s="13">
        <v>10</v>
      </c>
      <c r="D212" s="13">
        <v>7</v>
      </c>
      <c r="E212" s="13">
        <v>3</v>
      </c>
      <c r="F212" s="13">
        <v>0</v>
      </c>
      <c r="G212" s="13" t="s">
        <v>541</v>
      </c>
      <c r="H212" s="13"/>
    </row>
    <row r="213" spans="1:8" x14ac:dyDescent="0.25">
      <c r="A213" s="14">
        <v>212</v>
      </c>
      <c r="B213" s="20" t="s">
        <v>253</v>
      </c>
      <c r="C213" s="13">
        <v>5</v>
      </c>
      <c r="D213" s="13">
        <v>5</v>
      </c>
      <c r="E213" s="13">
        <v>0</v>
      </c>
      <c r="F213" s="13">
        <v>0</v>
      </c>
      <c r="G213" s="13" t="s">
        <v>541</v>
      </c>
      <c r="H213" s="13"/>
    </row>
    <row r="214" spans="1:8" x14ac:dyDescent="0.25">
      <c r="A214" s="14">
        <v>213</v>
      </c>
      <c r="B214" s="20" t="s">
        <v>254</v>
      </c>
      <c r="C214" s="13">
        <v>15</v>
      </c>
      <c r="D214" s="13">
        <v>13</v>
      </c>
      <c r="E214" s="13">
        <v>2</v>
      </c>
      <c r="F214" s="13">
        <v>0</v>
      </c>
      <c r="G214" s="13" t="s">
        <v>77</v>
      </c>
      <c r="H214" s="13"/>
    </row>
    <row r="215" spans="1:8" x14ac:dyDescent="0.25">
      <c r="A215" s="14">
        <v>214</v>
      </c>
      <c r="B215" s="20" t="s">
        <v>255</v>
      </c>
      <c r="C215" s="13">
        <v>8</v>
      </c>
      <c r="D215" s="13">
        <v>8</v>
      </c>
      <c r="E215" s="13">
        <v>0</v>
      </c>
      <c r="F215" s="13">
        <v>0</v>
      </c>
      <c r="G215" s="13" t="s">
        <v>541</v>
      </c>
      <c r="H215" s="13"/>
    </row>
    <row r="216" spans="1:8" x14ac:dyDescent="0.25">
      <c r="A216" s="14">
        <v>215</v>
      </c>
      <c r="B216" s="20" t="s">
        <v>256</v>
      </c>
      <c r="C216" s="13">
        <v>28</v>
      </c>
      <c r="D216" s="13">
        <v>24</v>
      </c>
      <c r="E216" s="13">
        <v>4</v>
      </c>
      <c r="F216" s="13">
        <v>0</v>
      </c>
      <c r="G216" s="13" t="s">
        <v>77</v>
      </c>
      <c r="H216" s="13"/>
    </row>
    <row r="217" spans="1:8" x14ac:dyDescent="0.25">
      <c r="A217" s="14">
        <v>216</v>
      </c>
      <c r="B217" s="20" t="s">
        <v>257</v>
      </c>
      <c r="C217" s="13">
        <v>8</v>
      </c>
      <c r="D217" s="13">
        <v>7</v>
      </c>
      <c r="E217" s="13">
        <v>1</v>
      </c>
      <c r="F217" s="13">
        <v>0</v>
      </c>
      <c r="G217" s="13" t="s">
        <v>541</v>
      </c>
      <c r="H217" s="13"/>
    </row>
    <row r="218" spans="1:8" x14ac:dyDescent="0.25">
      <c r="A218" s="14">
        <v>217</v>
      </c>
      <c r="B218" s="20" t="s">
        <v>258</v>
      </c>
      <c r="C218" s="13">
        <v>2</v>
      </c>
      <c r="D218" s="13">
        <v>1</v>
      </c>
      <c r="E218" s="13">
        <v>1</v>
      </c>
      <c r="F218" s="13">
        <v>0</v>
      </c>
      <c r="G218" s="13" t="s">
        <v>539</v>
      </c>
      <c r="H218" s="13"/>
    </row>
    <row r="219" spans="1:8" x14ac:dyDescent="0.25">
      <c r="A219" s="14">
        <v>218</v>
      </c>
      <c r="B219" s="20" t="s">
        <v>259</v>
      </c>
      <c r="C219" s="13">
        <v>11</v>
      </c>
      <c r="D219" s="13">
        <v>6</v>
      </c>
      <c r="E219" s="13">
        <v>5</v>
      </c>
      <c r="F219" s="13">
        <v>0</v>
      </c>
      <c r="G219" s="13" t="s">
        <v>538</v>
      </c>
      <c r="H219" s="20" t="s">
        <v>260</v>
      </c>
    </row>
    <row r="220" spans="1:8" x14ac:dyDescent="0.25">
      <c r="A220" s="14">
        <v>219</v>
      </c>
      <c r="B220" s="20" t="s">
        <v>261</v>
      </c>
      <c r="C220" s="13">
        <v>53</v>
      </c>
      <c r="D220" s="13">
        <v>53</v>
      </c>
      <c r="E220" s="13">
        <v>0</v>
      </c>
      <c r="F220" s="13">
        <v>0</v>
      </c>
      <c r="G220" s="13" t="s">
        <v>538</v>
      </c>
      <c r="H220" s="13"/>
    </row>
    <row r="221" spans="1:8" x14ac:dyDescent="0.25">
      <c r="A221" s="14">
        <v>220</v>
      </c>
      <c r="B221" s="20" t="s">
        <v>262</v>
      </c>
      <c r="C221" s="13">
        <v>8</v>
      </c>
      <c r="D221" s="13">
        <v>8</v>
      </c>
      <c r="E221" s="13">
        <v>0</v>
      </c>
      <c r="F221" s="13">
        <v>0</v>
      </c>
      <c r="G221" s="13" t="s">
        <v>538</v>
      </c>
      <c r="H221" s="13"/>
    </row>
    <row r="222" spans="1:8" x14ac:dyDescent="0.25">
      <c r="A222" s="14">
        <v>221</v>
      </c>
      <c r="B222" s="20" t="s">
        <v>263</v>
      </c>
      <c r="C222" s="13">
        <v>8</v>
      </c>
      <c r="D222" s="13">
        <v>6</v>
      </c>
      <c r="E222" s="13">
        <v>2</v>
      </c>
      <c r="F222" s="13">
        <v>0</v>
      </c>
      <c r="G222" s="13" t="s">
        <v>77</v>
      </c>
      <c r="H222" s="13"/>
    </row>
    <row r="223" spans="1:8" x14ac:dyDescent="0.25">
      <c r="A223" s="14">
        <v>222</v>
      </c>
      <c r="B223" s="20" t="s">
        <v>264</v>
      </c>
      <c r="C223" s="13">
        <v>10</v>
      </c>
      <c r="D223" s="13">
        <v>8</v>
      </c>
      <c r="E223" s="13">
        <v>2</v>
      </c>
      <c r="F223" s="13">
        <v>0</v>
      </c>
      <c r="G223" s="13" t="s">
        <v>77</v>
      </c>
      <c r="H223" s="13"/>
    </row>
    <row r="224" spans="1:8" x14ac:dyDescent="0.25">
      <c r="A224" s="14">
        <v>223</v>
      </c>
      <c r="B224" s="20" t="s">
        <v>265</v>
      </c>
      <c r="C224" s="13">
        <v>9</v>
      </c>
      <c r="D224" s="13">
        <v>9</v>
      </c>
      <c r="E224" s="13">
        <v>0</v>
      </c>
      <c r="F224" s="13">
        <v>0</v>
      </c>
      <c r="G224" s="13" t="s">
        <v>541</v>
      </c>
      <c r="H224" s="13"/>
    </row>
    <row r="225" spans="1:8" x14ac:dyDescent="0.25">
      <c r="A225" s="14">
        <v>224</v>
      </c>
      <c r="B225" s="20" t="s">
        <v>266</v>
      </c>
      <c r="C225" s="13">
        <v>16</v>
      </c>
      <c r="D225" s="13">
        <v>9</v>
      </c>
      <c r="E225" s="13">
        <v>7</v>
      </c>
      <c r="F225" s="13">
        <v>0</v>
      </c>
      <c r="G225" s="13" t="s">
        <v>541</v>
      </c>
      <c r="H225" s="13"/>
    </row>
    <row r="226" spans="1:8" ht="15.75" thickBot="1" x14ac:dyDescent="0.3">
      <c r="A226" s="28">
        <v>225</v>
      </c>
      <c r="B226" s="29" t="s">
        <v>267</v>
      </c>
      <c r="C226" s="30">
        <v>9</v>
      </c>
      <c r="D226" s="30">
        <v>6</v>
      </c>
      <c r="E226" s="30">
        <v>3</v>
      </c>
      <c r="F226" s="30">
        <v>0</v>
      </c>
      <c r="G226" s="30" t="s">
        <v>539</v>
      </c>
      <c r="H226" s="30"/>
    </row>
    <row r="227" spans="1:8" x14ac:dyDescent="0.25">
      <c r="A227" s="14">
        <v>226</v>
      </c>
      <c r="B227" s="20" t="s">
        <v>268</v>
      </c>
      <c r="C227" s="13">
        <v>25</v>
      </c>
      <c r="D227" s="13">
        <v>25</v>
      </c>
      <c r="E227" s="13">
        <v>0</v>
      </c>
      <c r="F227" s="13">
        <v>0</v>
      </c>
      <c r="G227" s="13" t="s">
        <v>544</v>
      </c>
      <c r="H227" s="13"/>
    </row>
    <row r="228" spans="1:8" x14ac:dyDescent="0.25">
      <c r="A228" s="14">
        <v>227</v>
      </c>
      <c r="B228" s="20" t="s">
        <v>269</v>
      </c>
      <c r="C228" s="13">
        <v>6</v>
      </c>
      <c r="D228" s="13">
        <v>3</v>
      </c>
      <c r="E228" s="13">
        <v>1</v>
      </c>
      <c r="F228" s="13">
        <v>2</v>
      </c>
      <c r="G228" s="13" t="s">
        <v>541</v>
      </c>
      <c r="H228" s="13"/>
    </row>
    <row r="229" spans="1:8" x14ac:dyDescent="0.25">
      <c r="A229" s="14">
        <v>228</v>
      </c>
      <c r="B229" s="20" t="s">
        <v>270</v>
      </c>
      <c r="C229" s="13">
        <v>7</v>
      </c>
      <c r="D229" s="13">
        <v>7</v>
      </c>
      <c r="E229" s="13">
        <v>0</v>
      </c>
      <c r="F229" s="13">
        <v>0</v>
      </c>
      <c r="G229" s="13" t="s">
        <v>544</v>
      </c>
      <c r="H229" s="13"/>
    </row>
    <row r="230" spans="1:8" x14ac:dyDescent="0.25">
      <c r="A230" s="14">
        <v>229</v>
      </c>
      <c r="B230" s="20" t="s">
        <v>271</v>
      </c>
      <c r="C230" s="13">
        <v>14</v>
      </c>
      <c r="D230" s="13">
        <v>10</v>
      </c>
      <c r="E230" s="13">
        <v>3</v>
      </c>
      <c r="F230" s="13">
        <v>1</v>
      </c>
      <c r="G230" s="13" t="s">
        <v>77</v>
      </c>
      <c r="H230" s="13"/>
    </row>
    <row r="231" spans="1:8" x14ac:dyDescent="0.25">
      <c r="A231" s="14">
        <v>230</v>
      </c>
      <c r="B231" s="20" t="s">
        <v>272</v>
      </c>
      <c r="C231" s="13">
        <v>6</v>
      </c>
      <c r="D231" s="13">
        <v>3</v>
      </c>
      <c r="E231" s="13">
        <v>3</v>
      </c>
      <c r="F231" s="13">
        <v>0</v>
      </c>
      <c r="G231" s="13" t="s">
        <v>77</v>
      </c>
      <c r="H231" s="13"/>
    </row>
    <row r="232" spans="1:8" x14ac:dyDescent="0.25">
      <c r="A232" s="14">
        <v>231</v>
      </c>
      <c r="B232" s="20" t="s">
        <v>273</v>
      </c>
      <c r="C232" s="13">
        <v>7</v>
      </c>
      <c r="D232" s="13">
        <v>5</v>
      </c>
      <c r="E232" s="13">
        <v>1</v>
      </c>
      <c r="F232" s="13">
        <v>1</v>
      </c>
      <c r="G232" s="13" t="s">
        <v>538</v>
      </c>
      <c r="H232" s="13"/>
    </row>
    <row r="233" spans="1:8" x14ac:dyDescent="0.25">
      <c r="A233" s="14">
        <v>232</v>
      </c>
      <c r="B233" s="20" t="s">
        <v>274</v>
      </c>
      <c r="C233" s="13">
        <v>8</v>
      </c>
      <c r="D233" s="13">
        <v>7</v>
      </c>
      <c r="E233" s="13">
        <v>1</v>
      </c>
      <c r="F233" s="13">
        <v>0</v>
      </c>
      <c r="G233" s="13" t="s">
        <v>77</v>
      </c>
      <c r="H233" s="13"/>
    </row>
    <row r="234" spans="1:8" x14ac:dyDescent="0.25">
      <c r="A234" s="14">
        <v>233</v>
      </c>
      <c r="B234" s="20" t="s">
        <v>275</v>
      </c>
      <c r="C234" s="13">
        <v>2</v>
      </c>
      <c r="D234" s="13">
        <v>1</v>
      </c>
      <c r="E234" s="13">
        <v>1</v>
      </c>
      <c r="F234" s="13">
        <v>0</v>
      </c>
      <c r="G234" s="13" t="s">
        <v>77</v>
      </c>
      <c r="H234" s="13"/>
    </row>
    <row r="235" spans="1:8" x14ac:dyDescent="0.25">
      <c r="A235" s="14">
        <v>234</v>
      </c>
      <c r="B235" s="20" t="s">
        <v>276</v>
      </c>
      <c r="C235" s="13">
        <v>6</v>
      </c>
      <c r="D235" s="13">
        <v>5</v>
      </c>
      <c r="E235" s="13">
        <v>1</v>
      </c>
      <c r="F235" s="13">
        <v>0</v>
      </c>
      <c r="G235" s="13" t="s">
        <v>539</v>
      </c>
      <c r="H235" s="13"/>
    </row>
    <row r="236" spans="1:8" x14ac:dyDescent="0.25">
      <c r="A236" s="14">
        <v>235</v>
      </c>
      <c r="B236" s="20" t="s">
        <v>277</v>
      </c>
      <c r="C236" s="13">
        <v>6</v>
      </c>
      <c r="D236" s="13">
        <v>5</v>
      </c>
      <c r="E236" s="13">
        <v>1</v>
      </c>
      <c r="F236" s="13">
        <v>0</v>
      </c>
      <c r="G236" s="13" t="s">
        <v>540</v>
      </c>
      <c r="H236" s="13"/>
    </row>
    <row r="237" spans="1:8" x14ac:dyDescent="0.25">
      <c r="A237" s="14">
        <v>236</v>
      </c>
      <c r="B237" s="20" t="s">
        <v>278</v>
      </c>
      <c r="C237" s="13">
        <v>6</v>
      </c>
      <c r="D237" s="13">
        <v>5</v>
      </c>
      <c r="E237" s="13">
        <v>1</v>
      </c>
      <c r="F237" s="13">
        <v>0</v>
      </c>
      <c r="G237" s="13" t="s">
        <v>77</v>
      </c>
      <c r="H237" s="13"/>
    </row>
    <row r="238" spans="1:8" x14ac:dyDescent="0.25">
      <c r="A238" s="14">
        <v>237</v>
      </c>
      <c r="B238" s="20" t="s">
        <v>279</v>
      </c>
      <c r="C238" s="13">
        <v>13</v>
      </c>
      <c r="D238" s="13">
        <v>12</v>
      </c>
      <c r="E238" s="13">
        <v>1</v>
      </c>
      <c r="F238" s="13">
        <v>0</v>
      </c>
      <c r="G238" s="13" t="s">
        <v>538</v>
      </c>
      <c r="H238" s="13"/>
    </row>
    <row r="239" spans="1:8" x14ac:dyDescent="0.25">
      <c r="A239" s="14">
        <v>238</v>
      </c>
      <c r="B239" s="20" t="s">
        <v>280</v>
      </c>
      <c r="C239" s="13">
        <v>11</v>
      </c>
      <c r="D239" s="13">
        <v>9</v>
      </c>
      <c r="E239" s="13">
        <v>1</v>
      </c>
      <c r="F239" s="13">
        <v>1</v>
      </c>
      <c r="G239" s="13" t="s">
        <v>77</v>
      </c>
      <c r="H239" s="13"/>
    </row>
    <row r="240" spans="1:8" x14ac:dyDescent="0.25">
      <c r="A240" s="14">
        <v>239</v>
      </c>
      <c r="B240" s="20" t="s">
        <v>281</v>
      </c>
      <c r="C240" s="13">
        <v>6</v>
      </c>
      <c r="D240" s="13">
        <v>6</v>
      </c>
      <c r="E240" s="13">
        <v>0</v>
      </c>
      <c r="F240" s="13">
        <v>0</v>
      </c>
      <c r="G240" s="13" t="s">
        <v>77</v>
      </c>
      <c r="H240" s="13"/>
    </row>
    <row r="241" spans="1:8" x14ac:dyDescent="0.25">
      <c r="A241" s="14">
        <v>240</v>
      </c>
      <c r="B241" s="20" t="s">
        <v>282</v>
      </c>
      <c r="C241" s="13">
        <v>8</v>
      </c>
      <c r="D241" s="13">
        <v>7</v>
      </c>
      <c r="E241" s="13">
        <v>1</v>
      </c>
      <c r="F241" s="13">
        <v>0</v>
      </c>
      <c r="G241" s="13" t="s">
        <v>77</v>
      </c>
      <c r="H241" s="13"/>
    </row>
    <row r="242" spans="1:8" x14ac:dyDescent="0.25">
      <c r="A242" s="14">
        <v>241</v>
      </c>
      <c r="B242" s="20" t="s">
        <v>283</v>
      </c>
      <c r="C242" s="13">
        <v>9</v>
      </c>
      <c r="D242" s="13">
        <v>9</v>
      </c>
      <c r="E242" s="13">
        <v>0</v>
      </c>
      <c r="F242" s="13">
        <v>0</v>
      </c>
      <c r="G242" s="13" t="s">
        <v>539</v>
      </c>
      <c r="H242" s="13"/>
    </row>
    <row r="243" spans="1:8" x14ac:dyDescent="0.25">
      <c r="A243" s="14">
        <v>242</v>
      </c>
      <c r="B243" s="20" t="s">
        <v>284</v>
      </c>
      <c r="C243" s="13">
        <v>13</v>
      </c>
      <c r="D243" s="13">
        <v>11</v>
      </c>
      <c r="E243" s="13">
        <v>1</v>
      </c>
      <c r="F243" s="13">
        <v>1</v>
      </c>
      <c r="G243" s="13" t="s">
        <v>77</v>
      </c>
      <c r="H243" s="13"/>
    </row>
    <row r="244" spans="1:8" x14ac:dyDescent="0.25">
      <c r="A244" s="14">
        <v>243</v>
      </c>
      <c r="B244" s="20" t="s">
        <v>37</v>
      </c>
      <c r="C244" s="13">
        <v>8</v>
      </c>
      <c r="D244" s="13">
        <v>5</v>
      </c>
      <c r="E244" s="13">
        <v>3</v>
      </c>
      <c r="F244" s="13">
        <v>0</v>
      </c>
      <c r="G244" s="13" t="s">
        <v>77</v>
      </c>
      <c r="H244" s="13"/>
    </row>
    <row r="245" spans="1:8" x14ac:dyDescent="0.25">
      <c r="A245" s="14">
        <v>244</v>
      </c>
      <c r="B245" s="20" t="s">
        <v>285</v>
      </c>
      <c r="C245" s="13">
        <v>8</v>
      </c>
      <c r="D245" s="13">
        <v>5</v>
      </c>
      <c r="E245" s="13">
        <v>3</v>
      </c>
      <c r="F245" s="13">
        <v>0</v>
      </c>
      <c r="G245" s="13" t="s">
        <v>77</v>
      </c>
      <c r="H245" s="13"/>
    </row>
    <row r="246" spans="1:8" x14ac:dyDescent="0.25">
      <c r="A246" s="14">
        <v>245</v>
      </c>
      <c r="B246" s="20" t="s">
        <v>36</v>
      </c>
      <c r="C246" s="13">
        <v>8</v>
      </c>
      <c r="D246" s="13">
        <v>7</v>
      </c>
      <c r="E246" s="13">
        <v>1</v>
      </c>
      <c r="F246" s="13">
        <v>0</v>
      </c>
      <c r="G246" s="13" t="s">
        <v>77</v>
      </c>
      <c r="H246" s="13"/>
    </row>
    <row r="247" spans="1:8" x14ac:dyDescent="0.25">
      <c r="A247" s="14">
        <v>246</v>
      </c>
      <c r="B247" s="20" t="s">
        <v>286</v>
      </c>
      <c r="C247" s="13">
        <v>6</v>
      </c>
      <c r="D247" s="13">
        <v>5</v>
      </c>
      <c r="E247" s="13">
        <v>1</v>
      </c>
      <c r="F247" s="13">
        <v>0</v>
      </c>
      <c r="G247" s="13" t="s">
        <v>77</v>
      </c>
      <c r="H247" s="13"/>
    </row>
    <row r="248" spans="1:8" x14ac:dyDescent="0.25">
      <c r="A248" s="14">
        <v>247</v>
      </c>
      <c r="B248" s="20" t="s">
        <v>287</v>
      </c>
      <c r="C248" s="13">
        <v>15</v>
      </c>
      <c r="D248" s="13">
        <v>11</v>
      </c>
      <c r="E248" s="13">
        <v>3</v>
      </c>
      <c r="F248" s="13">
        <v>1</v>
      </c>
      <c r="G248" s="13" t="s">
        <v>77</v>
      </c>
      <c r="H248" s="13"/>
    </row>
    <row r="249" spans="1:8" x14ac:dyDescent="0.25">
      <c r="A249" s="14">
        <v>248</v>
      </c>
      <c r="B249" s="20" t="s">
        <v>288</v>
      </c>
      <c r="C249" s="13">
        <v>13</v>
      </c>
      <c r="D249" s="13">
        <v>11</v>
      </c>
      <c r="E249" s="13">
        <v>3</v>
      </c>
      <c r="F249" s="13">
        <v>1</v>
      </c>
      <c r="G249" s="13" t="s">
        <v>77</v>
      </c>
      <c r="H249" s="13"/>
    </row>
    <row r="250" spans="1:8" x14ac:dyDescent="0.25">
      <c r="A250" s="14">
        <v>249</v>
      </c>
      <c r="B250" s="20" t="s">
        <v>289</v>
      </c>
      <c r="C250" s="13">
        <v>8</v>
      </c>
      <c r="D250" s="13">
        <v>2</v>
      </c>
      <c r="E250" s="13">
        <v>2</v>
      </c>
      <c r="F250" s="13">
        <v>4</v>
      </c>
      <c r="G250" s="13" t="s">
        <v>541</v>
      </c>
      <c r="H250" s="13"/>
    </row>
    <row r="251" spans="1:8" ht="15.75" thickBot="1" x14ac:dyDescent="0.3">
      <c r="A251" s="32">
        <v>250</v>
      </c>
      <c r="B251" s="33" t="s">
        <v>290</v>
      </c>
      <c r="C251" s="34">
        <v>9</v>
      </c>
      <c r="D251" s="34">
        <v>8</v>
      </c>
      <c r="E251" s="34">
        <v>1</v>
      </c>
      <c r="F251" s="34">
        <v>0</v>
      </c>
      <c r="G251" s="34" t="s">
        <v>77</v>
      </c>
      <c r="H251" s="34"/>
    </row>
    <row r="252" spans="1:8" x14ac:dyDescent="0.25">
      <c r="A252" s="14">
        <v>251</v>
      </c>
      <c r="B252" s="20" t="s">
        <v>291</v>
      </c>
      <c r="C252" s="13">
        <v>10</v>
      </c>
      <c r="D252" s="13">
        <v>7</v>
      </c>
      <c r="E252" s="13">
        <v>3</v>
      </c>
      <c r="F252" s="13">
        <v>0</v>
      </c>
      <c r="G252" s="13" t="s">
        <v>540</v>
      </c>
      <c r="H252" s="13"/>
    </row>
    <row r="253" spans="1:8" x14ac:dyDescent="0.25">
      <c r="A253" s="14">
        <v>252</v>
      </c>
      <c r="B253" s="20" t="s">
        <v>292</v>
      </c>
      <c r="C253" s="13">
        <v>8</v>
      </c>
      <c r="D253" s="13">
        <v>5</v>
      </c>
      <c r="E253" s="13">
        <v>3</v>
      </c>
      <c r="F253" s="13">
        <v>0</v>
      </c>
      <c r="G253" s="13" t="s">
        <v>77</v>
      </c>
      <c r="H253" s="13"/>
    </row>
    <row r="254" spans="1:8" x14ac:dyDescent="0.25">
      <c r="A254" s="14">
        <v>253</v>
      </c>
      <c r="B254" s="20" t="s">
        <v>293</v>
      </c>
      <c r="C254" s="13">
        <v>25</v>
      </c>
      <c r="D254" s="13">
        <v>21</v>
      </c>
      <c r="E254" s="13">
        <v>4</v>
      </c>
      <c r="F254" s="13">
        <v>0</v>
      </c>
      <c r="G254" s="13" t="s">
        <v>544</v>
      </c>
      <c r="H254" s="13"/>
    </row>
    <row r="255" spans="1:8" x14ac:dyDescent="0.25">
      <c r="A255" s="14">
        <v>254</v>
      </c>
      <c r="B255" s="20" t="s">
        <v>294</v>
      </c>
      <c r="C255" s="13">
        <v>6</v>
      </c>
      <c r="D255" s="13">
        <v>4</v>
      </c>
      <c r="E255" s="13">
        <v>2</v>
      </c>
      <c r="F255" s="13">
        <v>0</v>
      </c>
      <c r="G255" s="13" t="s">
        <v>541</v>
      </c>
      <c r="H255" s="13"/>
    </row>
    <row r="256" spans="1:8" x14ac:dyDescent="0.25">
      <c r="A256" s="14">
        <v>255</v>
      </c>
      <c r="B256" s="20" t="s">
        <v>12</v>
      </c>
      <c r="C256" s="13">
        <v>7</v>
      </c>
      <c r="D256" s="13">
        <v>4</v>
      </c>
      <c r="E256" s="13">
        <v>3</v>
      </c>
      <c r="F256" s="13">
        <v>0</v>
      </c>
      <c r="G256" s="41" t="s">
        <v>539</v>
      </c>
      <c r="H256" s="13"/>
    </row>
    <row r="257" spans="1:8" x14ac:dyDescent="0.25">
      <c r="A257" s="14">
        <v>256</v>
      </c>
      <c r="B257" s="20" t="s">
        <v>295</v>
      </c>
      <c r="C257" s="13">
        <v>2</v>
      </c>
      <c r="D257" s="13">
        <v>1</v>
      </c>
      <c r="E257" s="13">
        <v>1</v>
      </c>
      <c r="F257" s="13">
        <v>0</v>
      </c>
      <c r="G257" s="13" t="s">
        <v>77</v>
      </c>
      <c r="H257" s="13"/>
    </row>
    <row r="258" spans="1:8" x14ac:dyDescent="0.25">
      <c r="A258" s="14">
        <v>257</v>
      </c>
      <c r="B258" s="20" t="s">
        <v>296</v>
      </c>
      <c r="C258" s="13">
        <v>16</v>
      </c>
      <c r="D258" s="13">
        <v>10</v>
      </c>
      <c r="E258" s="13">
        <v>6</v>
      </c>
      <c r="F258" s="13">
        <v>0</v>
      </c>
      <c r="G258" s="13" t="s">
        <v>541</v>
      </c>
      <c r="H258" s="13"/>
    </row>
    <row r="259" spans="1:8" x14ac:dyDescent="0.25">
      <c r="A259" s="14">
        <v>258</v>
      </c>
      <c r="B259" s="20" t="s">
        <v>297</v>
      </c>
      <c r="C259" s="13">
        <v>8</v>
      </c>
      <c r="D259" s="13">
        <v>6</v>
      </c>
      <c r="E259" s="13">
        <v>2</v>
      </c>
      <c r="F259" s="13">
        <v>0</v>
      </c>
      <c r="G259" s="13" t="s">
        <v>77</v>
      </c>
      <c r="H259" s="13"/>
    </row>
    <row r="260" spans="1:8" x14ac:dyDescent="0.25">
      <c r="A260" s="14">
        <v>259</v>
      </c>
      <c r="B260" s="20" t="s">
        <v>298</v>
      </c>
      <c r="C260" s="13">
        <v>4</v>
      </c>
      <c r="D260" s="13">
        <v>3</v>
      </c>
      <c r="E260" s="13">
        <v>0</v>
      </c>
      <c r="F260" s="13">
        <v>1</v>
      </c>
      <c r="G260" s="13" t="s">
        <v>77</v>
      </c>
      <c r="H260" s="13"/>
    </row>
    <row r="261" spans="1:8" x14ac:dyDescent="0.25">
      <c r="A261" s="14">
        <v>260</v>
      </c>
      <c r="B261" s="20" t="s">
        <v>299</v>
      </c>
      <c r="C261" s="13">
        <v>10</v>
      </c>
      <c r="D261" s="13">
        <v>7</v>
      </c>
      <c r="E261" s="13">
        <v>1</v>
      </c>
      <c r="F261" s="13">
        <v>2</v>
      </c>
      <c r="G261" s="13" t="s">
        <v>539</v>
      </c>
      <c r="H261" s="13"/>
    </row>
    <row r="262" spans="1:8" x14ac:dyDescent="0.25">
      <c r="A262" s="14">
        <v>261</v>
      </c>
      <c r="B262" s="20" t="s">
        <v>300</v>
      </c>
      <c r="C262" s="13">
        <v>5</v>
      </c>
      <c r="D262" s="13">
        <v>4</v>
      </c>
      <c r="E262" s="13">
        <v>1</v>
      </c>
      <c r="F262" s="13">
        <v>0</v>
      </c>
      <c r="G262" s="13" t="s">
        <v>77</v>
      </c>
      <c r="H262" s="13"/>
    </row>
    <row r="263" spans="1:8" x14ac:dyDescent="0.25">
      <c r="A263" s="14">
        <v>262</v>
      </c>
      <c r="B263" s="20" t="s">
        <v>301</v>
      </c>
      <c r="C263" s="13">
        <v>8</v>
      </c>
      <c r="D263" s="13">
        <v>5</v>
      </c>
      <c r="E263" s="13">
        <v>3</v>
      </c>
      <c r="F263" s="13">
        <v>0</v>
      </c>
      <c r="G263" s="13" t="s">
        <v>77</v>
      </c>
      <c r="H263" s="13"/>
    </row>
    <row r="264" spans="1:8" x14ac:dyDescent="0.25">
      <c r="A264" s="14">
        <v>263</v>
      </c>
      <c r="B264" s="20" t="s">
        <v>302</v>
      </c>
      <c r="C264" s="13">
        <v>9</v>
      </c>
      <c r="D264" s="13">
        <v>9</v>
      </c>
      <c r="E264" s="13">
        <v>0</v>
      </c>
      <c r="F264" s="13">
        <v>0</v>
      </c>
      <c r="G264" s="13" t="s">
        <v>77</v>
      </c>
      <c r="H264" s="13"/>
    </row>
    <row r="265" spans="1:8" x14ac:dyDescent="0.25">
      <c r="A265" s="14">
        <v>264</v>
      </c>
      <c r="B265" s="20" t="s">
        <v>303</v>
      </c>
      <c r="C265" s="13">
        <v>7</v>
      </c>
      <c r="D265" s="13">
        <v>4</v>
      </c>
      <c r="E265" s="13">
        <v>3</v>
      </c>
      <c r="F265" s="13">
        <v>0</v>
      </c>
      <c r="G265" s="13" t="s">
        <v>539</v>
      </c>
      <c r="H265" s="13"/>
    </row>
    <row r="266" spans="1:8" x14ac:dyDescent="0.25">
      <c r="A266" s="14">
        <v>265</v>
      </c>
      <c r="B266" s="20" t="s">
        <v>304</v>
      </c>
      <c r="C266" s="13">
        <v>8</v>
      </c>
      <c r="D266" s="13">
        <v>6</v>
      </c>
      <c r="E266" s="13">
        <v>2</v>
      </c>
      <c r="F266" s="13">
        <v>0</v>
      </c>
      <c r="G266" s="13" t="s">
        <v>540</v>
      </c>
      <c r="H266" s="13"/>
    </row>
    <row r="267" spans="1:8" x14ac:dyDescent="0.25">
      <c r="A267" s="14">
        <v>266</v>
      </c>
      <c r="B267" s="20" t="s">
        <v>305</v>
      </c>
      <c r="C267" s="13">
        <v>4</v>
      </c>
      <c r="D267" s="13">
        <v>4</v>
      </c>
      <c r="E267" s="13">
        <v>0</v>
      </c>
      <c r="F267" s="13">
        <v>0</v>
      </c>
      <c r="G267" s="13" t="s">
        <v>538</v>
      </c>
      <c r="H267" s="13"/>
    </row>
    <row r="268" spans="1:8" x14ac:dyDescent="0.25">
      <c r="A268" s="14">
        <v>267</v>
      </c>
      <c r="B268" s="20" t="s">
        <v>306</v>
      </c>
      <c r="C268" s="13">
        <v>6</v>
      </c>
      <c r="D268" s="13">
        <v>2</v>
      </c>
      <c r="E268" s="13">
        <v>3</v>
      </c>
      <c r="F268" s="13">
        <v>1</v>
      </c>
      <c r="G268" s="13" t="s">
        <v>77</v>
      </c>
      <c r="H268" s="13"/>
    </row>
    <row r="269" spans="1:8" x14ac:dyDescent="0.25">
      <c r="A269" s="14">
        <v>268</v>
      </c>
      <c r="B269" s="20" t="s">
        <v>307</v>
      </c>
      <c r="C269" s="13">
        <v>14</v>
      </c>
      <c r="D269" s="13">
        <v>6</v>
      </c>
      <c r="E269" s="13">
        <v>8</v>
      </c>
      <c r="F269" s="13">
        <v>0</v>
      </c>
      <c r="G269" s="13" t="s">
        <v>539</v>
      </c>
      <c r="H269" s="13"/>
    </row>
    <row r="270" spans="1:8" x14ac:dyDescent="0.25">
      <c r="A270" s="14">
        <v>269</v>
      </c>
      <c r="B270" s="20" t="s">
        <v>308</v>
      </c>
      <c r="C270" s="13">
        <v>3</v>
      </c>
      <c r="D270" s="13">
        <v>1</v>
      </c>
      <c r="E270" s="13">
        <v>2</v>
      </c>
      <c r="F270" s="13">
        <v>0</v>
      </c>
      <c r="G270" s="13" t="s">
        <v>538</v>
      </c>
      <c r="H270" s="13"/>
    </row>
    <row r="271" spans="1:8" x14ac:dyDescent="0.25">
      <c r="A271" s="14">
        <v>270</v>
      </c>
      <c r="B271" s="20" t="s">
        <v>309</v>
      </c>
      <c r="C271" s="13">
        <v>25</v>
      </c>
      <c r="D271" s="13">
        <v>17</v>
      </c>
      <c r="E271" s="13">
        <v>7</v>
      </c>
      <c r="F271" s="13">
        <v>1</v>
      </c>
      <c r="G271" s="13" t="s">
        <v>544</v>
      </c>
      <c r="H271" s="13"/>
    </row>
    <row r="272" spans="1:8" x14ac:dyDescent="0.25">
      <c r="A272" s="14">
        <v>271</v>
      </c>
      <c r="B272" s="20" t="s">
        <v>310</v>
      </c>
      <c r="C272" s="13">
        <v>13</v>
      </c>
      <c r="D272" s="13">
        <v>8</v>
      </c>
      <c r="E272" s="13">
        <v>3</v>
      </c>
      <c r="F272" s="13">
        <v>2</v>
      </c>
      <c r="G272" s="13" t="s">
        <v>77</v>
      </c>
      <c r="H272" s="13"/>
    </row>
    <row r="273" spans="1:8" x14ac:dyDescent="0.25">
      <c r="A273" s="14">
        <v>272</v>
      </c>
      <c r="B273" s="20" t="s">
        <v>311</v>
      </c>
      <c r="C273" s="13">
        <v>2</v>
      </c>
      <c r="D273" s="13">
        <v>1</v>
      </c>
      <c r="E273" s="13">
        <v>0</v>
      </c>
      <c r="F273" s="13">
        <v>1</v>
      </c>
      <c r="G273" s="13" t="s">
        <v>538</v>
      </c>
      <c r="H273" s="13"/>
    </row>
    <row r="274" spans="1:8" x14ac:dyDescent="0.25">
      <c r="A274" s="14">
        <v>273</v>
      </c>
      <c r="B274" s="20" t="s">
        <v>312</v>
      </c>
      <c r="C274" s="13">
        <v>11</v>
      </c>
      <c r="D274" s="13">
        <v>9</v>
      </c>
      <c r="E274" s="13">
        <v>2</v>
      </c>
      <c r="F274" s="13">
        <v>0</v>
      </c>
      <c r="G274" s="13" t="s">
        <v>544</v>
      </c>
      <c r="H274" s="13"/>
    </row>
    <row r="275" spans="1:8" x14ac:dyDescent="0.25">
      <c r="A275" s="14">
        <v>274</v>
      </c>
      <c r="B275" s="20" t="s">
        <v>313</v>
      </c>
      <c r="C275" s="13">
        <v>9</v>
      </c>
      <c r="D275" s="13">
        <v>6</v>
      </c>
      <c r="E275" s="13">
        <v>3</v>
      </c>
      <c r="F275" s="13">
        <v>0</v>
      </c>
      <c r="G275" s="13" t="s">
        <v>77</v>
      </c>
      <c r="H275" s="13"/>
    </row>
    <row r="276" spans="1:8" ht="15.75" thickBot="1" x14ac:dyDescent="0.3">
      <c r="A276" s="28">
        <v>275</v>
      </c>
      <c r="B276" s="29" t="s">
        <v>11</v>
      </c>
      <c r="C276" s="30">
        <v>6</v>
      </c>
      <c r="D276" s="30">
        <v>5</v>
      </c>
      <c r="E276" s="30">
        <v>1</v>
      </c>
      <c r="F276" s="30">
        <v>0</v>
      </c>
      <c r="G276" s="30" t="s">
        <v>77</v>
      </c>
      <c r="H276" s="30"/>
    </row>
    <row r="277" spans="1:8" x14ac:dyDescent="0.25">
      <c r="A277" s="14">
        <v>276</v>
      </c>
      <c r="B277" s="20" t="s">
        <v>314</v>
      </c>
      <c r="C277" s="13">
        <v>16</v>
      </c>
      <c r="D277" s="13">
        <v>10</v>
      </c>
      <c r="E277" s="13">
        <v>4</v>
      </c>
      <c r="F277" s="13">
        <v>2</v>
      </c>
      <c r="G277" s="13" t="s">
        <v>544</v>
      </c>
      <c r="H277" s="13"/>
    </row>
    <row r="278" spans="1:8" x14ac:dyDescent="0.25">
      <c r="A278" s="14">
        <v>277</v>
      </c>
      <c r="B278" s="20" t="s">
        <v>315</v>
      </c>
      <c r="C278" s="13">
        <v>6</v>
      </c>
      <c r="D278" s="13">
        <v>6</v>
      </c>
      <c r="E278" s="13">
        <v>0</v>
      </c>
      <c r="F278" s="13">
        <v>0</v>
      </c>
      <c r="G278" s="13" t="s">
        <v>540</v>
      </c>
      <c r="H278" s="13"/>
    </row>
    <row r="279" spans="1:8" x14ac:dyDescent="0.25">
      <c r="A279" s="14">
        <v>278</v>
      </c>
      <c r="B279" s="20" t="s">
        <v>316</v>
      </c>
      <c r="C279" s="13">
        <v>10</v>
      </c>
      <c r="D279" s="13">
        <v>9</v>
      </c>
      <c r="E279" s="13">
        <v>1</v>
      </c>
      <c r="F279" s="13">
        <v>0</v>
      </c>
      <c r="G279" s="13" t="s">
        <v>77</v>
      </c>
      <c r="H279" s="13"/>
    </row>
    <row r="280" spans="1:8" x14ac:dyDescent="0.25">
      <c r="A280" s="14">
        <v>279</v>
      </c>
      <c r="B280" s="20" t="s">
        <v>317</v>
      </c>
      <c r="C280" s="13">
        <v>16</v>
      </c>
      <c r="D280" s="13">
        <v>10</v>
      </c>
      <c r="E280" s="13">
        <v>4</v>
      </c>
      <c r="F280" s="13">
        <v>2</v>
      </c>
      <c r="G280" s="13" t="s">
        <v>538</v>
      </c>
      <c r="H280" s="13"/>
    </row>
    <row r="281" spans="1:8" x14ac:dyDescent="0.25">
      <c r="A281" s="14">
        <v>280</v>
      </c>
      <c r="B281" s="20" t="s">
        <v>318</v>
      </c>
      <c r="C281" s="13">
        <v>12</v>
      </c>
      <c r="D281" s="13">
        <v>11</v>
      </c>
      <c r="E281" s="13">
        <v>1</v>
      </c>
      <c r="F281" s="13">
        <v>0</v>
      </c>
      <c r="G281" s="13" t="s">
        <v>77</v>
      </c>
      <c r="H281" s="13"/>
    </row>
    <row r="282" spans="1:8" x14ac:dyDescent="0.25">
      <c r="A282" s="14">
        <v>281</v>
      </c>
      <c r="B282" s="20" t="s">
        <v>319</v>
      </c>
      <c r="C282" s="13">
        <v>13</v>
      </c>
      <c r="D282" s="13">
        <v>9</v>
      </c>
      <c r="E282" s="13">
        <v>4</v>
      </c>
      <c r="F282" s="13">
        <v>0</v>
      </c>
      <c r="G282" s="13" t="s">
        <v>544</v>
      </c>
      <c r="H282" s="13" t="s">
        <v>320</v>
      </c>
    </row>
    <row r="283" spans="1:8" x14ac:dyDescent="0.25">
      <c r="A283" s="14">
        <v>282</v>
      </c>
      <c r="B283" s="20" t="s">
        <v>321</v>
      </c>
      <c r="C283" s="13">
        <v>10</v>
      </c>
      <c r="D283" s="13">
        <v>10</v>
      </c>
      <c r="E283" s="13">
        <v>0</v>
      </c>
      <c r="F283" s="13">
        <v>0</v>
      </c>
      <c r="G283" s="13" t="s">
        <v>540</v>
      </c>
      <c r="H283" s="13"/>
    </row>
    <row r="284" spans="1:8" x14ac:dyDescent="0.25">
      <c r="A284" s="14">
        <v>283</v>
      </c>
      <c r="B284" s="20" t="s">
        <v>322</v>
      </c>
      <c r="C284" s="13">
        <v>11</v>
      </c>
      <c r="D284" s="13">
        <v>8</v>
      </c>
      <c r="E284" s="13">
        <v>2</v>
      </c>
      <c r="F284" s="13">
        <v>1</v>
      </c>
      <c r="G284" s="13" t="s">
        <v>77</v>
      </c>
      <c r="H284" s="13"/>
    </row>
    <row r="285" spans="1:8" x14ac:dyDescent="0.25">
      <c r="A285" s="14">
        <v>284</v>
      </c>
      <c r="B285" s="20" t="s">
        <v>323</v>
      </c>
      <c r="C285" s="13">
        <v>14</v>
      </c>
      <c r="D285" s="13">
        <v>11</v>
      </c>
      <c r="E285" s="13">
        <v>1</v>
      </c>
      <c r="F285" s="13">
        <v>2</v>
      </c>
      <c r="G285" s="13" t="s">
        <v>77</v>
      </c>
      <c r="H285" s="13"/>
    </row>
    <row r="286" spans="1:8" x14ac:dyDescent="0.25">
      <c r="A286" s="14">
        <v>285</v>
      </c>
      <c r="B286" s="20" t="s">
        <v>324</v>
      </c>
      <c r="C286" s="13">
        <v>7</v>
      </c>
      <c r="D286" s="13">
        <v>5</v>
      </c>
      <c r="E286" s="13">
        <v>2</v>
      </c>
      <c r="F286" s="13">
        <v>0</v>
      </c>
      <c r="G286" s="13" t="s">
        <v>77</v>
      </c>
      <c r="H286" s="13"/>
    </row>
    <row r="287" spans="1:8" x14ac:dyDescent="0.25">
      <c r="A287" s="14">
        <v>286</v>
      </c>
      <c r="B287" s="20" t="s">
        <v>325</v>
      </c>
      <c r="C287" s="13">
        <v>18</v>
      </c>
      <c r="D287" s="13">
        <v>6</v>
      </c>
      <c r="E287" s="13">
        <v>8</v>
      </c>
      <c r="F287" s="13">
        <v>4</v>
      </c>
      <c r="G287" s="13" t="s">
        <v>539</v>
      </c>
      <c r="H287" s="13"/>
    </row>
    <row r="288" spans="1:8" x14ac:dyDescent="0.25">
      <c r="A288" s="14">
        <v>287</v>
      </c>
      <c r="B288" s="20" t="s">
        <v>326</v>
      </c>
      <c r="C288" s="13">
        <v>13</v>
      </c>
      <c r="D288" s="13">
        <v>8</v>
      </c>
      <c r="E288" s="13">
        <v>4</v>
      </c>
      <c r="F288" s="13">
        <v>1</v>
      </c>
      <c r="G288" s="13" t="s">
        <v>77</v>
      </c>
      <c r="H288" s="13"/>
    </row>
    <row r="289" spans="1:8" x14ac:dyDescent="0.25">
      <c r="A289" s="14">
        <v>288</v>
      </c>
      <c r="B289" s="20" t="s">
        <v>327</v>
      </c>
      <c r="C289" s="13">
        <v>9</v>
      </c>
      <c r="D289" s="13">
        <v>6</v>
      </c>
      <c r="E289" s="13">
        <v>2</v>
      </c>
      <c r="F289" s="13">
        <v>1</v>
      </c>
      <c r="G289" s="13" t="s">
        <v>77</v>
      </c>
      <c r="H289" s="13"/>
    </row>
    <row r="290" spans="1:8" x14ac:dyDescent="0.25">
      <c r="A290" s="14">
        <v>289</v>
      </c>
      <c r="B290" s="20" t="s">
        <v>328</v>
      </c>
      <c r="C290" s="13">
        <v>13</v>
      </c>
      <c r="D290" s="13">
        <v>12</v>
      </c>
      <c r="E290" s="13">
        <v>1</v>
      </c>
      <c r="F290" s="13">
        <v>0</v>
      </c>
      <c r="G290" s="13" t="s">
        <v>77</v>
      </c>
      <c r="H290" s="13"/>
    </row>
    <row r="291" spans="1:8" x14ac:dyDescent="0.25">
      <c r="A291" s="14">
        <v>290</v>
      </c>
      <c r="B291" s="20" t="s">
        <v>329</v>
      </c>
      <c r="C291" s="13">
        <v>10</v>
      </c>
      <c r="D291" s="13">
        <v>6</v>
      </c>
      <c r="E291" s="13">
        <v>2</v>
      </c>
      <c r="F291" s="13">
        <v>2</v>
      </c>
      <c r="G291" s="13" t="s">
        <v>539</v>
      </c>
      <c r="H291" s="13"/>
    </row>
    <row r="292" spans="1:8" x14ac:dyDescent="0.25">
      <c r="A292" s="14">
        <v>291</v>
      </c>
      <c r="B292" s="20" t="s">
        <v>330</v>
      </c>
      <c r="C292" s="13">
        <v>12</v>
      </c>
      <c r="D292" s="13">
        <v>7</v>
      </c>
      <c r="E292" s="13">
        <v>3</v>
      </c>
      <c r="F292" s="13">
        <v>2</v>
      </c>
      <c r="G292" s="13" t="s">
        <v>539</v>
      </c>
      <c r="H292" s="13"/>
    </row>
    <row r="293" spans="1:8" x14ac:dyDescent="0.25">
      <c r="A293" s="14">
        <v>292</v>
      </c>
      <c r="B293" s="20" t="s">
        <v>331</v>
      </c>
      <c r="C293" s="13">
        <v>10</v>
      </c>
      <c r="D293" s="13">
        <v>6</v>
      </c>
      <c r="E293" s="13">
        <v>4</v>
      </c>
      <c r="F293" s="13">
        <v>0</v>
      </c>
      <c r="G293" s="13" t="s">
        <v>77</v>
      </c>
      <c r="H293" s="13"/>
    </row>
    <row r="294" spans="1:8" x14ac:dyDescent="0.25">
      <c r="A294" s="14">
        <v>293</v>
      </c>
      <c r="B294" s="20" t="s">
        <v>332</v>
      </c>
      <c r="C294" s="13">
        <v>10</v>
      </c>
      <c r="D294" s="13">
        <v>6</v>
      </c>
      <c r="E294" s="13">
        <v>3</v>
      </c>
      <c r="F294" s="13">
        <v>1</v>
      </c>
      <c r="G294" s="13" t="s">
        <v>77</v>
      </c>
      <c r="H294" s="13"/>
    </row>
    <row r="295" spans="1:8" x14ac:dyDescent="0.25">
      <c r="A295" s="14">
        <v>294</v>
      </c>
      <c r="B295" s="20" t="s">
        <v>333</v>
      </c>
      <c r="C295" s="13">
        <v>10</v>
      </c>
      <c r="D295" s="13">
        <v>5</v>
      </c>
      <c r="E295" s="13">
        <v>1</v>
      </c>
      <c r="F295" s="13">
        <v>4</v>
      </c>
      <c r="G295" s="13" t="s">
        <v>539</v>
      </c>
      <c r="H295" s="13"/>
    </row>
    <row r="296" spans="1:8" x14ac:dyDescent="0.25">
      <c r="A296" s="14">
        <v>295</v>
      </c>
      <c r="B296" s="20" t="s">
        <v>334</v>
      </c>
      <c r="C296" s="13">
        <v>15</v>
      </c>
      <c r="D296" s="13">
        <v>9</v>
      </c>
      <c r="E296" s="13">
        <v>6</v>
      </c>
      <c r="F296" s="13">
        <v>0</v>
      </c>
      <c r="G296" s="13" t="s">
        <v>77</v>
      </c>
      <c r="H296" s="13"/>
    </row>
    <row r="297" spans="1:8" x14ac:dyDescent="0.25">
      <c r="A297" s="14">
        <v>296</v>
      </c>
      <c r="B297" s="20" t="s">
        <v>335</v>
      </c>
      <c r="C297" s="13">
        <v>6</v>
      </c>
      <c r="D297" s="13">
        <v>3</v>
      </c>
      <c r="E297" s="13">
        <v>1</v>
      </c>
      <c r="F297" s="13">
        <v>2</v>
      </c>
      <c r="G297" s="13" t="s">
        <v>541</v>
      </c>
      <c r="H297" s="13"/>
    </row>
    <row r="298" spans="1:8" x14ac:dyDescent="0.25">
      <c r="A298" s="14">
        <v>297</v>
      </c>
      <c r="B298" s="20" t="s">
        <v>336</v>
      </c>
      <c r="C298" s="13">
        <v>16</v>
      </c>
      <c r="D298" s="13">
        <v>12</v>
      </c>
      <c r="E298" s="13">
        <v>2</v>
      </c>
      <c r="F298" s="13">
        <v>2</v>
      </c>
      <c r="G298" s="13" t="s">
        <v>540</v>
      </c>
      <c r="H298" s="13"/>
    </row>
    <row r="299" spans="1:8" x14ac:dyDescent="0.25">
      <c r="A299" s="14">
        <v>298</v>
      </c>
      <c r="B299" s="20" t="s">
        <v>337</v>
      </c>
      <c r="C299" s="13">
        <v>11</v>
      </c>
      <c r="D299" s="13">
        <v>9</v>
      </c>
      <c r="E299" s="13">
        <v>2</v>
      </c>
      <c r="F299" s="13">
        <v>0</v>
      </c>
      <c r="G299" s="13" t="s">
        <v>539</v>
      </c>
      <c r="H299" s="13"/>
    </row>
    <row r="300" spans="1:8" x14ac:dyDescent="0.25">
      <c r="A300" s="14">
        <v>299</v>
      </c>
      <c r="B300" s="20" t="s">
        <v>338</v>
      </c>
      <c r="C300" s="13">
        <v>11</v>
      </c>
      <c r="D300" s="13">
        <v>9</v>
      </c>
      <c r="E300" s="13">
        <v>2</v>
      </c>
      <c r="F300" s="13">
        <v>0</v>
      </c>
      <c r="G300" s="13" t="s">
        <v>541</v>
      </c>
      <c r="H300" s="13"/>
    </row>
    <row r="301" spans="1:8" ht="15.75" thickBot="1" x14ac:dyDescent="0.3">
      <c r="A301" s="28">
        <v>300</v>
      </c>
      <c r="B301" s="29" t="s">
        <v>339</v>
      </c>
      <c r="C301" s="30">
        <v>10</v>
      </c>
      <c r="D301" s="30">
        <v>7</v>
      </c>
      <c r="E301" s="30">
        <v>2</v>
      </c>
      <c r="F301" s="30">
        <v>1</v>
      </c>
      <c r="G301" s="30" t="s">
        <v>77</v>
      </c>
      <c r="H301" s="30"/>
    </row>
    <row r="302" spans="1:8" x14ac:dyDescent="0.25">
      <c r="A302" s="14">
        <v>301</v>
      </c>
      <c r="B302" s="20" t="s">
        <v>340</v>
      </c>
      <c r="C302" s="13">
        <v>34</v>
      </c>
      <c r="D302" s="13">
        <v>22</v>
      </c>
      <c r="E302" s="13">
        <v>12</v>
      </c>
      <c r="F302" s="13">
        <v>0</v>
      </c>
      <c r="G302" s="13" t="s">
        <v>77</v>
      </c>
      <c r="H302" s="13"/>
    </row>
    <row r="303" spans="1:8" x14ac:dyDescent="0.25">
      <c r="A303" s="14">
        <v>302</v>
      </c>
      <c r="B303" s="20" t="s">
        <v>341</v>
      </c>
      <c r="C303" s="13">
        <v>22</v>
      </c>
      <c r="D303" s="13">
        <v>17</v>
      </c>
      <c r="E303" s="13">
        <v>5</v>
      </c>
      <c r="F303" s="13">
        <v>0</v>
      </c>
      <c r="G303" s="13" t="s">
        <v>77</v>
      </c>
      <c r="H303" s="13"/>
    </row>
    <row r="304" spans="1:8" x14ac:dyDescent="0.25">
      <c r="A304" s="14">
        <v>303</v>
      </c>
      <c r="B304" s="20" t="s">
        <v>342</v>
      </c>
      <c r="C304" s="13">
        <v>9</v>
      </c>
      <c r="D304" s="13">
        <v>7</v>
      </c>
      <c r="E304" s="13">
        <v>2</v>
      </c>
      <c r="F304" s="13">
        <v>0</v>
      </c>
      <c r="G304" s="13" t="s">
        <v>541</v>
      </c>
      <c r="H304" s="13"/>
    </row>
    <row r="305" spans="1:8" x14ac:dyDescent="0.25">
      <c r="A305" s="14">
        <v>304</v>
      </c>
      <c r="B305" s="20" t="s">
        <v>343</v>
      </c>
      <c r="C305" s="13">
        <v>7</v>
      </c>
      <c r="D305" s="13">
        <v>1</v>
      </c>
      <c r="E305" s="13">
        <v>5</v>
      </c>
      <c r="F305" s="13">
        <v>1</v>
      </c>
      <c r="G305" s="13" t="s">
        <v>77</v>
      </c>
      <c r="H305" s="13"/>
    </row>
    <row r="306" spans="1:8" x14ac:dyDescent="0.25">
      <c r="A306" s="14">
        <v>305</v>
      </c>
      <c r="B306" s="20" t="s">
        <v>344</v>
      </c>
      <c r="C306" s="13">
        <v>11</v>
      </c>
      <c r="D306" s="13">
        <v>3</v>
      </c>
      <c r="E306" s="13">
        <v>6</v>
      </c>
      <c r="F306" s="13">
        <v>2</v>
      </c>
      <c r="G306" s="13" t="s">
        <v>541</v>
      </c>
      <c r="H306" s="13"/>
    </row>
    <row r="307" spans="1:8" x14ac:dyDescent="0.25">
      <c r="A307" s="14">
        <v>306</v>
      </c>
      <c r="B307" s="20" t="s">
        <v>345</v>
      </c>
      <c r="C307" s="13">
        <v>5</v>
      </c>
      <c r="D307" s="13">
        <v>5</v>
      </c>
      <c r="E307" s="13">
        <v>0</v>
      </c>
      <c r="F307" s="13">
        <v>0</v>
      </c>
      <c r="G307" s="13" t="s">
        <v>539</v>
      </c>
      <c r="H307" s="13"/>
    </row>
    <row r="308" spans="1:8" x14ac:dyDescent="0.25">
      <c r="A308" s="14">
        <v>307</v>
      </c>
      <c r="B308" s="20" t="s">
        <v>346</v>
      </c>
      <c r="C308" s="13">
        <v>9</v>
      </c>
      <c r="D308" s="13">
        <v>6</v>
      </c>
      <c r="E308" s="13">
        <v>3</v>
      </c>
      <c r="F308" s="13">
        <v>0</v>
      </c>
      <c r="G308" s="13" t="s">
        <v>77</v>
      </c>
      <c r="H308" s="13"/>
    </row>
    <row r="309" spans="1:8" x14ac:dyDescent="0.25">
      <c r="A309" s="14">
        <v>308</v>
      </c>
      <c r="B309" s="20" t="s">
        <v>347</v>
      </c>
      <c r="C309" s="13">
        <v>10</v>
      </c>
      <c r="D309" s="13">
        <v>10</v>
      </c>
      <c r="E309" s="13">
        <v>0</v>
      </c>
      <c r="F309" s="13">
        <v>0</v>
      </c>
      <c r="G309" s="13" t="s">
        <v>541</v>
      </c>
      <c r="H309" s="13"/>
    </row>
    <row r="310" spans="1:8" x14ac:dyDescent="0.25">
      <c r="A310" s="14">
        <v>309</v>
      </c>
      <c r="B310" s="20" t="s">
        <v>348</v>
      </c>
      <c r="C310" s="13">
        <v>5</v>
      </c>
      <c r="D310" s="13">
        <v>5</v>
      </c>
      <c r="E310" s="13">
        <v>0</v>
      </c>
      <c r="F310" s="13">
        <v>0</v>
      </c>
      <c r="G310" s="13" t="s">
        <v>541</v>
      </c>
      <c r="H310" s="13"/>
    </row>
    <row r="311" spans="1:8" x14ac:dyDescent="0.25">
      <c r="A311" s="14">
        <v>310</v>
      </c>
      <c r="B311" s="20" t="s">
        <v>349</v>
      </c>
      <c r="C311" s="13">
        <v>4</v>
      </c>
      <c r="D311" s="13">
        <v>3</v>
      </c>
      <c r="E311" s="13">
        <v>1</v>
      </c>
      <c r="F311" s="13">
        <v>0</v>
      </c>
      <c r="G311" s="13" t="s">
        <v>77</v>
      </c>
      <c r="H311" s="13"/>
    </row>
    <row r="312" spans="1:8" x14ac:dyDescent="0.25">
      <c r="A312" s="14">
        <v>311</v>
      </c>
      <c r="B312" s="20" t="s">
        <v>350</v>
      </c>
      <c r="C312" s="13">
        <v>8</v>
      </c>
      <c r="D312" s="13">
        <v>5</v>
      </c>
      <c r="E312" s="13">
        <v>3</v>
      </c>
      <c r="F312" s="13">
        <v>0</v>
      </c>
      <c r="G312" s="13" t="s">
        <v>77</v>
      </c>
      <c r="H312" s="13"/>
    </row>
    <row r="313" spans="1:8" x14ac:dyDescent="0.25">
      <c r="A313" s="14">
        <v>312</v>
      </c>
      <c r="B313" s="20" t="s">
        <v>351</v>
      </c>
      <c r="C313" s="13">
        <v>6</v>
      </c>
      <c r="D313" s="13">
        <v>6</v>
      </c>
      <c r="E313" s="13">
        <v>0</v>
      </c>
      <c r="F313" s="13">
        <v>0</v>
      </c>
      <c r="G313" s="13" t="s">
        <v>541</v>
      </c>
      <c r="H313" s="13"/>
    </row>
    <row r="314" spans="1:8" x14ac:dyDescent="0.25">
      <c r="A314" s="14">
        <v>313</v>
      </c>
      <c r="B314" s="20" t="s">
        <v>352</v>
      </c>
      <c r="C314" s="13">
        <v>10</v>
      </c>
      <c r="D314" s="13">
        <v>6</v>
      </c>
      <c r="E314" s="13">
        <v>1</v>
      </c>
      <c r="F314" s="13">
        <v>3</v>
      </c>
      <c r="G314" s="13" t="s">
        <v>538</v>
      </c>
      <c r="H314" s="13"/>
    </row>
    <row r="315" spans="1:8" x14ac:dyDescent="0.25">
      <c r="A315" s="14">
        <v>314</v>
      </c>
      <c r="B315" s="20" t="s">
        <v>353</v>
      </c>
      <c r="C315" s="13">
        <v>5</v>
      </c>
      <c r="D315" s="13">
        <v>4</v>
      </c>
      <c r="E315" s="13">
        <v>1</v>
      </c>
      <c r="F315" s="13">
        <v>0</v>
      </c>
      <c r="G315" s="13" t="s">
        <v>77</v>
      </c>
      <c r="H315" s="13"/>
    </row>
    <row r="316" spans="1:8" x14ac:dyDescent="0.25">
      <c r="A316" s="14">
        <v>315</v>
      </c>
      <c r="B316" s="20" t="s">
        <v>354</v>
      </c>
      <c r="C316" s="13">
        <v>16</v>
      </c>
      <c r="D316" s="13">
        <v>9</v>
      </c>
      <c r="E316" s="13">
        <v>5</v>
      </c>
      <c r="F316" s="13">
        <v>2</v>
      </c>
      <c r="G316" s="13" t="s">
        <v>77</v>
      </c>
      <c r="H316" s="13"/>
    </row>
    <row r="317" spans="1:8" x14ac:dyDescent="0.25">
      <c r="A317" s="14">
        <v>316</v>
      </c>
      <c r="B317" s="20" t="s">
        <v>355</v>
      </c>
      <c r="C317" s="13">
        <v>4</v>
      </c>
      <c r="D317" s="13">
        <v>4</v>
      </c>
      <c r="E317" s="13">
        <v>0</v>
      </c>
      <c r="F317" s="13">
        <v>0</v>
      </c>
      <c r="G317" s="13" t="s">
        <v>541</v>
      </c>
      <c r="H317" s="13"/>
    </row>
    <row r="318" spans="1:8" x14ac:dyDescent="0.25">
      <c r="A318" s="14">
        <v>317</v>
      </c>
      <c r="B318" s="20" t="s">
        <v>356</v>
      </c>
      <c r="C318" s="13">
        <v>17</v>
      </c>
      <c r="D318" s="13">
        <v>10</v>
      </c>
      <c r="E318" s="13">
        <v>6</v>
      </c>
      <c r="F318" s="13">
        <v>1</v>
      </c>
      <c r="G318" s="13" t="s">
        <v>77</v>
      </c>
      <c r="H318" s="13"/>
    </row>
    <row r="319" spans="1:8" x14ac:dyDescent="0.25">
      <c r="A319" s="14">
        <v>318</v>
      </c>
      <c r="B319" s="20" t="s">
        <v>357</v>
      </c>
      <c r="C319" s="13">
        <v>6</v>
      </c>
      <c r="D319" s="13">
        <v>2</v>
      </c>
      <c r="E319" s="13">
        <v>3</v>
      </c>
      <c r="F319" s="13">
        <v>1</v>
      </c>
      <c r="G319" s="13" t="s">
        <v>539</v>
      </c>
      <c r="H319" s="13"/>
    </row>
    <row r="320" spans="1:8" x14ac:dyDescent="0.25">
      <c r="A320" s="14">
        <v>319</v>
      </c>
      <c r="B320" s="20" t="s">
        <v>358</v>
      </c>
      <c r="C320" s="13">
        <v>9</v>
      </c>
      <c r="D320" s="13">
        <v>3</v>
      </c>
      <c r="E320" s="13">
        <v>4</v>
      </c>
      <c r="F320" s="13">
        <v>2</v>
      </c>
      <c r="G320" s="13" t="s">
        <v>543</v>
      </c>
      <c r="H320" s="13"/>
    </row>
    <row r="321" spans="1:8" x14ac:dyDescent="0.25">
      <c r="A321" s="14">
        <v>320</v>
      </c>
      <c r="B321" s="20" t="s">
        <v>359</v>
      </c>
      <c r="C321" s="13">
        <v>10</v>
      </c>
      <c r="D321" s="13">
        <v>6</v>
      </c>
      <c r="E321" s="13">
        <v>3</v>
      </c>
      <c r="F321" s="13">
        <v>1</v>
      </c>
      <c r="G321" s="13" t="s">
        <v>77</v>
      </c>
      <c r="H321" s="13"/>
    </row>
    <row r="322" spans="1:8" x14ac:dyDescent="0.25">
      <c r="A322" s="14">
        <v>321</v>
      </c>
      <c r="B322" s="20" t="s">
        <v>360</v>
      </c>
      <c r="C322" s="13">
        <v>4</v>
      </c>
      <c r="D322" s="13">
        <v>3</v>
      </c>
      <c r="E322" s="13">
        <v>1</v>
      </c>
      <c r="F322" s="13">
        <v>0</v>
      </c>
      <c r="G322" s="13" t="s">
        <v>77</v>
      </c>
      <c r="H322" s="13"/>
    </row>
    <row r="323" spans="1:8" x14ac:dyDescent="0.25">
      <c r="A323" s="14">
        <v>322</v>
      </c>
      <c r="B323" s="20" t="s">
        <v>361</v>
      </c>
      <c r="C323" s="13">
        <v>9</v>
      </c>
      <c r="D323" s="13">
        <v>6</v>
      </c>
      <c r="E323" s="13">
        <v>2</v>
      </c>
      <c r="F323" s="13">
        <v>1</v>
      </c>
      <c r="G323" s="13" t="s">
        <v>77</v>
      </c>
      <c r="H323" s="13"/>
    </row>
    <row r="324" spans="1:8" x14ac:dyDescent="0.25">
      <c r="A324" s="14">
        <v>323</v>
      </c>
      <c r="B324" s="20" t="s">
        <v>362</v>
      </c>
      <c r="C324" s="13">
        <v>8</v>
      </c>
      <c r="D324" s="13">
        <v>6</v>
      </c>
      <c r="E324" s="13">
        <v>2</v>
      </c>
      <c r="F324" s="13">
        <v>0</v>
      </c>
      <c r="G324" s="13" t="s">
        <v>77</v>
      </c>
      <c r="H324" s="13"/>
    </row>
    <row r="325" spans="1:8" x14ac:dyDescent="0.25">
      <c r="A325" s="14">
        <v>324</v>
      </c>
      <c r="B325" s="20" t="s">
        <v>363</v>
      </c>
      <c r="C325" s="13">
        <v>6</v>
      </c>
      <c r="D325" s="13">
        <v>6</v>
      </c>
      <c r="E325" s="13">
        <v>0</v>
      </c>
      <c r="F325" s="13">
        <v>0</v>
      </c>
      <c r="G325" s="13" t="s">
        <v>77</v>
      </c>
      <c r="H325" s="13"/>
    </row>
    <row r="326" spans="1:8" ht="15.75" thickBot="1" x14ac:dyDescent="0.3">
      <c r="A326" s="28">
        <v>325</v>
      </c>
      <c r="B326" s="29" t="s">
        <v>364</v>
      </c>
      <c r="C326" s="30">
        <v>10</v>
      </c>
      <c r="D326" s="30">
        <v>5</v>
      </c>
      <c r="E326" s="30">
        <v>3</v>
      </c>
      <c r="F326" s="30">
        <v>2</v>
      </c>
      <c r="G326" s="30" t="s">
        <v>541</v>
      </c>
      <c r="H326" s="30"/>
    </row>
    <row r="327" spans="1:8" x14ac:dyDescent="0.25">
      <c r="A327" s="14">
        <v>326</v>
      </c>
      <c r="B327" s="20" t="s">
        <v>365</v>
      </c>
      <c r="C327" s="13">
        <v>9</v>
      </c>
      <c r="D327" s="13">
        <v>6</v>
      </c>
      <c r="E327" s="13">
        <v>3</v>
      </c>
      <c r="F327" s="13">
        <v>0</v>
      </c>
      <c r="G327" s="13" t="s">
        <v>77</v>
      </c>
      <c r="H327" s="13"/>
    </row>
    <row r="328" spans="1:8" x14ac:dyDescent="0.25">
      <c r="A328" s="14">
        <v>327</v>
      </c>
      <c r="B328" s="20" t="s">
        <v>366</v>
      </c>
      <c r="C328" s="13">
        <v>8</v>
      </c>
      <c r="D328" s="13">
        <v>6</v>
      </c>
      <c r="E328" s="13">
        <v>2</v>
      </c>
      <c r="F328" s="13">
        <v>0</v>
      </c>
      <c r="G328" s="13" t="s">
        <v>77</v>
      </c>
      <c r="H328" s="13"/>
    </row>
    <row r="329" spans="1:8" x14ac:dyDescent="0.25">
      <c r="A329" s="14">
        <v>328</v>
      </c>
      <c r="B329" s="20" t="s">
        <v>367</v>
      </c>
      <c r="C329" s="13">
        <v>8</v>
      </c>
      <c r="D329" s="13">
        <v>4</v>
      </c>
      <c r="E329" s="13">
        <v>4</v>
      </c>
      <c r="F329" s="13">
        <v>0</v>
      </c>
      <c r="G329" s="13" t="s">
        <v>77</v>
      </c>
      <c r="H329" s="13"/>
    </row>
    <row r="330" spans="1:8" x14ac:dyDescent="0.25">
      <c r="A330" s="14">
        <v>329</v>
      </c>
      <c r="B330" s="20" t="s">
        <v>368</v>
      </c>
      <c r="C330" s="13">
        <v>15</v>
      </c>
      <c r="D330" s="13">
        <v>13</v>
      </c>
      <c r="E330" s="13">
        <v>2</v>
      </c>
      <c r="F330" s="13">
        <v>0</v>
      </c>
      <c r="G330" s="13" t="s">
        <v>544</v>
      </c>
      <c r="H330" s="13"/>
    </row>
    <row r="331" spans="1:8" x14ac:dyDescent="0.25">
      <c r="A331" s="14">
        <v>330</v>
      </c>
      <c r="B331" s="20" t="s">
        <v>369</v>
      </c>
      <c r="C331" s="13">
        <v>5</v>
      </c>
      <c r="D331" s="13">
        <v>3</v>
      </c>
      <c r="E331" s="13">
        <v>2</v>
      </c>
      <c r="F331" s="13">
        <v>0</v>
      </c>
      <c r="G331" s="13" t="s">
        <v>77</v>
      </c>
      <c r="H331" s="13"/>
    </row>
    <row r="332" spans="1:8" x14ac:dyDescent="0.25">
      <c r="A332" s="14">
        <v>331</v>
      </c>
      <c r="B332" s="20" t="s">
        <v>370</v>
      </c>
      <c r="C332" s="13">
        <v>5</v>
      </c>
      <c r="D332" s="13">
        <v>2</v>
      </c>
      <c r="E332" s="13">
        <v>3</v>
      </c>
      <c r="F332" s="13">
        <v>0</v>
      </c>
      <c r="G332" s="13" t="s">
        <v>77</v>
      </c>
      <c r="H332" s="13"/>
    </row>
    <row r="333" spans="1:8" x14ac:dyDescent="0.25">
      <c r="A333" s="14">
        <v>332</v>
      </c>
      <c r="B333" s="20" t="s">
        <v>371</v>
      </c>
      <c r="C333" s="13">
        <v>6</v>
      </c>
      <c r="D333" s="13">
        <v>5</v>
      </c>
      <c r="E333" s="13">
        <v>1</v>
      </c>
      <c r="F333" s="13">
        <v>0</v>
      </c>
      <c r="G333" s="13" t="s">
        <v>77</v>
      </c>
      <c r="H333" s="13"/>
    </row>
    <row r="334" spans="1:8" x14ac:dyDescent="0.25">
      <c r="A334" s="14">
        <v>333</v>
      </c>
      <c r="B334" s="20" t="s">
        <v>372</v>
      </c>
      <c r="C334" s="13">
        <v>7</v>
      </c>
      <c r="D334" s="13">
        <v>5</v>
      </c>
      <c r="E334" s="13">
        <v>1</v>
      </c>
      <c r="F334" s="13">
        <v>1</v>
      </c>
      <c r="G334" s="13" t="s">
        <v>541</v>
      </c>
      <c r="H334" s="13"/>
    </row>
    <row r="335" spans="1:8" x14ac:dyDescent="0.25">
      <c r="A335" s="14">
        <v>334</v>
      </c>
      <c r="B335" s="20" t="s">
        <v>373</v>
      </c>
      <c r="C335" s="13">
        <v>7</v>
      </c>
      <c r="D335" s="13">
        <v>6</v>
      </c>
      <c r="E335" s="13">
        <v>1</v>
      </c>
      <c r="F335" s="13">
        <v>0</v>
      </c>
      <c r="G335" s="13" t="s">
        <v>77</v>
      </c>
      <c r="H335" s="13"/>
    </row>
    <row r="336" spans="1:8" x14ac:dyDescent="0.25">
      <c r="A336" s="14">
        <v>335</v>
      </c>
      <c r="B336" s="20" t="s">
        <v>374</v>
      </c>
      <c r="C336" s="13">
        <v>15</v>
      </c>
      <c r="D336" s="13">
        <v>12</v>
      </c>
      <c r="E336" s="13">
        <v>2</v>
      </c>
      <c r="F336" s="13">
        <v>1</v>
      </c>
      <c r="G336" s="13" t="s">
        <v>77</v>
      </c>
      <c r="H336" s="13"/>
    </row>
    <row r="337" spans="1:8" x14ac:dyDescent="0.25">
      <c r="A337" s="14">
        <v>336</v>
      </c>
      <c r="B337" s="20" t="s">
        <v>375</v>
      </c>
      <c r="C337" s="13">
        <v>7</v>
      </c>
      <c r="D337" s="13">
        <v>5</v>
      </c>
      <c r="E337" s="13">
        <v>2</v>
      </c>
      <c r="F337" s="13">
        <v>0</v>
      </c>
      <c r="G337" s="13" t="s">
        <v>77</v>
      </c>
      <c r="H337" s="13"/>
    </row>
    <row r="338" spans="1:8" x14ac:dyDescent="0.25">
      <c r="A338" s="14">
        <v>337</v>
      </c>
      <c r="B338" s="20" t="s">
        <v>376</v>
      </c>
      <c r="C338" s="13">
        <v>6</v>
      </c>
      <c r="D338" s="13">
        <v>1</v>
      </c>
      <c r="E338" s="13">
        <v>4</v>
      </c>
      <c r="F338" s="13">
        <v>1</v>
      </c>
      <c r="G338" s="13" t="s">
        <v>541</v>
      </c>
      <c r="H338" s="13"/>
    </row>
    <row r="339" spans="1:8" x14ac:dyDescent="0.25">
      <c r="A339" s="14">
        <v>338</v>
      </c>
      <c r="B339" s="20" t="s">
        <v>377</v>
      </c>
      <c r="C339" s="13">
        <v>7</v>
      </c>
      <c r="D339" s="13">
        <v>5</v>
      </c>
      <c r="E339" s="13">
        <v>2</v>
      </c>
      <c r="F339" s="13">
        <v>0</v>
      </c>
      <c r="G339" s="13" t="s">
        <v>77</v>
      </c>
      <c r="H339" s="13"/>
    </row>
    <row r="340" spans="1:8" x14ac:dyDescent="0.25">
      <c r="A340" s="14">
        <v>339</v>
      </c>
      <c r="B340" s="20" t="s">
        <v>378</v>
      </c>
      <c r="C340" s="13">
        <v>13</v>
      </c>
      <c r="D340" s="13">
        <v>6</v>
      </c>
      <c r="E340" s="13">
        <v>5</v>
      </c>
      <c r="F340" s="13">
        <v>2</v>
      </c>
      <c r="G340" s="13" t="s">
        <v>540</v>
      </c>
      <c r="H340" s="13"/>
    </row>
    <row r="341" spans="1:8" x14ac:dyDescent="0.25">
      <c r="A341" s="14">
        <v>340</v>
      </c>
      <c r="B341" s="20" t="s">
        <v>379</v>
      </c>
      <c r="C341" s="13">
        <v>10</v>
      </c>
      <c r="D341" s="13">
        <v>9</v>
      </c>
      <c r="E341" s="13">
        <v>1</v>
      </c>
      <c r="F341" s="13">
        <v>0</v>
      </c>
      <c r="G341" s="13" t="s">
        <v>77</v>
      </c>
      <c r="H341" s="13"/>
    </row>
    <row r="342" spans="1:8" x14ac:dyDescent="0.25">
      <c r="A342" s="14">
        <v>341</v>
      </c>
      <c r="B342" s="20" t="s">
        <v>380</v>
      </c>
      <c r="C342" s="13">
        <v>7</v>
      </c>
      <c r="D342" s="13">
        <v>7</v>
      </c>
      <c r="E342" s="13">
        <v>0</v>
      </c>
      <c r="F342" s="13">
        <v>0</v>
      </c>
      <c r="G342" s="13" t="s">
        <v>77</v>
      </c>
      <c r="H342" s="13"/>
    </row>
    <row r="343" spans="1:8" x14ac:dyDescent="0.25">
      <c r="A343" s="14">
        <v>342</v>
      </c>
      <c r="B343" s="20" t="s">
        <v>381</v>
      </c>
      <c r="C343" s="13">
        <v>10</v>
      </c>
      <c r="D343" s="13">
        <v>9</v>
      </c>
      <c r="E343" s="13">
        <v>0</v>
      </c>
      <c r="F343" s="13">
        <v>1</v>
      </c>
      <c r="G343" s="13" t="s">
        <v>77</v>
      </c>
      <c r="H343" s="13"/>
    </row>
    <row r="344" spans="1:8" x14ac:dyDescent="0.25">
      <c r="A344" s="14">
        <v>343</v>
      </c>
      <c r="B344" s="20" t="s">
        <v>382</v>
      </c>
      <c r="C344" s="13">
        <v>9</v>
      </c>
      <c r="D344" s="13">
        <v>5</v>
      </c>
      <c r="E344" s="13">
        <v>3</v>
      </c>
      <c r="F344" s="13">
        <v>1</v>
      </c>
      <c r="G344" s="13" t="s">
        <v>539</v>
      </c>
      <c r="H344" s="13"/>
    </row>
    <row r="345" spans="1:8" x14ac:dyDescent="0.25">
      <c r="A345" s="14">
        <v>344</v>
      </c>
      <c r="B345" s="20" t="s">
        <v>383</v>
      </c>
      <c r="C345" s="13">
        <v>12</v>
      </c>
      <c r="D345" s="13">
        <v>8</v>
      </c>
      <c r="E345" s="13">
        <v>2</v>
      </c>
      <c r="F345" s="13">
        <v>2</v>
      </c>
      <c r="G345" s="13" t="s">
        <v>539</v>
      </c>
      <c r="H345" s="13"/>
    </row>
    <row r="346" spans="1:8" x14ac:dyDescent="0.25">
      <c r="A346" s="14">
        <v>345</v>
      </c>
      <c r="B346" s="20" t="s">
        <v>384</v>
      </c>
      <c r="C346" s="13">
        <v>9</v>
      </c>
      <c r="D346" s="13">
        <v>4</v>
      </c>
      <c r="E346" s="13">
        <v>5</v>
      </c>
      <c r="F346" s="13">
        <v>0</v>
      </c>
      <c r="G346" s="13" t="s">
        <v>77</v>
      </c>
      <c r="H346" s="13"/>
    </row>
    <row r="347" spans="1:8" x14ac:dyDescent="0.25">
      <c r="A347" s="14">
        <v>346</v>
      </c>
      <c r="B347" s="20" t="s">
        <v>385</v>
      </c>
      <c r="C347" s="13">
        <v>16</v>
      </c>
      <c r="D347" s="13">
        <v>11</v>
      </c>
      <c r="E347" s="13">
        <v>4</v>
      </c>
      <c r="F347" s="13">
        <v>1</v>
      </c>
      <c r="G347" s="13" t="s">
        <v>539</v>
      </c>
      <c r="H347" s="13"/>
    </row>
    <row r="348" spans="1:8" x14ac:dyDescent="0.25">
      <c r="A348" s="14">
        <v>347</v>
      </c>
      <c r="B348" s="20" t="s">
        <v>386</v>
      </c>
      <c r="C348" s="13">
        <v>17</v>
      </c>
      <c r="D348" s="13">
        <v>7</v>
      </c>
      <c r="E348" s="13">
        <v>9</v>
      </c>
      <c r="F348" s="13">
        <v>1</v>
      </c>
      <c r="G348" s="13" t="s">
        <v>541</v>
      </c>
      <c r="H348" s="13"/>
    </row>
    <row r="349" spans="1:8" x14ac:dyDescent="0.25">
      <c r="A349" s="14">
        <v>348</v>
      </c>
      <c r="B349" s="20" t="s">
        <v>387</v>
      </c>
      <c r="C349" s="13">
        <v>3</v>
      </c>
      <c r="D349" s="13">
        <v>2</v>
      </c>
      <c r="E349" s="13">
        <v>1</v>
      </c>
      <c r="F349" s="13">
        <v>0</v>
      </c>
      <c r="G349" s="13" t="s">
        <v>77</v>
      </c>
      <c r="H349" s="13"/>
    </row>
    <row r="350" spans="1:8" x14ac:dyDescent="0.25">
      <c r="A350" s="14">
        <v>349</v>
      </c>
      <c r="B350" s="20" t="s">
        <v>388</v>
      </c>
      <c r="C350" s="13">
        <v>7</v>
      </c>
      <c r="D350" s="13">
        <v>6</v>
      </c>
      <c r="E350" s="13">
        <v>1</v>
      </c>
      <c r="F350" s="13">
        <v>0</v>
      </c>
      <c r="G350" s="13" t="s">
        <v>77</v>
      </c>
      <c r="H350" s="13"/>
    </row>
    <row r="351" spans="1:8" ht="15.75" thickBot="1" x14ac:dyDescent="0.3">
      <c r="A351" s="28">
        <v>350</v>
      </c>
      <c r="B351" s="29" t="s">
        <v>389</v>
      </c>
      <c r="C351" s="30">
        <v>29</v>
      </c>
      <c r="D351" s="30">
        <v>26</v>
      </c>
      <c r="E351" s="30">
        <v>3</v>
      </c>
      <c r="F351" s="30">
        <v>0</v>
      </c>
      <c r="G351" s="30" t="s">
        <v>77</v>
      </c>
      <c r="H351" s="30"/>
    </row>
    <row r="352" spans="1:8" x14ac:dyDescent="0.25">
      <c r="A352" s="14">
        <v>351</v>
      </c>
      <c r="B352" s="20" t="s">
        <v>46</v>
      </c>
      <c r="C352" s="13">
        <v>9</v>
      </c>
      <c r="D352" s="13">
        <v>5</v>
      </c>
      <c r="E352" s="13">
        <v>2</v>
      </c>
      <c r="F352" s="13">
        <v>2</v>
      </c>
      <c r="G352" s="13" t="s">
        <v>539</v>
      </c>
      <c r="H352" s="13"/>
    </row>
    <row r="353" spans="1:8" x14ac:dyDescent="0.25">
      <c r="A353" s="14">
        <v>352</v>
      </c>
      <c r="B353" s="20" t="s">
        <v>390</v>
      </c>
      <c r="C353" s="13">
        <v>9</v>
      </c>
      <c r="D353" s="13">
        <v>4</v>
      </c>
      <c r="E353" s="13">
        <v>4</v>
      </c>
      <c r="F353" s="13">
        <v>1</v>
      </c>
      <c r="G353" s="13" t="s">
        <v>541</v>
      </c>
      <c r="H353" s="13"/>
    </row>
    <row r="354" spans="1:8" x14ac:dyDescent="0.25">
      <c r="A354" s="14">
        <v>353</v>
      </c>
      <c r="B354" s="20" t="s">
        <v>391</v>
      </c>
      <c r="C354" s="13">
        <v>9</v>
      </c>
      <c r="D354" s="13">
        <v>7</v>
      </c>
      <c r="E354" s="13">
        <v>2</v>
      </c>
      <c r="F354" s="13">
        <v>0</v>
      </c>
      <c r="G354" s="13" t="s">
        <v>540</v>
      </c>
      <c r="H354" s="13"/>
    </row>
    <row r="355" spans="1:8" x14ac:dyDescent="0.25">
      <c r="A355" s="14">
        <v>354</v>
      </c>
      <c r="B355" s="20" t="s">
        <v>392</v>
      </c>
      <c r="C355" s="13">
        <v>8</v>
      </c>
      <c r="D355" s="13">
        <v>4</v>
      </c>
      <c r="E355" s="13">
        <v>4</v>
      </c>
      <c r="F355" s="13">
        <v>0</v>
      </c>
      <c r="G355" s="13" t="s">
        <v>540</v>
      </c>
      <c r="H355" s="13"/>
    </row>
    <row r="356" spans="1:8" x14ac:dyDescent="0.25">
      <c r="A356" s="14">
        <v>355</v>
      </c>
      <c r="B356" s="20" t="s">
        <v>393</v>
      </c>
      <c r="C356" s="13">
        <v>10</v>
      </c>
      <c r="D356" s="13">
        <v>2</v>
      </c>
      <c r="E356" s="13">
        <v>5</v>
      </c>
      <c r="F356" s="13">
        <v>3</v>
      </c>
      <c r="G356" s="13" t="s">
        <v>541</v>
      </c>
      <c r="H356" s="13"/>
    </row>
    <row r="357" spans="1:8" x14ac:dyDescent="0.25">
      <c r="A357" s="14">
        <v>356</v>
      </c>
      <c r="B357" s="20" t="s">
        <v>394</v>
      </c>
      <c r="C357" s="13">
        <v>10</v>
      </c>
      <c r="D357" s="13">
        <v>4</v>
      </c>
      <c r="E357" s="13">
        <v>6</v>
      </c>
      <c r="F357" s="13">
        <v>0</v>
      </c>
      <c r="G357" s="13" t="s">
        <v>540</v>
      </c>
      <c r="H357" s="13"/>
    </row>
    <row r="358" spans="1:8" x14ac:dyDescent="0.25">
      <c r="A358" s="14">
        <v>357</v>
      </c>
      <c r="B358" s="20" t="s">
        <v>395</v>
      </c>
      <c r="C358" s="13">
        <v>12</v>
      </c>
      <c r="D358" s="13">
        <v>5</v>
      </c>
      <c r="E358" s="13">
        <v>6</v>
      </c>
      <c r="F358" s="13">
        <v>1</v>
      </c>
      <c r="G358" s="13" t="s">
        <v>540</v>
      </c>
      <c r="H358" s="13"/>
    </row>
    <row r="359" spans="1:8" x14ac:dyDescent="0.25">
      <c r="A359" s="14">
        <v>358</v>
      </c>
      <c r="B359" s="20" t="s">
        <v>396</v>
      </c>
      <c r="C359" s="13">
        <v>10</v>
      </c>
      <c r="D359" s="13">
        <v>8</v>
      </c>
      <c r="E359" s="13">
        <v>2</v>
      </c>
      <c r="F359" s="13">
        <v>0</v>
      </c>
      <c r="G359" s="13" t="s">
        <v>77</v>
      </c>
      <c r="H359" s="13"/>
    </row>
    <row r="360" spans="1:8" x14ac:dyDescent="0.25">
      <c r="A360" s="14">
        <v>359</v>
      </c>
      <c r="B360" s="20" t="s">
        <v>397</v>
      </c>
      <c r="C360" s="13">
        <v>3</v>
      </c>
      <c r="D360" s="13">
        <v>2</v>
      </c>
      <c r="E360" s="13">
        <v>1</v>
      </c>
      <c r="F360" s="13">
        <v>0</v>
      </c>
      <c r="G360" s="13" t="s">
        <v>77</v>
      </c>
      <c r="H360" s="13"/>
    </row>
    <row r="361" spans="1:8" x14ac:dyDescent="0.25">
      <c r="A361" s="14">
        <v>360</v>
      </c>
      <c r="B361" s="20" t="s">
        <v>398</v>
      </c>
      <c r="C361" s="13">
        <v>5</v>
      </c>
      <c r="D361" s="13">
        <v>4</v>
      </c>
      <c r="E361" s="13">
        <v>0</v>
      </c>
      <c r="F361" s="13">
        <v>1</v>
      </c>
      <c r="G361" s="13" t="s">
        <v>77</v>
      </c>
      <c r="H361" s="13"/>
    </row>
    <row r="362" spans="1:8" x14ac:dyDescent="0.25">
      <c r="A362" s="14">
        <v>361</v>
      </c>
      <c r="B362" s="20" t="s">
        <v>399</v>
      </c>
      <c r="C362" s="13">
        <v>10</v>
      </c>
      <c r="D362" s="13">
        <v>6</v>
      </c>
      <c r="E362" s="13">
        <v>3</v>
      </c>
      <c r="F362" s="13">
        <v>1</v>
      </c>
      <c r="G362" s="13" t="s">
        <v>541</v>
      </c>
      <c r="H362" s="13"/>
    </row>
    <row r="363" spans="1:8" x14ac:dyDescent="0.25">
      <c r="A363" s="14">
        <v>362</v>
      </c>
      <c r="B363" s="20" t="s">
        <v>400</v>
      </c>
      <c r="C363" s="13">
        <v>8</v>
      </c>
      <c r="D363" s="13">
        <v>8</v>
      </c>
      <c r="E363" s="13">
        <v>0</v>
      </c>
      <c r="F363" s="13">
        <v>0</v>
      </c>
      <c r="G363" s="13" t="s">
        <v>541</v>
      </c>
      <c r="H363" s="13"/>
    </row>
    <row r="364" spans="1:8" x14ac:dyDescent="0.25">
      <c r="A364" s="14">
        <v>363</v>
      </c>
      <c r="B364" s="20" t="s">
        <v>401</v>
      </c>
      <c r="C364" s="13">
        <v>9</v>
      </c>
      <c r="D364" s="13">
        <v>9</v>
      </c>
      <c r="E364" s="13">
        <v>0</v>
      </c>
      <c r="F364" s="13">
        <v>0</v>
      </c>
      <c r="G364" s="13" t="s">
        <v>541</v>
      </c>
      <c r="H364" s="13"/>
    </row>
    <row r="365" spans="1:8" x14ac:dyDescent="0.25">
      <c r="A365" s="14">
        <v>364</v>
      </c>
      <c r="B365" s="20" t="s">
        <v>402</v>
      </c>
      <c r="C365" s="13">
        <v>6</v>
      </c>
      <c r="D365" s="13">
        <v>6</v>
      </c>
      <c r="E365" s="13">
        <v>0</v>
      </c>
      <c r="F365" s="13">
        <v>0</v>
      </c>
      <c r="G365" s="13" t="s">
        <v>77</v>
      </c>
      <c r="H365" s="13"/>
    </row>
    <row r="366" spans="1:8" x14ac:dyDescent="0.25">
      <c r="A366" s="14">
        <v>365</v>
      </c>
      <c r="B366" s="20" t="s">
        <v>403</v>
      </c>
      <c r="C366" s="13">
        <v>6</v>
      </c>
      <c r="D366" s="13">
        <v>3</v>
      </c>
      <c r="E366" s="13">
        <v>3</v>
      </c>
      <c r="F366" s="13">
        <v>0</v>
      </c>
      <c r="G366" s="13" t="s">
        <v>77</v>
      </c>
      <c r="H366" s="13"/>
    </row>
    <row r="367" spans="1:8" x14ac:dyDescent="0.25">
      <c r="A367" s="14">
        <v>366</v>
      </c>
      <c r="B367" s="20" t="s">
        <v>404</v>
      </c>
      <c r="C367" s="13">
        <v>7</v>
      </c>
      <c r="D367" s="13">
        <v>6</v>
      </c>
      <c r="E367" s="13">
        <v>1</v>
      </c>
      <c r="F367" s="13">
        <v>0</v>
      </c>
      <c r="G367" s="13" t="s">
        <v>77</v>
      </c>
      <c r="H367" s="13"/>
    </row>
    <row r="368" spans="1:8" x14ac:dyDescent="0.25">
      <c r="A368" s="14">
        <v>367</v>
      </c>
      <c r="B368" s="20" t="s">
        <v>405</v>
      </c>
      <c r="C368" s="13">
        <v>9</v>
      </c>
      <c r="D368" s="13">
        <v>6</v>
      </c>
      <c r="E368" s="13">
        <v>3</v>
      </c>
      <c r="F368" s="13">
        <v>0</v>
      </c>
      <c r="G368" s="13" t="s">
        <v>539</v>
      </c>
      <c r="H368" s="13"/>
    </row>
    <row r="369" spans="1:8" x14ac:dyDescent="0.25">
      <c r="A369" s="14">
        <v>368</v>
      </c>
      <c r="B369" s="20" t="s">
        <v>406</v>
      </c>
      <c r="C369" s="13">
        <v>13</v>
      </c>
      <c r="D369" s="13">
        <v>6</v>
      </c>
      <c r="E369" s="13">
        <v>7</v>
      </c>
      <c r="F369" s="13">
        <v>0</v>
      </c>
      <c r="G369" s="13" t="s">
        <v>77</v>
      </c>
      <c r="H369" s="13"/>
    </row>
    <row r="370" spans="1:8" x14ac:dyDescent="0.25">
      <c r="A370" s="14">
        <v>369</v>
      </c>
      <c r="B370" s="20" t="s">
        <v>407</v>
      </c>
      <c r="C370" s="13">
        <v>6</v>
      </c>
      <c r="D370" s="13">
        <v>3</v>
      </c>
      <c r="E370" s="13">
        <v>3</v>
      </c>
      <c r="F370" s="13">
        <v>0</v>
      </c>
      <c r="G370" s="13" t="s">
        <v>77</v>
      </c>
      <c r="H370" s="13"/>
    </row>
    <row r="371" spans="1:8" x14ac:dyDescent="0.25">
      <c r="A371" s="14">
        <v>370</v>
      </c>
      <c r="B371" s="20" t="s">
        <v>408</v>
      </c>
      <c r="C371" s="13">
        <v>8</v>
      </c>
      <c r="D371" s="13">
        <v>5</v>
      </c>
      <c r="E371" s="13">
        <v>3</v>
      </c>
      <c r="F371" s="13">
        <v>0</v>
      </c>
      <c r="G371" s="13" t="s">
        <v>77</v>
      </c>
      <c r="H371" s="13"/>
    </row>
    <row r="372" spans="1:8" x14ac:dyDescent="0.25">
      <c r="A372" s="14">
        <v>371</v>
      </c>
      <c r="B372" s="20" t="s">
        <v>409</v>
      </c>
      <c r="C372" s="13">
        <v>10</v>
      </c>
      <c r="D372" s="13">
        <v>7</v>
      </c>
      <c r="E372" s="13">
        <v>2</v>
      </c>
      <c r="F372" s="13">
        <v>1</v>
      </c>
      <c r="G372" s="13" t="s">
        <v>541</v>
      </c>
      <c r="H372" s="13"/>
    </row>
    <row r="373" spans="1:8" x14ac:dyDescent="0.25">
      <c r="A373" s="14">
        <v>372</v>
      </c>
      <c r="B373" s="20" t="s">
        <v>410</v>
      </c>
      <c r="C373" s="13">
        <v>5</v>
      </c>
      <c r="D373" s="13">
        <v>4</v>
      </c>
      <c r="E373" s="13">
        <v>1</v>
      </c>
      <c r="F373" s="13">
        <v>0</v>
      </c>
      <c r="G373" s="13" t="s">
        <v>540</v>
      </c>
      <c r="H373" s="13"/>
    </row>
    <row r="374" spans="1:8" ht="15.75" thickBot="1" x14ac:dyDescent="0.3">
      <c r="A374" s="28">
        <v>373</v>
      </c>
      <c r="B374" s="29" t="s">
        <v>411</v>
      </c>
      <c r="C374" s="30">
        <v>3</v>
      </c>
      <c r="D374" s="30">
        <v>1</v>
      </c>
      <c r="E374" s="30">
        <v>2</v>
      </c>
      <c r="F374" s="30">
        <v>0</v>
      </c>
      <c r="G374" s="30" t="s">
        <v>538</v>
      </c>
      <c r="H374" s="30"/>
    </row>
    <row r="375" spans="1:8" x14ac:dyDescent="0.25">
      <c r="A375" s="14">
        <v>374</v>
      </c>
      <c r="B375" s="20" t="s">
        <v>412</v>
      </c>
      <c r="C375" s="13">
        <v>22</v>
      </c>
      <c r="D375" s="13">
        <v>14</v>
      </c>
      <c r="E375" s="13">
        <v>7</v>
      </c>
      <c r="F375" s="13">
        <v>1</v>
      </c>
      <c r="G375" s="13" t="s">
        <v>77</v>
      </c>
      <c r="H375" s="13"/>
    </row>
    <row r="376" spans="1:8" x14ac:dyDescent="0.25">
      <c r="A376" s="14">
        <v>375</v>
      </c>
      <c r="B376" s="20" t="s">
        <v>413</v>
      </c>
      <c r="C376" s="13">
        <v>12</v>
      </c>
      <c r="D376" s="13">
        <v>7</v>
      </c>
      <c r="E376" s="13">
        <v>2</v>
      </c>
      <c r="F376" s="13">
        <v>3</v>
      </c>
      <c r="G376" s="13" t="s">
        <v>541</v>
      </c>
      <c r="H376" s="13"/>
    </row>
    <row r="377" spans="1:8" x14ac:dyDescent="0.25">
      <c r="A377" s="14">
        <v>376</v>
      </c>
      <c r="B377" s="20" t="s">
        <v>414</v>
      </c>
      <c r="C377" s="13">
        <v>6</v>
      </c>
      <c r="D377" s="13">
        <v>5</v>
      </c>
      <c r="E377" s="13">
        <v>1</v>
      </c>
      <c r="F377" s="13">
        <v>0</v>
      </c>
      <c r="G377" s="13" t="s">
        <v>541</v>
      </c>
      <c r="H377" s="13"/>
    </row>
    <row r="378" spans="1:8" x14ac:dyDescent="0.25">
      <c r="A378" s="14">
        <v>377</v>
      </c>
      <c r="B378" s="20" t="s">
        <v>415</v>
      </c>
      <c r="C378" s="13">
        <v>8</v>
      </c>
      <c r="D378" s="13">
        <v>6</v>
      </c>
      <c r="E378" s="13">
        <v>1</v>
      </c>
      <c r="F378" s="13">
        <v>1</v>
      </c>
      <c r="G378" s="13" t="s">
        <v>541</v>
      </c>
      <c r="H378" s="13"/>
    </row>
    <row r="379" spans="1:8" x14ac:dyDescent="0.25">
      <c r="A379" s="14">
        <v>378</v>
      </c>
      <c r="B379" s="20" t="s">
        <v>416</v>
      </c>
      <c r="C379" s="13">
        <v>4</v>
      </c>
      <c r="D379" s="13">
        <v>2</v>
      </c>
      <c r="E379" s="13">
        <v>1</v>
      </c>
      <c r="F379" s="13">
        <v>1</v>
      </c>
      <c r="G379" s="13" t="s">
        <v>539</v>
      </c>
      <c r="H379" s="13"/>
    </row>
    <row r="380" spans="1:8" x14ac:dyDescent="0.25">
      <c r="A380" s="14">
        <v>379</v>
      </c>
      <c r="B380" s="20" t="s">
        <v>417</v>
      </c>
      <c r="C380" s="13">
        <v>12</v>
      </c>
      <c r="D380" s="13">
        <v>8</v>
      </c>
      <c r="E380" s="13">
        <v>4</v>
      </c>
      <c r="F380" s="13">
        <v>0</v>
      </c>
      <c r="G380" s="13" t="s">
        <v>77</v>
      </c>
      <c r="H380" s="13"/>
    </row>
    <row r="381" spans="1:8" x14ac:dyDescent="0.25">
      <c r="A381" s="14">
        <v>380</v>
      </c>
      <c r="B381" s="20" t="s">
        <v>418</v>
      </c>
      <c r="C381" s="13">
        <v>14</v>
      </c>
      <c r="D381" s="13">
        <v>9</v>
      </c>
      <c r="E381" s="13">
        <v>4</v>
      </c>
      <c r="F381" s="13">
        <v>1</v>
      </c>
      <c r="G381" s="13" t="s">
        <v>542</v>
      </c>
      <c r="H381" s="13"/>
    </row>
    <row r="382" spans="1:8" x14ac:dyDescent="0.25">
      <c r="A382" s="14">
        <v>381</v>
      </c>
      <c r="B382" s="20" t="s">
        <v>419</v>
      </c>
      <c r="C382" s="13">
        <v>15</v>
      </c>
      <c r="D382" s="13">
        <v>13</v>
      </c>
      <c r="E382" s="13">
        <v>2</v>
      </c>
      <c r="F382" s="13">
        <v>0</v>
      </c>
      <c r="G382" s="13" t="s">
        <v>539</v>
      </c>
      <c r="H382" s="13"/>
    </row>
    <row r="383" spans="1:8" x14ac:dyDescent="0.25">
      <c r="A383" s="14">
        <v>382</v>
      </c>
      <c r="B383" s="20" t="s">
        <v>420</v>
      </c>
      <c r="C383" s="13">
        <v>7</v>
      </c>
      <c r="D383" s="13">
        <v>4</v>
      </c>
      <c r="E383" s="13">
        <v>3</v>
      </c>
      <c r="F383" s="13">
        <v>0</v>
      </c>
      <c r="G383" s="13" t="s">
        <v>538</v>
      </c>
      <c r="H383" s="13"/>
    </row>
    <row r="384" spans="1:8" x14ac:dyDescent="0.25">
      <c r="A384" s="14">
        <v>383</v>
      </c>
      <c r="B384" s="20" t="s">
        <v>421</v>
      </c>
      <c r="C384" s="13">
        <v>9</v>
      </c>
      <c r="D384" s="13">
        <v>3</v>
      </c>
      <c r="E384" s="13">
        <v>5</v>
      </c>
      <c r="F384" s="13">
        <v>1</v>
      </c>
      <c r="G384" s="13" t="s">
        <v>541</v>
      </c>
      <c r="H384" s="13"/>
    </row>
    <row r="385" spans="1:8" x14ac:dyDescent="0.25">
      <c r="A385" s="14">
        <v>384</v>
      </c>
      <c r="B385" s="20" t="s">
        <v>422</v>
      </c>
      <c r="C385" s="13">
        <v>8</v>
      </c>
      <c r="D385" s="13">
        <v>5</v>
      </c>
      <c r="E385" s="13">
        <v>3</v>
      </c>
      <c r="F385" s="13">
        <v>0</v>
      </c>
      <c r="G385" s="13" t="s">
        <v>77</v>
      </c>
      <c r="H385" s="13"/>
    </row>
    <row r="386" spans="1:8" x14ac:dyDescent="0.25">
      <c r="A386" s="14">
        <v>385</v>
      </c>
      <c r="B386" s="20" t="s">
        <v>423</v>
      </c>
      <c r="C386" s="13">
        <v>22</v>
      </c>
      <c r="D386" s="13">
        <v>15</v>
      </c>
      <c r="E386" s="13">
        <v>6</v>
      </c>
      <c r="F386" s="13">
        <v>1</v>
      </c>
      <c r="G386" s="13" t="s">
        <v>540</v>
      </c>
      <c r="H386" s="13"/>
    </row>
    <row r="387" spans="1:8" x14ac:dyDescent="0.25">
      <c r="A387" s="14">
        <v>386</v>
      </c>
      <c r="B387" s="20" t="s">
        <v>424</v>
      </c>
      <c r="C387" s="13">
        <v>13</v>
      </c>
      <c r="D387" s="13">
        <v>10</v>
      </c>
      <c r="E387" s="13">
        <v>3</v>
      </c>
      <c r="F387" s="13">
        <v>0</v>
      </c>
      <c r="G387" s="13" t="s">
        <v>77</v>
      </c>
      <c r="H387" s="13"/>
    </row>
    <row r="388" spans="1:8" x14ac:dyDescent="0.25">
      <c r="A388" s="14">
        <v>387</v>
      </c>
      <c r="B388" s="20" t="s">
        <v>425</v>
      </c>
      <c r="C388" s="13">
        <v>7</v>
      </c>
      <c r="D388" s="13">
        <v>3</v>
      </c>
      <c r="E388" s="13">
        <v>4</v>
      </c>
      <c r="F388" s="13">
        <v>0</v>
      </c>
      <c r="G388" s="13" t="s">
        <v>541</v>
      </c>
      <c r="H388" s="13"/>
    </row>
    <row r="389" spans="1:8" x14ac:dyDescent="0.25">
      <c r="A389" s="14">
        <v>388</v>
      </c>
      <c r="B389" s="20" t="s">
        <v>426</v>
      </c>
      <c r="C389" s="13">
        <v>8</v>
      </c>
      <c r="D389" s="13">
        <v>8</v>
      </c>
      <c r="E389" s="13">
        <v>0</v>
      </c>
      <c r="F389" s="13">
        <v>0</v>
      </c>
      <c r="G389" s="13" t="s">
        <v>540</v>
      </c>
      <c r="H389" s="13"/>
    </row>
    <row r="390" spans="1:8" x14ac:dyDescent="0.25">
      <c r="A390" s="14">
        <v>389</v>
      </c>
      <c r="B390" s="20" t="s">
        <v>427</v>
      </c>
      <c r="C390" s="13">
        <v>17</v>
      </c>
      <c r="D390" s="13">
        <v>13</v>
      </c>
      <c r="E390" s="13">
        <v>4</v>
      </c>
      <c r="F390" s="13">
        <v>0</v>
      </c>
      <c r="G390" s="13" t="s">
        <v>77</v>
      </c>
      <c r="H390" s="13"/>
    </row>
    <row r="391" spans="1:8" ht="15.75" thickBot="1" x14ac:dyDescent="0.3">
      <c r="A391" s="28">
        <v>390</v>
      </c>
      <c r="B391" s="29" t="s">
        <v>428</v>
      </c>
      <c r="C391" s="30">
        <v>8</v>
      </c>
      <c r="D391" s="30">
        <v>0</v>
      </c>
      <c r="E391" s="30">
        <v>8</v>
      </c>
      <c r="F391" s="30">
        <v>0</v>
      </c>
      <c r="G391" s="30" t="s">
        <v>538</v>
      </c>
      <c r="H391" s="30"/>
    </row>
    <row r="392" spans="1:8" x14ac:dyDescent="0.25">
      <c r="A392" s="14">
        <v>391</v>
      </c>
      <c r="B392" s="20" t="s">
        <v>429</v>
      </c>
      <c r="C392" s="13">
        <v>6</v>
      </c>
      <c r="D392" s="13">
        <v>4</v>
      </c>
      <c r="E392" s="13">
        <v>2</v>
      </c>
      <c r="F392" s="13">
        <v>0</v>
      </c>
      <c r="G392" s="13" t="s">
        <v>541</v>
      </c>
      <c r="H392" s="13" t="s">
        <v>432</v>
      </c>
    </row>
    <row r="393" spans="1:8" x14ac:dyDescent="0.25">
      <c r="A393" s="14">
        <v>392</v>
      </c>
      <c r="B393" s="20" t="s">
        <v>430</v>
      </c>
      <c r="C393" s="13">
        <v>4</v>
      </c>
      <c r="D393" s="13">
        <v>2</v>
      </c>
      <c r="E393" s="13">
        <v>1</v>
      </c>
      <c r="F393" s="13">
        <v>1</v>
      </c>
      <c r="G393" s="13" t="s">
        <v>539</v>
      </c>
      <c r="H393" s="13"/>
    </row>
    <row r="394" spans="1:8" x14ac:dyDescent="0.25">
      <c r="A394" s="14">
        <v>393</v>
      </c>
      <c r="B394" s="20" t="s">
        <v>35</v>
      </c>
      <c r="C394" s="13">
        <v>6</v>
      </c>
      <c r="D394" s="13">
        <v>3</v>
      </c>
      <c r="E394" s="13">
        <v>3</v>
      </c>
      <c r="F394" s="13">
        <v>0</v>
      </c>
      <c r="G394" s="13" t="s">
        <v>543</v>
      </c>
      <c r="H394" s="13"/>
    </row>
    <row r="395" spans="1:8" x14ac:dyDescent="0.25">
      <c r="A395" s="14">
        <v>394</v>
      </c>
      <c r="B395" s="20" t="s">
        <v>431</v>
      </c>
      <c r="C395" s="13">
        <v>2</v>
      </c>
      <c r="D395" s="13">
        <v>2</v>
      </c>
      <c r="E395" s="13">
        <v>0</v>
      </c>
      <c r="F395" s="13">
        <v>0</v>
      </c>
      <c r="G395" s="13" t="s">
        <v>77</v>
      </c>
      <c r="H395" s="13"/>
    </row>
    <row r="396" spans="1:8" x14ac:dyDescent="0.25">
      <c r="A396" s="14">
        <v>395</v>
      </c>
      <c r="B396" s="20" t="s">
        <v>433</v>
      </c>
      <c r="C396" s="13">
        <v>10</v>
      </c>
      <c r="D396" s="13">
        <v>7</v>
      </c>
      <c r="E396" s="13">
        <v>3</v>
      </c>
      <c r="F396" s="13">
        <v>0</v>
      </c>
      <c r="G396" s="13" t="s">
        <v>77</v>
      </c>
      <c r="H396" s="13"/>
    </row>
    <row r="397" spans="1:8" x14ac:dyDescent="0.25">
      <c r="A397" s="14">
        <v>396</v>
      </c>
      <c r="B397" s="20" t="s">
        <v>434</v>
      </c>
      <c r="C397" s="13">
        <v>8</v>
      </c>
      <c r="D397" s="13">
        <v>4</v>
      </c>
      <c r="E397" s="13">
        <v>4</v>
      </c>
      <c r="F397" s="13">
        <v>0</v>
      </c>
      <c r="G397" s="13" t="s">
        <v>541</v>
      </c>
      <c r="H397" s="13"/>
    </row>
    <row r="398" spans="1:8" x14ac:dyDescent="0.25">
      <c r="A398" s="14">
        <v>397</v>
      </c>
      <c r="B398" s="20" t="s">
        <v>435</v>
      </c>
      <c r="C398" s="13">
        <v>7</v>
      </c>
      <c r="D398" s="13">
        <v>5</v>
      </c>
      <c r="E398" s="13">
        <v>2</v>
      </c>
      <c r="F398" s="13">
        <v>0</v>
      </c>
      <c r="G398" s="13" t="s">
        <v>77</v>
      </c>
      <c r="H398" s="13"/>
    </row>
    <row r="399" spans="1:8" x14ac:dyDescent="0.25">
      <c r="A399" s="14">
        <v>398</v>
      </c>
      <c r="B399" s="20" t="s">
        <v>436</v>
      </c>
      <c r="C399" s="13">
        <v>5</v>
      </c>
      <c r="D399" s="13">
        <v>2</v>
      </c>
      <c r="E399" s="13">
        <v>3</v>
      </c>
      <c r="F399" s="13">
        <v>0</v>
      </c>
      <c r="G399" s="13" t="s">
        <v>540</v>
      </c>
      <c r="H399" s="13"/>
    </row>
    <row r="400" spans="1:8" x14ac:dyDescent="0.25">
      <c r="A400" s="14">
        <v>399</v>
      </c>
      <c r="B400" s="20" t="s">
        <v>437</v>
      </c>
      <c r="C400" s="13">
        <v>8</v>
      </c>
      <c r="D400" s="13">
        <v>8</v>
      </c>
      <c r="E400" s="13">
        <v>0</v>
      </c>
      <c r="F400" s="13">
        <v>0</v>
      </c>
      <c r="G400" s="13" t="s">
        <v>540</v>
      </c>
      <c r="H400" s="13"/>
    </row>
    <row r="401" spans="1:8" x14ac:dyDescent="0.25">
      <c r="A401" s="14">
        <v>400</v>
      </c>
      <c r="B401" s="20" t="s">
        <v>438</v>
      </c>
      <c r="C401" s="13">
        <v>5</v>
      </c>
      <c r="D401" s="13">
        <v>3</v>
      </c>
      <c r="E401" s="13">
        <v>2</v>
      </c>
      <c r="F401" s="13">
        <v>0</v>
      </c>
      <c r="G401" s="13" t="s">
        <v>77</v>
      </c>
      <c r="H401" s="13"/>
    </row>
    <row r="402" spans="1:8" x14ac:dyDescent="0.25">
      <c r="A402" s="14">
        <v>401</v>
      </c>
      <c r="B402" s="20" t="s">
        <v>439</v>
      </c>
      <c r="C402" s="13">
        <v>10</v>
      </c>
      <c r="D402" s="13">
        <v>8</v>
      </c>
      <c r="E402" s="13">
        <v>2</v>
      </c>
      <c r="F402" s="13">
        <v>0</v>
      </c>
      <c r="G402" s="13" t="s">
        <v>77</v>
      </c>
      <c r="H402" s="13"/>
    </row>
    <row r="403" spans="1:8" x14ac:dyDescent="0.25">
      <c r="A403" s="14">
        <v>402</v>
      </c>
      <c r="B403" s="20" t="s">
        <v>440</v>
      </c>
      <c r="C403" s="13">
        <v>8</v>
      </c>
      <c r="D403" s="13">
        <v>5</v>
      </c>
      <c r="E403" s="13">
        <v>3</v>
      </c>
      <c r="F403" s="13">
        <v>0</v>
      </c>
      <c r="G403" s="13" t="s">
        <v>77</v>
      </c>
      <c r="H403" s="13"/>
    </row>
    <row r="404" spans="1:8" x14ac:dyDescent="0.25">
      <c r="A404" s="14">
        <v>403</v>
      </c>
      <c r="B404" s="20" t="s">
        <v>441</v>
      </c>
      <c r="C404" s="13">
        <v>9</v>
      </c>
      <c r="D404" s="13">
        <v>2</v>
      </c>
      <c r="E404" s="13">
        <v>7</v>
      </c>
      <c r="F404" s="13">
        <v>0</v>
      </c>
      <c r="G404" s="13" t="s">
        <v>541</v>
      </c>
      <c r="H404" s="13"/>
    </row>
    <row r="405" spans="1:8" ht="15.75" thickBot="1" x14ac:dyDescent="0.3">
      <c r="A405" s="28">
        <v>404</v>
      </c>
      <c r="B405" s="29" t="s">
        <v>442</v>
      </c>
      <c r="C405" s="30">
        <v>4</v>
      </c>
      <c r="D405" s="30">
        <v>3</v>
      </c>
      <c r="E405" s="30">
        <v>1</v>
      </c>
      <c r="F405" s="30">
        <v>0</v>
      </c>
      <c r="G405" s="30" t="s">
        <v>543</v>
      </c>
      <c r="H405" s="30"/>
    </row>
    <row r="406" spans="1:8" x14ac:dyDescent="0.25">
      <c r="A406" s="14">
        <v>405</v>
      </c>
      <c r="B406" s="20" t="s">
        <v>443</v>
      </c>
      <c r="C406" s="13">
        <v>11</v>
      </c>
      <c r="D406" s="13">
        <v>3</v>
      </c>
      <c r="E406" s="13">
        <v>6</v>
      </c>
      <c r="F406" s="13">
        <v>2</v>
      </c>
      <c r="G406" s="13" t="s">
        <v>543</v>
      </c>
      <c r="H406" s="13" t="s">
        <v>444</v>
      </c>
    </row>
    <row r="407" spans="1:8" x14ac:dyDescent="0.25">
      <c r="A407" s="14">
        <v>406</v>
      </c>
      <c r="B407" s="20" t="s">
        <v>445</v>
      </c>
      <c r="C407" s="13">
        <v>5</v>
      </c>
      <c r="D407" s="13">
        <v>4</v>
      </c>
      <c r="E407" s="13">
        <v>1</v>
      </c>
      <c r="F407" s="13">
        <v>0</v>
      </c>
      <c r="G407" s="13" t="s">
        <v>77</v>
      </c>
      <c r="H407" s="13" t="s">
        <v>444</v>
      </c>
    </row>
    <row r="408" spans="1:8" x14ac:dyDescent="0.25">
      <c r="A408" s="14">
        <v>407</v>
      </c>
      <c r="B408" s="20" t="s">
        <v>446</v>
      </c>
      <c r="C408" s="13">
        <v>14</v>
      </c>
      <c r="D408" s="13">
        <v>11</v>
      </c>
      <c r="E408" s="13">
        <v>2</v>
      </c>
      <c r="F408" s="13">
        <v>1</v>
      </c>
      <c r="G408" s="13" t="s">
        <v>541</v>
      </c>
      <c r="H408" s="13" t="s">
        <v>448</v>
      </c>
    </row>
    <row r="409" spans="1:8" x14ac:dyDescent="0.25">
      <c r="A409" s="14">
        <v>408</v>
      </c>
      <c r="B409" s="20" t="s">
        <v>447</v>
      </c>
      <c r="C409" s="13">
        <v>8</v>
      </c>
      <c r="D409" s="13">
        <v>5</v>
      </c>
      <c r="E409" s="13">
        <v>3</v>
      </c>
      <c r="F409" s="13">
        <v>0</v>
      </c>
      <c r="G409" s="13" t="s">
        <v>77</v>
      </c>
      <c r="H409" s="13" t="s">
        <v>448</v>
      </c>
    </row>
    <row r="410" spans="1:8" x14ac:dyDescent="0.25">
      <c r="A410" s="14">
        <v>409</v>
      </c>
      <c r="B410" s="20" t="s">
        <v>449</v>
      </c>
      <c r="C410" s="13">
        <v>7</v>
      </c>
      <c r="D410" s="13">
        <v>3</v>
      </c>
      <c r="E410" s="13">
        <v>3</v>
      </c>
      <c r="F410" s="13">
        <v>1</v>
      </c>
      <c r="G410" s="13" t="s">
        <v>540</v>
      </c>
      <c r="H410" s="13" t="s">
        <v>444</v>
      </c>
    </row>
    <row r="411" spans="1:8" x14ac:dyDescent="0.25">
      <c r="A411" s="14">
        <v>410</v>
      </c>
      <c r="B411" s="20" t="s">
        <v>15</v>
      </c>
      <c r="C411" s="13">
        <v>8</v>
      </c>
      <c r="D411" s="13">
        <v>5</v>
      </c>
      <c r="E411" s="13">
        <v>3</v>
      </c>
      <c r="F411" s="13">
        <v>0</v>
      </c>
      <c r="G411" s="13" t="s">
        <v>539</v>
      </c>
      <c r="H411" s="13"/>
    </row>
    <row r="412" spans="1:8" x14ac:dyDescent="0.25">
      <c r="A412" s="14">
        <v>411</v>
      </c>
      <c r="B412" s="20" t="s">
        <v>450</v>
      </c>
      <c r="C412" s="13">
        <v>11</v>
      </c>
      <c r="D412" s="13">
        <v>6</v>
      </c>
      <c r="E412" s="13">
        <v>5</v>
      </c>
      <c r="F412" s="13">
        <v>0</v>
      </c>
      <c r="G412" s="13" t="s">
        <v>543</v>
      </c>
      <c r="H412" s="13" t="s">
        <v>444</v>
      </c>
    </row>
    <row r="413" spans="1:8" x14ac:dyDescent="0.25">
      <c r="A413" s="14">
        <v>412</v>
      </c>
      <c r="B413" s="20" t="s">
        <v>451</v>
      </c>
      <c r="C413" s="13">
        <v>8</v>
      </c>
      <c r="D413" s="13">
        <v>7</v>
      </c>
      <c r="E413" s="13">
        <v>1</v>
      </c>
      <c r="F413" s="13">
        <v>0</v>
      </c>
      <c r="G413" s="13" t="s">
        <v>77</v>
      </c>
      <c r="H413" s="13" t="s">
        <v>448</v>
      </c>
    </row>
    <row r="414" spans="1:8" x14ac:dyDescent="0.25">
      <c r="A414" s="14">
        <v>413</v>
      </c>
      <c r="B414" s="20" t="s">
        <v>452</v>
      </c>
      <c r="C414" s="13">
        <v>7</v>
      </c>
      <c r="D414" s="13">
        <v>5</v>
      </c>
      <c r="E414" s="13">
        <v>2</v>
      </c>
      <c r="F414" s="13">
        <v>0</v>
      </c>
      <c r="G414" s="13" t="s">
        <v>77</v>
      </c>
      <c r="H414" s="13" t="s">
        <v>448</v>
      </c>
    </row>
    <row r="415" spans="1:8" x14ac:dyDescent="0.25">
      <c r="A415" s="14">
        <v>414</v>
      </c>
      <c r="B415" s="20" t="s">
        <v>453</v>
      </c>
      <c r="C415" s="13">
        <v>5</v>
      </c>
      <c r="D415" s="13">
        <v>3</v>
      </c>
      <c r="E415" s="13">
        <v>2</v>
      </c>
      <c r="F415" s="13">
        <v>0</v>
      </c>
      <c r="G415" s="13" t="s">
        <v>77</v>
      </c>
      <c r="H415" s="13" t="s">
        <v>448</v>
      </c>
    </row>
    <row r="416" spans="1:8" x14ac:dyDescent="0.25">
      <c r="A416" s="14">
        <v>415</v>
      </c>
      <c r="B416" s="20" t="s">
        <v>454</v>
      </c>
      <c r="C416" s="13">
        <v>7</v>
      </c>
      <c r="D416" s="13">
        <v>4</v>
      </c>
      <c r="E416" s="13">
        <v>3</v>
      </c>
      <c r="F416" s="13">
        <v>0</v>
      </c>
      <c r="G416" s="13" t="s">
        <v>77</v>
      </c>
      <c r="H416" s="13" t="s">
        <v>448</v>
      </c>
    </row>
    <row r="417" spans="1:8" x14ac:dyDescent="0.25">
      <c r="A417" s="14">
        <v>416</v>
      </c>
      <c r="B417" s="20" t="s">
        <v>455</v>
      </c>
      <c r="C417" s="13">
        <v>9</v>
      </c>
      <c r="D417" s="13">
        <v>5</v>
      </c>
      <c r="E417" s="13">
        <v>4</v>
      </c>
      <c r="F417" s="13">
        <v>0</v>
      </c>
      <c r="G417" s="13" t="s">
        <v>77</v>
      </c>
      <c r="H417" s="13" t="s">
        <v>444</v>
      </c>
    </row>
    <row r="418" spans="1:8" ht="15.75" thickBot="1" x14ac:dyDescent="0.3">
      <c r="A418" s="28">
        <v>417</v>
      </c>
      <c r="B418" s="29" t="s">
        <v>456</v>
      </c>
      <c r="C418" s="30">
        <v>7</v>
      </c>
      <c r="D418" s="30">
        <v>5</v>
      </c>
      <c r="E418" s="30">
        <v>2</v>
      </c>
      <c r="F418" s="30">
        <v>0</v>
      </c>
      <c r="G418" s="30" t="s">
        <v>77</v>
      </c>
      <c r="H418" s="13" t="s">
        <v>448</v>
      </c>
    </row>
    <row r="419" spans="1:8" x14ac:dyDescent="0.25">
      <c r="A419" s="14">
        <v>418</v>
      </c>
      <c r="B419" s="20" t="s">
        <v>50</v>
      </c>
      <c r="C419" s="13">
        <v>17</v>
      </c>
      <c r="D419" s="13">
        <v>12</v>
      </c>
      <c r="E419" s="13">
        <v>2</v>
      </c>
      <c r="F419" s="13">
        <v>3</v>
      </c>
      <c r="G419" s="13" t="s">
        <v>539</v>
      </c>
      <c r="H419" s="13"/>
    </row>
    <row r="420" spans="1:8" x14ac:dyDescent="0.25">
      <c r="A420" s="14">
        <v>419</v>
      </c>
      <c r="B420" s="20" t="s">
        <v>457</v>
      </c>
      <c r="C420" s="13">
        <v>12</v>
      </c>
      <c r="D420" s="13">
        <v>8</v>
      </c>
      <c r="E420" s="13">
        <v>3</v>
      </c>
      <c r="F420" s="13">
        <v>1</v>
      </c>
      <c r="G420" s="13" t="s">
        <v>539</v>
      </c>
      <c r="H420" s="13"/>
    </row>
    <row r="421" spans="1:8" x14ac:dyDescent="0.25">
      <c r="A421" s="14">
        <v>420</v>
      </c>
      <c r="B421" s="20" t="s">
        <v>458</v>
      </c>
      <c r="C421" s="13">
        <v>10</v>
      </c>
      <c r="D421" s="13">
        <v>8</v>
      </c>
      <c r="E421" s="13">
        <v>1</v>
      </c>
      <c r="F421" s="13">
        <v>1</v>
      </c>
      <c r="G421" s="13" t="s">
        <v>77</v>
      </c>
      <c r="H421" s="13"/>
    </row>
    <row r="422" spans="1:8" x14ac:dyDescent="0.25">
      <c r="A422" s="14">
        <v>421</v>
      </c>
      <c r="B422" s="20" t="s">
        <v>459</v>
      </c>
      <c r="C422" s="13">
        <v>17</v>
      </c>
      <c r="D422" s="13">
        <v>11</v>
      </c>
      <c r="E422" s="13">
        <v>6</v>
      </c>
      <c r="F422" s="13">
        <v>0</v>
      </c>
      <c r="G422" s="13" t="s">
        <v>77</v>
      </c>
      <c r="H422" s="13"/>
    </row>
    <row r="423" spans="1:8" x14ac:dyDescent="0.25">
      <c r="A423" s="14">
        <v>422</v>
      </c>
      <c r="B423" s="20" t="s">
        <v>460</v>
      </c>
      <c r="C423" s="13">
        <v>9</v>
      </c>
      <c r="D423" s="13">
        <v>6</v>
      </c>
      <c r="E423" s="13">
        <v>3</v>
      </c>
      <c r="F423" s="13">
        <v>0</v>
      </c>
      <c r="G423" s="13" t="s">
        <v>77</v>
      </c>
      <c r="H423" s="13"/>
    </row>
    <row r="424" spans="1:8" x14ac:dyDescent="0.25">
      <c r="A424" s="14">
        <v>423</v>
      </c>
      <c r="B424" s="20" t="s">
        <v>461</v>
      </c>
      <c r="C424" s="13">
        <v>12</v>
      </c>
      <c r="D424" s="13">
        <v>7</v>
      </c>
      <c r="E424" s="13">
        <v>4</v>
      </c>
      <c r="F424" s="13">
        <v>1</v>
      </c>
      <c r="G424" s="13" t="s">
        <v>77</v>
      </c>
      <c r="H424" s="13"/>
    </row>
    <row r="425" spans="1:8" x14ac:dyDescent="0.25">
      <c r="A425" s="14">
        <v>424</v>
      </c>
      <c r="B425" s="20" t="s">
        <v>462</v>
      </c>
      <c r="C425" s="13">
        <v>5</v>
      </c>
      <c r="D425" s="13">
        <v>3</v>
      </c>
      <c r="E425" s="13">
        <v>1</v>
      </c>
      <c r="F425" s="13">
        <v>1</v>
      </c>
      <c r="G425" s="13" t="s">
        <v>77</v>
      </c>
      <c r="H425" s="13"/>
    </row>
    <row r="426" spans="1:8" x14ac:dyDescent="0.25">
      <c r="A426" s="14">
        <v>425</v>
      </c>
      <c r="B426" s="20" t="s">
        <v>463</v>
      </c>
      <c r="C426" s="13">
        <v>10</v>
      </c>
      <c r="D426" s="13">
        <v>4</v>
      </c>
      <c r="E426" s="13">
        <v>3</v>
      </c>
      <c r="F426" s="13">
        <v>3</v>
      </c>
      <c r="G426" s="13" t="s">
        <v>539</v>
      </c>
      <c r="H426" s="13"/>
    </row>
    <row r="427" spans="1:8" x14ac:dyDescent="0.25">
      <c r="A427" s="14">
        <v>426</v>
      </c>
      <c r="B427" s="20" t="s">
        <v>464</v>
      </c>
      <c r="C427" s="13">
        <v>12</v>
      </c>
      <c r="D427" s="13">
        <v>7</v>
      </c>
      <c r="E427" s="13">
        <v>4</v>
      </c>
      <c r="F427" s="13">
        <v>1</v>
      </c>
      <c r="G427" s="13" t="s">
        <v>539</v>
      </c>
      <c r="H427" s="13"/>
    </row>
    <row r="428" spans="1:8" x14ac:dyDescent="0.25">
      <c r="A428" s="14">
        <v>427</v>
      </c>
      <c r="B428" s="20" t="s">
        <v>465</v>
      </c>
      <c r="C428" s="13">
        <v>7</v>
      </c>
      <c r="D428" s="13">
        <v>7</v>
      </c>
      <c r="E428" s="13">
        <v>0</v>
      </c>
      <c r="F428" s="13">
        <v>0</v>
      </c>
      <c r="G428" s="13" t="s">
        <v>541</v>
      </c>
      <c r="H428" s="13"/>
    </row>
    <row r="429" spans="1:8" x14ac:dyDescent="0.25">
      <c r="A429" s="14">
        <v>428</v>
      </c>
      <c r="B429" s="20" t="s">
        <v>466</v>
      </c>
      <c r="C429" s="13">
        <v>15</v>
      </c>
      <c r="D429" s="13">
        <v>9</v>
      </c>
      <c r="E429" s="13">
        <v>6</v>
      </c>
      <c r="F429" s="13">
        <v>0</v>
      </c>
      <c r="G429" s="13" t="s">
        <v>539</v>
      </c>
      <c r="H429" s="13"/>
    </row>
    <row r="430" spans="1:8" ht="15.75" thickBot="1" x14ac:dyDescent="0.3">
      <c r="A430" s="28">
        <v>429</v>
      </c>
      <c r="B430" s="29" t="s">
        <v>467</v>
      </c>
      <c r="C430" s="30">
        <v>9</v>
      </c>
      <c r="D430" s="30">
        <v>7</v>
      </c>
      <c r="E430" s="30">
        <v>2</v>
      </c>
      <c r="F430" s="30">
        <v>0</v>
      </c>
      <c r="G430" s="30" t="s">
        <v>77</v>
      </c>
      <c r="H430" s="30"/>
    </row>
    <row r="431" spans="1:8" x14ac:dyDescent="0.25">
      <c r="A431" s="14">
        <v>430</v>
      </c>
      <c r="B431" s="20" t="s">
        <v>468</v>
      </c>
      <c r="C431" s="13">
        <v>4</v>
      </c>
      <c r="D431" s="13">
        <v>4</v>
      </c>
      <c r="E431" s="13">
        <v>0</v>
      </c>
      <c r="F431" s="13">
        <v>0</v>
      </c>
      <c r="G431" s="13" t="s">
        <v>541</v>
      </c>
      <c r="H431" s="13" t="s">
        <v>469</v>
      </c>
    </row>
    <row r="432" spans="1:8" x14ac:dyDescent="0.25">
      <c r="A432" s="14">
        <v>431</v>
      </c>
      <c r="B432" s="20" t="s">
        <v>20</v>
      </c>
      <c r="C432" s="13">
        <v>7</v>
      </c>
      <c r="D432" s="13">
        <v>3</v>
      </c>
      <c r="E432" s="13">
        <v>4</v>
      </c>
      <c r="F432" s="13">
        <v>0</v>
      </c>
      <c r="G432" s="13" t="s">
        <v>77</v>
      </c>
      <c r="H432" s="13"/>
    </row>
    <row r="433" spans="1:8" x14ac:dyDescent="0.25">
      <c r="A433" s="14">
        <v>432</v>
      </c>
      <c r="B433" s="20" t="s">
        <v>470</v>
      </c>
      <c r="C433" s="13">
        <v>25</v>
      </c>
      <c r="D433" s="13">
        <v>23</v>
      </c>
      <c r="E433" s="13">
        <v>2</v>
      </c>
      <c r="F433" s="13">
        <v>0</v>
      </c>
      <c r="G433" s="13" t="s">
        <v>541</v>
      </c>
      <c r="H433" s="13"/>
    </row>
    <row r="434" spans="1:8" x14ac:dyDescent="0.25">
      <c r="A434" s="14">
        <v>433</v>
      </c>
      <c r="B434" s="20" t="s">
        <v>471</v>
      </c>
      <c r="C434" s="13">
        <v>13</v>
      </c>
      <c r="D434" s="13">
        <v>9</v>
      </c>
      <c r="E434" s="13">
        <v>4</v>
      </c>
      <c r="F434" s="13">
        <v>0</v>
      </c>
      <c r="G434" s="13" t="s">
        <v>77</v>
      </c>
      <c r="H434" s="13"/>
    </row>
    <row r="435" spans="1:8" x14ac:dyDescent="0.25">
      <c r="A435" s="14">
        <v>434</v>
      </c>
      <c r="B435" s="20" t="s">
        <v>472</v>
      </c>
      <c r="C435" s="13">
        <v>4</v>
      </c>
      <c r="D435" s="13">
        <v>2</v>
      </c>
      <c r="E435" s="13">
        <v>2</v>
      </c>
      <c r="F435" s="13">
        <v>0</v>
      </c>
      <c r="G435" s="13" t="s">
        <v>77</v>
      </c>
      <c r="H435" s="13"/>
    </row>
    <row r="436" spans="1:8" x14ac:dyDescent="0.25">
      <c r="A436" s="14">
        <v>435</v>
      </c>
      <c r="B436" s="20" t="s">
        <v>473</v>
      </c>
      <c r="C436" s="13">
        <v>5</v>
      </c>
      <c r="D436" s="13">
        <v>3</v>
      </c>
      <c r="E436" s="13">
        <v>2</v>
      </c>
      <c r="F436" s="13">
        <v>0</v>
      </c>
      <c r="G436" s="13" t="s">
        <v>77</v>
      </c>
      <c r="H436" s="13"/>
    </row>
    <row r="437" spans="1:8" x14ac:dyDescent="0.25">
      <c r="A437" s="14">
        <v>436</v>
      </c>
      <c r="B437" s="20" t="s">
        <v>474</v>
      </c>
      <c r="C437" s="13">
        <v>5</v>
      </c>
      <c r="D437" s="13">
        <v>4</v>
      </c>
      <c r="E437" s="13">
        <v>0</v>
      </c>
      <c r="F437" s="13">
        <v>1</v>
      </c>
      <c r="G437" s="13" t="s">
        <v>539</v>
      </c>
      <c r="H437" s="13"/>
    </row>
    <row r="438" spans="1:8" x14ac:dyDescent="0.25">
      <c r="A438" s="14">
        <v>437</v>
      </c>
      <c r="B438" s="20" t="s">
        <v>475</v>
      </c>
      <c r="C438" s="13">
        <v>4</v>
      </c>
      <c r="D438" s="13">
        <v>3</v>
      </c>
      <c r="E438" s="13">
        <v>1</v>
      </c>
      <c r="F438" s="13">
        <v>0</v>
      </c>
      <c r="G438" s="13" t="s">
        <v>77</v>
      </c>
      <c r="H438" s="13"/>
    </row>
    <row r="439" spans="1:8" x14ac:dyDescent="0.25">
      <c r="A439" s="14">
        <v>438</v>
      </c>
      <c r="B439" s="20" t="s">
        <v>476</v>
      </c>
      <c r="C439" s="13">
        <v>3</v>
      </c>
      <c r="D439" s="13">
        <v>2</v>
      </c>
      <c r="E439" s="13">
        <v>1</v>
      </c>
      <c r="F439" s="13">
        <v>0</v>
      </c>
      <c r="G439" s="13" t="s">
        <v>77</v>
      </c>
      <c r="H439" s="13"/>
    </row>
    <row r="440" spans="1:8" x14ac:dyDescent="0.25">
      <c r="A440" s="14">
        <v>439</v>
      </c>
      <c r="B440" s="20" t="s">
        <v>477</v>
      </c>
      <c r="C440" s="13">
        <v>3</v>
      </c>
      <c r="D440" s="13">
        <v>3</v>
      </c>
      <c r="E440" s="13">
        <v>0</v>
      </c>
      <c r="F440" s="13">
        <v>0</v>
      </c>
      <c r="G440" s="13" t="s">
        <v>77</v>
      </c>
      <c r="H440" s="13"/>
    </row>
    <row r="441" spans="1:8" ht="15.75" thickBot="1" x14ac:dyDescent="0.3">
      <c r="A441" s="28">
        <v>440</v>
      </c>
      <c r="B441" s="29" t="s">
        <v>478</v>
      </c>
      <c r="C441" s="30">
        <v>3</v>
      </c>
      <c r="D441" s="30">
        <v>2</v>
      </c>
      <c r="E441" s="30">
        <v>1</v>
      </c>
      <c r="F441" s="30">
        <v>0</v>
      </c>
      <c r="G441" s="30" t="s">
        <v>77</v>
      </c>
      <c r="H441" s="30"/>
    </row>
    <row r="442" spans="1:8" x14ac:dyDescent="0.25">
      <c r="A442" s="14">
        <v>441</v>
      </c>
      <c r="B442" s="20" t="s">
        <v>479</v>
      </c>
      <c r="C442" s="13">
        <v>24</v>
      </c>
      <c r="D442" s="13">
        <v>14</v>
      </c>
      <c r="E442" s="13">
        <v>9</v>
      </c>
      <c r="F442" s="13">
        <v>1</v>
      </c>
      <c r="G442" s="13" t="s">
        <v>77</v>
      </c>
      <c r="H442" s="13"/>
    </row>
    <row r="443" spans="1:8" x14ac:dyDescent="0.25">
      <c r="A443" s="14">
        <v>442</v>
      </c>
      <c r="B443" s="20" t="s">
        <v>480</v>
      </c>
      <c r="C443" s="13">
        <v>29</v>
      </c>
      <c r="D443" s="13">
        <v>10</v>
      </c>
      <c r="E443" s="13">
        <v>18</v>
      </c>
      <c r="F443" s="13">
        <v>1</v>
      </c>
      <c r="G443" s="13" t="s">
        <v>541</v>
      </c>
      <c r="H443" s="13"/>
    </row>
    <row r="444" spans="1:8" x14ac:dyDescent="0.25">
      <c r="A444" s="14">
        <v>443</v>
      </c>
      <c r="B444" s="20" t="s">
        <v>481</v>
      </c>
      <c r="C444" s="13">
        <v>27</v>
      </c>
      <c r="D444" s="13">
        <v>14</v>
      </c>
      <c r="E444" s="13">
        <v>8</v>
      </c>
      <c r="F444" s="13">
        <v>5</v>
      </c>
      <c r="G444" s="13" t="s">
        <v>543</v>
      </c>
      <c r="H444" s="13"/>
    </row>
    <row r="445" spans="1:8" x14ac:dyDescent="0.25">
      <c r="A445" s="14">
        <v>444</v>
      </c>
      <c r="B445" s="20" t="s">
        <v>482</v>
      </c>
      <c r="C445" s="13">
        <v>35</v>
      </c>
      <c r="D445" s="13">
        <v>29</v>
      </c>
      <c r="E445" s="13">
        <v>4</v>
      </c>
      <c r="F445" s="13">
        <v>2</v>
      </c>
      <c r="G445" s="13" t="s">
        <v>77</v>
      </c>
      <c r="H445" s="13"/>
    </row>
    <row r="446" spans="1:8" x14ac:dyDescent="0.25">
      <c r="A446" s="14">
        <v>445</v>
      </c>
      <c r="B446" s="20" t="s">
        <v>13</v>
      </c>
      <c r="C446" s="13">
        <v>9</v>
      </c>
      <c r="D446" s="13">
        <v>8</v>
      </c>
      <c r="E446" s="13">
        <v>1</v>
      </c>
      <c r="F446" s="13">
        <v>0</v>
      </c>
      <c r="G446" s="13" t="s">
        <v>77</v>
      </c>
      <c r="H446" s="13"/>
    </row>
    <row r="447" spans="1:8" x14ac:dyDescent="0.25">
      <c r="A447" s="14">
        <v>446</v>
      </c>
      <c r="B447" s="35" t="s">
        <v>483</v>
      </c>
      <c r="C447" s="13">
        <v>23</v>
      </c>
      <c r="D447" s="13">
        <v>16</v>
      </c>
      <c r="E447" s="13">
        <v>4</v>
      </c>
      <c r="F447" s="13">
        <v>3</v>
      </c>
      <c r="G447" s="13" t="s">
        <v>77</v>
      </c>
      <c r="H447" s="13"/>
    </row>
    <row r="448" spans="1:8" x14ac:dyDescent="0.25">
      <c r="A448" s="14">
        <v>447</v>
      </c>
      <c r="B448" s="20" t="s">
        <v>484</v>
      </c>
      <c r="C448" s="13">
        <v>7</v>
      </c>
      <c r="D448" s="13">
        <v>6</v>
      </c>
      <c r="E448" s="13">
        <v>1</v>
      </c>
      <c r="F448" s="13">
        <v>0</v>
      </c>
      <c r="G448" s="13" t="s">
        <v>77</v>
      </c>
      <c r="H448" s="13"/>
    </row>
    <row r="449" spans="1:8" x14ac:dyDescent="0.25">
      <c r="A449" s="14">
        <v>448</v>
      </c>
      <c r="B449" s="20" t="s">
        <v>485</v>
      </c>
      <c r="C449" s="13">
        <v>12</v>
      </c>
      <c r="D449" s="13">
        <v>10</v>
      </c>
      <c r="E449" s="13">
        <v>2</v>
      </c>
      <c r="F449" s="13">
        <v>0</v>
      </c>
      <c r="G449" s="13" t="s">
        <v>77</v>
      </c>
      <c r="H449" s="13"/>
    </row>
    <row r="450" spans="1:8" x14ac:dyDescent="0.25">
      <c r="A450" s="14">
        <v>449</v>
      </c>
      <c r="B450" s="20" t="s">
        <v>486</v>
      </c>
      <c r="C450" s="13">
        <v>20</v>
      </c>
      <c r="D450" s="13">
        <v>13</v>
      </c>
      <c r="E450" s="13">
        <v>7</v>
      </c>
      <c r="F450" s="13">
        <v>0</v>
      </c>
      <c r="G450" s="13" t="s">
        <v>77</v>
      </c>
      <c r="H450" s="13"/>
    </row>
    <row r="451" spans="1:8" ht="15.75" thickBot="1" x14ac:dyDescent="0.3">
      <c r="A451" s="28">
        <v>450</v>
      </c>
      <c r="B451" s="29" t="s">
        <v>487</v>
      </c>
      <c r="C451" s="30">
        <v>21</v>
      </c>
      <c r="D451" s="30">
        <v>15</v>
      </c>
      <c r="E451" s="30">
        <v>5</v>
      </c>
      <c r="F451" s="30">
        <v>1</v>
      </c>
      <c r="G451" s="30" t="s">
        <v>77</v>
      </c>
      <c r="H451" s="30"/>
    </row>
    <row r="452" spans="1:8" x14ac:dyDescent="0.25">
      <c r="A452" s="14">
        <v>451</v>
      </c>
      <c r="B452" s="20" t="s">
        <v>488</v>
      </c>
      <c r="C452" s="13">
        <v>12</v>
      </c>
      <c r="D452" s="13">
        <v>5</v>
      </c>
      <c r="E452" s="13">
        <v>6</v>
      </c>
      <c r="F452" s="13">
        <v>1</v>
      </c>
      <c r="G452" s="13" t="s">
        <v>77</v>
      </c>
      <c r="H452" s="13"/>
    </row>
    <row r="453" spans="1:8" x14ac:dyDescent="0.25">
      <c r="A453" s="14">
        <v>452</v>
      </c>
      <c r="B453" s="20" t="s">
        <v>489</v>
      </c>
      <c r="C453" s="13">
        <v>18</v>
      </c>
      <c r="D453" s="13">
        <v>14</v>
      </c>
      <c r="E453" s="13">
        <v>2</v>
      </c>
      <c r="F453" s="13">
        <v>2</v>
      </c>
      <c r="G453" s="13" t="s">
        <v>539</v>
      </c>
      <c r="H453" s="13"/>
    </row>
    <row r="454" spans="1:8" x14ac:dyDescent="0.25">
      <c r="A454" s="14">
        <v>453</v>
      </c>
      <c r="B454" s="20" t="s">
        <v>490</v>
      </c>
      <c r="C454" s="13">
        <v>7</v>
      </c>
      <c r="D454" s="13">
        <v>3</v>
      </c>
      <c r="E454" s="13">
        <v>3</v>
      </c>
      <c r="F454" s="13">
        <v>1</v>
      </c>
      <c r="G454" s="13" t="s">
        <v>77</v>
      </c>
      <c r="H454" s="13"/>
    </row>
    <row r="455" spans="1:8" x14ac:dyDescent="0.25">
      <c r="A455" s="14">
        <v>454</v>
      </c>
      <c r="B455" s="20" t="s">
        <v>38</v>
      </c>
      <c r="C455" s="13">
        <v>10</v>
      </c>
      <c r="D455" s="13">
        <v>7</v>
      </c>
      <c r="E455" s="13">
        <v>3</v>
      </c>
      <c r="F455" s="13">
        <v>0</v>
      </c>
      <c r="G455" s="13" t="s">
        <v>77</v>
      </c>
      <c r="H455" s="13"/>
    </row>
    <row r="456" spans="1:8" x14ac:dyDescent="0.25">
      <c r="A456" s="14">
        <v>455</v>
      </c>
      <c r="B456" s="20" t="s">
        <v>491</v>
      </c>
      <c r="C456" s="13">
        <v>8</v>
      </c>
      <c r="D456" s="13">
        <v>6</v>
      </c>
      <c r="E456" s="13">
        <v>1</v>
      </c>
      <c r="F456" s="13">
        <v>1</v>
      </c>
      <c r="G456" s="13" t="s">
        <v>77</v>
      </c>
      <c r="H456" s="13"/>
    </row>
    <row r="457" spans="1:8" x14ac:dyDescent="0.25">
      <c r="A457" s="14">
        <v>456</v>
      </c>
      <c r="B457" s="20" t="s">
        <v>492</v>
      </c>
      <c r="C457" s="13">
        <v>7</v>
      </c>
      <c r="D457" s="13">
        <v>4</v>
      </c>
      <c r="E457" s="13">
        <v>3</v>
      </c>
      <c r="F457" s="13">
        <v>0</v>
      </c>
      <c r="G457" s="13" t="s">
        <v>544</v>
      </c>
      <c r="H457" s="13"/>
    </row>
    <row r="458" spans="1:8" x14ac:dyDescent="0.25">
      <c r="A458" s="14">
        <v>457</v>
      </c>
      <c r="B458" s="20" t="s">
        <v>493</v>
      </c>
      <c r="C458" s="13">
        <v>6</v>
      </c>
      <c r="D458" s="13">
        <v>4</v>
      </c>
      <c r="E458" s="13">
        <v>2</v>
      </c>
      <c r="F458" s="13">
        <v>0</v>
      </c>
      <c r="G458" s="13" t="s">
        <v>77</v>
      </c>
      <c r="H458" s="13"/>
    </row>
    <row r="459" spans="1:8" x14ac:dyDescent="0.25">
      <c r="A459" s="14">
        <v>458</v>
      </c>
      <c r="B459" s="20" t="s">
        <v>494</v>
      </c>
      <c r="C459" s="13">
        <v>2</v>
      </c>
      <c r="D459" s="13">
        <v>1</v>
      </c>
      <c r="E459" s="13">
        <v>1</v>
      </c>
      <c r="F459" s="13">
        <v>0</v>
      </c>
      <c r="G459" s="13" t="s">
        <v>77</v>
      </c>
      <c r="H459" s="13"/>
    </row>
    <row r="460" spans="1:8" x14ac:dyDescent="0.25">
      <c r="A460" s="14">
        <v>459</v>
      </c>
      <c r="B460" s="20" t="s">
        <v>495</v>
      </c>
      <c r="C460" s="13">
        <v>16</v>
      </c>
      <c r="D460" s="13">
        <v>10</v>
      </c>
      <c r="E460" s="13">
        <v>6</v>
      </c>
      <c r="F460" s="13">
        <v>0</v>
      </c>
      <c r="G460" s="13" t="s">
        <v>77</v>
      </c>
      <c r="H460" s="13"/>
    </row>
    <row r="461" spans="1:8" ht="15.75" thickBot="1" x14ac:dyDescent="0.3">
      <c r="A461" s="28">
        <v>460</v>
      </c>
      <c r="B461" s="29" t="s">
        <v>496</v>
      </c>
      <c r="C461" s="30">
        <v>25</v>
      </c>
      <c r="D461" s="30">
        <v>17</v>
      </c>
      <c r="E461" s="30">
        <v>7</v>
      </c>
      <c r="F461" s="30">
        <v>1</v>
      </c>
      <c r="G461" s="30" t="s">
        <v>544</v>
      </c>
      <c r="H461" s="30"/>
    </row>
    <row r="462" spans="1:8" x14ac:dyDescent="0.25">
      <c r="A462" s="14">
        <v>461</v>
      </c>
      <c r="B462" s="20" t="s">
        <v>497</v>
      </c>
      <c r="C462" s="13">
        <v>44</v>
      </c>
      <c r="D462" s="13">
        <v>38</v>
      </c>
      <c r="E462" s="13">
        <v>6</v>
      </c>
      <c r="F462" s="13">
        <v>0</v>
      </c>
      <c r="G462" s="13" t="s">
        <v>541</v>
      </c>
      <c r="H462" s="13"/>
    </row>
    <row r="463" spans="1:8" x14ac:dyDescent="0.25">
      <c r="A463" s="14">
        <v>462</v>
      </c>
      <c r="B463" s="20" t="s">
        <v>33</v>
      </c>
      <c r="C463" s="13">
        <v>44</v>
      </c>
      <c r="D463" s="13">
        <v>38</v>
      </c>
      <c r="E463" s="13">
        <v>6</v>
      </c>
      <c r="F463" s="13">
        <v>0</v>
      </c>
      <c r="G463" s="13" t="s">
        <v>541</v>
      </c>
      <c r="H463" s="13"/>
    </row>
    <row r="464" spans="1:8" x14ac:dyDescent="0.25">
      <c r="A464" s="14">
        <v>463</v>
      </c>
      <c r="B464" s="20" t="s">
        <v>498</v>
      </c>
      <c r="C464" s="13">
        <v>44</v>
      </c>
      <c r="D464" s="13">
        <v>38</v>
      </c>
      <c r="E464" s="13">
        <v>6</v>
      </c>
      <c r="F464" s="13">
        <v>0</v>
      </c>
      <c r="G464" s="13" t="s">
        <v>541</v>
      </c>
      <c r="H464" s="13"/>
    </row>
    <row r="465" spans="1:8" x14ac:dyDescent="0.25">
      <c r="A465" s="14">
        <v>464</v>
      </c>
      <c r="B465" s="20" t="s">
        <v>499</v>
      </c>
      <c r="C465" s="13">
        <v>44</v>
      </c>
      <c r="D465" s="13">
        <v>38</v>
      </c>
      <c r="E465" s="13">
        <v>6</v>
      </c>
      <c r="F465" s="13">
        <v>0</v>
      </c>
      <c r="G465" s="13" t="s">
        <v>541</v>
      </c>
      <c r="H465" s="13"/>
    </row>
    <row r="466" spans="1:8" x14ac:dyDescent="0.25">
      <c r="A466" s="14">
        <v>465</v>
      </c>
      <c r="B466" s="20" t="s">
        <v>500</v>
      </c>
      <c r="C466" s="13">
        <v>44</v>
      </c>
      <c r="D466" s="13">
        <v>38</v>
      </c>
      <c r="E466" s="13">
        <v>6</v>
      </c>
      <c r="F466" s="13">
        <v>0</v>
      </c>
      <c r="G466" s="13" t="s">
        <v>541</v>
      </c>
      <c r="H466" s="13"/>
    </row>
    <row r="467" spans="1:8" x14ac:dyDescent="0.25">
      <c r="A467" s="14">
        <v>466</v>
      </c>
      <c r="B467" s="20" t="s">
        <v>501</v>
      </c>
      <c r="C467" s="13">
        <v>44</v>
      </c>
      <c r="D467" s="13">
        <v>38</v>
      </c>
      <c r="E467" s="13">
        <v>6</v>
      </c>
      <c r="F467" s="13">
        <v>0</v>
      </c>
      <c r="G467" s="13" t="s">
        <v>541</v>
      </c>
      <c r="H467" s="13"/>
    </row>
    <row r="468" spans="1:8" x14ac:dyDescent="0.25">
      <c r="A468" s="14">
        <v>467</v>
      </c>
      <c r="B468" s="20" t="s">
        <v>502</v>
      </c>
      <c r="C468" s="13">
        <v>44</v>
      </c>
      <c r="D468" s="13">
        <v>38</v>
      </c>
      <c r="E468" s="13">
        <v>6</v>
      </c>
      <c r="F468" s="13">
        <v>0</v>
      </c>
      <c r="G468" s="13" t="s">
        <v>541</v>
      </c>
      <c r="H468" s="13"/>
    </row>
    <row r="469" spans="1:8" ht="15.75" thickBot="1" x14ac:dyDescent="0.3">
      <c r="A469" s="28">
        <v>468</v>
      </c>
      <c r="B469" s="29" t="s">
        <v>503</v>
      </c>
      <c r="C469" s="30">
        <v>44</v>
      </c>
      <c r="D469" s="30">
        <v>38</v>
      </c>
      <c r="E469" s="30">
        <v>6</v>
      </c>
      <c r="F469" s="30">
        <v>0</v>
      </c>
      <c r="G469" s="30" t="s">
        <v>541</v>
      </c>
      <c r="H469" s="30"/>
    </row>
    <row r="470" spans="1:8" x14ac:dyDescent="0.25">
      <c r="A470" s="14">
        <v>469</v>
      </c>
      <c r="B470" s="20" t="s">
        <v>504</v>
      </c>
      <c r="C470" s="13">
        <v>20</v>
      </c>
      <c r="D470" s="13">
        <v>19</v>
      </c>
      <c r="E470" s="13">
        <v>1</v>
      </c>
      <c r="F470" s="13">
        <v>0</v>
      </c>
      <c r="G470" s="13" t="s">
        <v>540</v>
      </c>
      <c r="H470" s="13"/>
    </row>
    <row r="471" spans="1:8" x14ac:dyDescent="0.25">
      <c r="A471" s="14">
        <v>470</v>
      </c>
      <c r="B471" s="20" t="s">
        <v>505</v>
      </c>
      <c r="C471" s="13">
        <v>41</v>
      </c>
      <c r="D471" s="13">
        <v>40</v>
      </c>
      <c r="E471" s="13">
        <v>1</v>
      </c>
      <c r="F471" s="13">
        <v>0</v>
      </c>
      <c r="G471" s="13" t="s">
        <v>540</v>
      </c>
      <c r="H471" s="13"/>
    </row>
    <row r="472" spans="1:8" x14ac:dyDescent="0.25">
      <c r="A472" s="14">
        <v>471</v>
      </c>
      <c r="B472" s="20" t="s">
        <v>506</v>
      </c>
      <c r="C472" s="13">
        <v>8</v>
      </c>
      <c r="D472" s="13">
        <v>4</v>
      </c>
      <c r="E472" s="13">
        <v>3</v>
      </c>
      <c r="F472" s="13">
        <v>1</v>
      </c>
      <c r="G472" s="13" t="s">
        <v>77</v>
      </c>
      <c r="H472" s="13"/>
    </row>
    <row r="473" spans="1:8" x14ac:dyDescent="0.25">
      <c r="A473" s="14">
        <v>472</v>
      </c>
      <c r="B473" s="20" t="s">
        <v>47</v>
      </c>
      <c r="C473" s="13">
        <v>19</v>
      </c>
      <c r="D473" s="13">
        <v>15</v>
      </c>
      <c r="E473" s="13">
        <v>3</v>
      </c>
      <c r="F473" s="13">
        <v>1</v>
      </c>
      <c r="G473" s="13" t="s">
        <v>539</v>
      </c>
      <c r="H473" s="13"/>
    </row>
    <row r="474" spans="1:8" x14ac:dyDescent="0.25">
      <c r="A474" s="14">
        <v>473</v>
      </c>
      <c r="B474" s="20" t="s">
        <v>507</v>
      </c>
      <c r="C474" s="13">
        <v>10</v>
      </c>
      <c r="D474" s="13">
        <v>7</v>
      </c>
      <c r="E474" s="13">
        <v>3</v>
      </c>
      <c r="F474" s="13">
        <v>0</v>
      </c>
      <c r="G474" s="13" t="s">
        <v>77</v>
      </c>
      <c r="H474" s="13"/>
    </row>
    <row r="475" spans="1:8" x14ac:dyDescent="0.25">
      <c r="A475" s="14">
        <v>474</v>
      </c>
      <c r="B475" s="20" t="s">
        <v>508</v>
      </c>
      <c r="C475" s="13">
        <v>5</v>
      </c>
      <c r="D475" s="13">
        <v>2</v>
      </c>
      <c r="E475" s="13">
        <v>3</v>
      </c>
      <c r="F475" s="13">
        <v>0</v>
      </c>
      <c r="G475" s="13" t="s">
        <v>77</v>
      </c>
      <c r="H475" s="13"/>
    </row>
    <row r="476" spans="1:8" x14ac:dyDescent="0.25">
      <c r="A476" s="14">
        <v>475</v>
      </c>
      <c r="B476" s="20" t="s">
        <v>509</v>
      </c>
      <c r="C476" s="13">
        <v>8</v>
      </c>
      <c r="D476" s="13">
        <v>6</v>
      </c>
      <c r="E476" s="13">
        <v>2</v>
      </c>
      <c r="F476" s="13">
        <v>0</v>
      </c>
      <c r="G476" s="13" t="s">
        <v>77</v>
      </c>
      <c r="H476" s="13"/>
    </row>
    <row r="477" spans="1:8" ht="15.75" thickBot="1" x14ac:dyDescent="0.3">
      <c r="A477" s="28">
        <v>476</v>
      </c>
      <c r="B477" s="29" t="s">
        <v>510</v>
      </c>
      <c r="C477" s="30">
        <v>5</v>
      </c>
      <c r="D477" s="30">
        <v>4</v>
      </c>
      <c r="E477" s="30">
        <v>1</v>
      </c>
      <c r="F477" s="30">
        <v>0</v>
      </c>
      <c r="G477" s="30" t="s">
        <v>77</v>
      </c>
      <c r="H477" s="30"/>
    </row>
    <row r="478" spans="1:8" x14ac:dyDescent="0.25">
      <c r="A478" s="14">
        <v>477</v>
      </c>
      <c r="B478" s="20" t="s">
        <v>511</v>
      </c>
      <c r="C478" s="13">
        <v>8</v>
      </c>
      <c r="D478" s="13">
        <v>4</v>
      </c>
      <c r="E478" s="13">
        <v>3</v>
      </c>
      <c r="F478" s="13">
        <v>1</v>
      </c>
      <c r="G478" s="13" t="s">
        <v>539</v>
      </c>
      <c r="H478" s="13"/>
    </row>
    <row r="479" spans="1:8" x14ac:dyDescent="0.25">
      <c r="A479" s="14">
        <v>478</v>
      </c>
      <c r="B479" s="20" t="s">
        <v>512</v>
      </c>
      <c r="C479" s="13">
        <v>7</v>
      </c>
      <c r="D479" s="13">
        <v>5</v>
      </c>
      <c r="E479" s="13">
        <v>2</v>
      </c>
      <c r="F479" s="13">
        <v>0</v>
      </c>
      <c r="G479" s="13" t="s">
        <v>77</v>
      </c>
      <c r="H479" s="13"/>
    </row>
    <row r="480" spans="1:8" x14ac:dyDescent="0.25">
      <c r="A480" s="14">
        <v>479</v>
      </c>
      <c r="B480" s="20" t="s">
        <v>513</v>
      </c>
      <c r="C480" s="13">
        <v>9</v>
      </c>
      <c r="D480" s="13">
        <v>8</v>
      </c>
      <c r="E480" s="13">
        <v>1</v>
      </c>
      <c r="F480" s="13">
        <v>0</v>
      </c>
      <c r="G480" s="13" t="s">
        <v>77</v>
      </c>
      <c r="H480" s="13"/>
    </row>
    <row r="481" spans="1:8" x14ac:dyDescent="0.25">
      <c r="A481" s="14">
        <v>480</v>
      </c>
      <c r="B481" s="20" t="s">
        <v>514</v>
      </c>
      <c r="C481" s="13">
        <v>8</v>
      </c>
      <c r="D481" s="13">
        <v>6</v>
      </c>
      <c r="E481" s="13">
        <v>2</v>
      </c>
      <c r="F481" s="13">
        <v>0</v>
      </c>
      <c r="G481" s="13" t="s">
        <v>77</v>
      </c>
      <c r="H481" s="13"/>
    </row>
    <row r="482" spans="1:8" x14ac:dyDescent="0.25">
      <c r="A482" s="14">
        <v>481</v>
      </c>
      <c r="B482" s="20" t="s">
        <v>48</v>
      </c>
      <c r="C482" s="13">
        <v>6</v>
      </c>
      <c r="D482" s="13">
        <v>5</v>
      </c>
      <c r="E482" s="13">
        <v>1</v>
      </c>
      <c r="F482" s="13">
        <v>0</v>
      </c>
      <c r="G482" s="13" t="s">
        <v>77</v>
      </c>
      <c r="H482" s="13"/>
    </row>
    <row r="483" spans="1:8" ht="15.75" thickBot="1" x14ac:dyDescent="0.3">
      <c r="A483" s="28">
        <v>482</v>
      </c>
      <c r="B483" s="29" t="s">
        <v>515</v>
      </c>
      <c r="C483" s="30">
        <v>4</v>
      </c>
      <c r="D483" s="30">
        <v>2</v>
      </c>
      <c r="E483" s="30">
        <v>2</v>
      </c>
      <c r="F483" s="30">
        <v>0</v>
      </c>
      <c r="G483" s="30" t="s">
        <v>540</v>
      </c>
      <c r="H483" s="30"/>
    </row>
    <row r="484" spans="1:8" x14ac:dyDescent="0.25">
      <c r="A484" s="14">
        <v>483</v>
      </c>
      <c r="B484" s="20" t="s">
        <v>516</v>
      </c>
      <c r="C484" s="13">
        <v>5</v>
      </c>
      <c r="D484" s="13">
        <v>3</v>
      </c>
      <c r="E484" s="13">
        <v>1</v>
      </c>
      <c r="F484" s="13">
        <v>1</v>
      </c>
      <c r="G484" s="13" t="s">
        <v>539</v>
      </c>
      <c r="H484" s="13"/>
    </row>
    <row r="485" spans="1:8" x14ac:dyDescent="0.25">
      <c r="A485" s="14">
        <v>484</v>
      </c>
      <c r="B485" s="20" t="s">
        <v>517</v>
      </c>
      <c r="C485" s="13">
        <v>7</v>
      </c>
      <c r="D485" s="13">
        <v>5</v>
      </c>
      <c r="E485" s="13">
        <v>1</v>
      </c>
      <c r="F485" s="13">
        <v>1</v>
      </c>
      <c r="G485" s="13" t="s">
        <v>77</v>
      </c>
      <c r="H485" s="13"/>
    </row>
    <row r="486" spans="1:8" x14ac:dyDescent="0.25">
      <c r="A486" s="14">
        <v>485</v>
      </c>
      <c r="B486" s="20" t="s">
        <v>518</v>
      </c>
      <c r="C486" s="13">
        <v>6</v>
      </c>
      <c r="D486" s="13">
        <v>5</v>
      </c>
      <c r="E486" s="13">
        <v>1</v>
      </c>
      <c r="F486" s="13">
        <v>0</v>
      </c>
      <c r="G486" s="13" t="s">
        <v>77</v>
      </c>
      <c r="H486" s="13"/>
    </row>
    <row r="487" spans="1:8" x14ac:dyDescent="0.25">
      <c r="A487" s="14">
        <v>486</v>
      </c>
      <c r="B487" s="20" t="s">
        <v>519</v>
      </c>
      <c r="C487" s="13">
        <v>5</v>
      </c>
      <c r="D487" s="13">
        <v>4</v>
      </c>
      <c r="E487" s="13">
        <v>0</v>
      </c>
      <c r="F487" s="13">
        <v>1</v>
      </c>
      <c r="G487" s="13" t="s">
        <v>77</v>
      </c>
      <c r="H487" s="13"/>
    </row>
    <row r="488" spans="1:8" x14ac:dyDescent="0.25">
      <c r="A488" s="14">
        <v>487</v>
      </c>
      <c r="B488" s="20" t="s">
        <v>41</v>
      </c>
      <c r="C488" s="13">
        <v>5</v>
      </c>
      <c r="D488" s="13">
        <v>3</v>
      </c>
      <c r="E488" s="13">
        <v>1</v>
      </c>
      <c r="F488" s="13">
        <v>1</v>
      </c>
      <c r="G488" s="13" t="s">
        <v>538</v>
      </c>
      <c r="H488" s="13"/>
    </row>
    <row r="489" spans="1:8" ht="15.75" thickBot="1" x14ac:dyDescent="0.3">
      <c r="A489" s="28">
        <v>488</v>
      </c>
      <c r="B489" s="29" t="s">
        <v>520</v>
      </c>
      <c r="C489" s="30">
        <v>5</v>
      </c>
      <c r="D489" s="30">
        <v>3</v>
      </c>
      <c r="E489" s="30">
        <v>1</v>
      </c>
      <c r="F489" s="30">
        <v>1</v>
      </c>
      <c r="G489" s="30" t="s">
        <v>539</v>
      </c>
      <c r="H489" s="30"/>
    </row>
    <row r="490" spans="1:8" x14ac:dyDescent="0.25">
      <c r="A490" s="14">
        <v>489</v>
      </c>
      <c r="B490" s="20" t="s">
        <v>521</v>
      </c>
      <c r="C490" s="13">
        <v>23</v>
      </c>
      <c r="D490" s="13">
        <v>22</v>
      </c>
      <c r="E490" s="13">
        <v>1</v>
      </c>
      <c r="F490" s="13">
        <v>0</v>
      </c>
      <c r="G490" s="13" t="s">
        <v>540</v>
      </c>
      <c r="H490" s="13"/>
    </row>
    <row r="491" spans="1:8" x14ac:dyDescent="0.25">
      <c r="A491" s="14">
        <v>490</v>
      </c>
      <c r="B491" s="20" t="s">
        <v>522</v>
      </c>
      <c r="C491" s="13">
        <v>10</v>
      </c>
      <c r="D491" s="13">
        <v>10</v>
      </c>
      <c r="E491" s="13">
        <v>0</v>
      </c>
      <c r="F491" s="13">
        <v>0</v>
      </c>
      <c r="G491" s="13" t="s">
        <v>77</v>
      </c>
      <c r="H491" s="13"/>
    </row>
    <row r="492" spans="1:8" x14ac:dyDescent="0.25">
      <c r="A492" s="14">
        <v>491</v>
      </c>
      <c r="B492" s="20" t="s">
        <v>523</v>
      </c>
      <c r="C492" s="13">
        <v>20</v>
      </c>
      <c r="D492" s="13">
        <v>19</v>
      </c>
      <c r="E492" s="13">
        <v>1</v>
      </c>
      <c r="F492" s="13">
        <v>0</v>
      </c>
      <c r="G492" s="13" t="s">
        <v>77</v>
      </c>
      <c r="H492" s="13"/>
    </row>
    <row r="493" spans="1:8" x14ac:dyDescent="0.25">
      <c r="A493" s="14">
        <v>492</v>
      </c>
      <c r="B493" s="20" t="s">
        <v>524</v>
      </c>
      <c r="C493" s="13">
        <v>10</v>
      </c>
      <c r="D493" s="13">
        <v>10</v>
      </c>
      <c r="E493" s="13">
        <v>0</v>
      </c>
      <c r="F493" s="13">
        <v>0</v>
      </c>
      <c r="G493" s="13" t="s">
        <v>541</v>
      </c>
      <c r="H493" s="13"/>
    </row>
    <row r="494" spans="1:8" ht="15.75" thickBot="1" x14ac:dyDescent="0.3">
      <c r="A494" s="28">
        <v>493</v>
      </c>
      <c r="B494" s="29" t="s">
        <v>42</v>
      </c>
      <c r="C494" s="30">
        <v>13</v>
      </c>
      <c r="D494" s="30">
        <v>13</v>
      </c>
      <c r="E494" s="30">
        <v>0</v>
      </c>
      <c r="F494" s="30">
        <v>0</v>
      </c>
      <c r="G494" s="30" t="s">
        <v>77</v>
      </c>
      <c r="H494" s="30"/>
    </row>
    <row r="495" spans="1:8" x14ac:dyDescent="0.25">
      <c r="A495" s="14">
        <v>494</v>
      </c>
      <c r="B495" s="20" t="s">
        <v>32</v>
      </c>
      <c r="C495" s="13">
        <v>14</v>
      </c>
      <c r="D495" s="13">
        <v>12</v>
      </c>
      <c r="E495" s="13">
        <v>2</v>
      </c>
      <c r="F495" s="13">
        <v>0</v>
      </c>
      <c r="G495" s="13" t="s">
        <v>541</v>
      </c>
      <c r="H495" s="13"/>
    </row>
    <row r="496" spans="1:8" x14ac:dyDescent="0.25">
      <c r="A496" s="14">
        <v>495</v>
      </c>
      <c r="B496" s="20" t="s">
        <v>525</v>
      </c>
      <c r="C496" s="13">
        <v>17</v>
      </c>
      <c r="D496" s="13">
        <v>15</v>
      </c>
      <c r="E496" s="13">
        <v>2</v>
      </c>
      <c r="F496" s="13">
        <v>0</v>
      </c>
      <c r="G496" s="13" t="s">
        <v>541</v>
      </c>
      <c r="H496" s="13"/>
    </row>
    <row r="497" spans="1:8" x14ac:dyDescent="0.25">
      <c r="A497" s="14">
        <v>496</v>
      </c>
      <c r="B497" s="20" t="s">
        <v>526</v>
      </c>
      <c r="C497" s="13">
        <v>17</v>
      </c>
      <c r="D497" s="13">
        <v>15</v>
      </c>
      <c r="E497" s="13">
        <v>2</v>
      </c>
      <c r="F497" s="13">
        <v>0</v>
      </c>
      <c r="G497" s="13" t="s">
        <v>541</v>
      </c>
      <c r="H497" s="13"/>
    </row>
    <row r="498" spans="1:8" ht="15.75" thickBot="1" x14ac:dyDescent="0.3">
      <c r="A498" s="28">
        <v>497</v>
      </c>
      <c r="B498" s="29" t="s">
        <v>527</v>
      </c>
      <c r="C498" s="30">
        <v>15</v>
      </c>
      <c r="D498" s="30">
        <v>12</v>
      </c>
      <c r="E498" s="30">
        <v>3</v>
      </c>
      <c r="F498" s="30">
        <v>0</v>
      </c>
      <c r="G498" s="30" t="s">
        <v>541</v>
      </c>
      <c r="H498" s="30"/>
    </row>
    <row r="499" spans="1:8" x14ac:dyDescent="0.25">
      <c r="A499" s="14">
        <v>498</v>
      </c>
      <c r="B499" s="35" t="s">
        <v>40</v>
      </c>
      <c r="C499" s="13">
        <v>7</v>
      </c>
      <c r="D499" s="13">
        <v>6</v>
      </c>
      <c r="E499" s="13">
        <v>1</v>
      </c>
      <c r="F499" s="13">
        <v>0</v>
      </c>
      <c r="G499" s="13" t="s">
        <v>541</v>
      </c>
      <c r="H499" s="13"/>
    </row>
    <row r="500" spans="1:8" x14ac:dyDescent="0.25">
      <c r="A500" s="14">
        <v>499</v>
      </c>
      <c r="B500" s="20" t="s">
        <v>528</v>
      </c>
      <c r="C500" s="13">
        <v>8</v>
      </c>
      <c r="D500" s="13">
        <v>6</v>
      </c>
      <c r="E500" s="13">
        <v>2</v>
      </c>
      <c r="F500" s="13">
        <v>0</v>
      </c>
      <c r="G500" s="13" t="s">
        <v>77</v>
      </c>
      <c r="H500" s="13"/>
    </row>
    <row r="501" spans="1:8" ht="15.75" thickBot="1" x14ac:dyDescent="0.3">
      <c r="A501" s="28">
        <v>500</v>
      </c>
      <c r="B501" s="29" t="s">
        <v>529</v>
      </c>
      <c r="C501" s="30">
        <v>5</v>
      </c>
      <c r="D501" s="30">
        <v>3</v>
      </c>
      <c r="E501" s="30">
        <v>2</v>
      </c>
      <c r="F501" s="30">
        <v>0</v>
      </c>
      <c r="G501" s="30" t="s">
        <v>77</v>
      </c>
      <c r="H501" s="30"/>
    </row>
    <row r="502" spans="1:8" x14ac:dyDescent="0.25">
      <c r="A502" s="14">
        <v>501</v>
      </c>
      <c r="B502" s="20" t="s">
        <v>26</v>
      </c>
      <c r="C502" s="13">
        <v>15</v>
      </c>
      <c r="D502" s="13">
        <v>12</v>
      </c>
      <c r="E502" s="13">
        <v>3</v>
      </c>
      <c r="F502" s="13">
        <v>0</v>
      </c>
      <c r="G502" s="13" t="s">
        <v>77</v>
      </c>
      <c r="H502" s="13"/>
    </row>
    <row r="503" spans="1:8" ht="15.75" thickBot="1" x14ac:dyDescent="0.3">
      <c r="A503" s="28">
        <v>502</v>
      </c>
      <c r="B503" s="29" t="s">
        <v>530</v>
      </c>
      <c r="C503" s="30">
        <v>10</v>
      </c>
      <c r="D503" s="30">
        <v>8</v>
      </c>
      <c r="E503" s="30">
        <v>2</v>
      </c>
      <c r="F503" s="30">
        <v>0</v>
      </c>
      <c r="G503" s="30" t="s">
        <v>77</v>
      </c>
      <c r="H503" s="30"/>
    </row>
    <row r="504" spans="1:8" x14ac:dyDescent="0.25">
      <c r="A504" s="37">
        <v>503</v>
      </c>
      <c r="B504" s="20" t="s">
        <v>531</v>
      </c>
      <c r="C504" s="13">
        <v>10</v>
      </c>
      <c r="D504" s="13">
        <v>9</v>
      </c>
      <c r="E504" s="13">
        <v>1</v>
      </c>
      <c r="F504" s="13">
        <v>0</v>
      </c>
      <c r="G504" s="13" t="s">
        <v>541</v>
      </c>
      <c r="H504" s="13"/>
    </row>
    <row r="505" spans="1:8" ht="15.75" thickBot="1" x14ac:dyDescent="0.3">
      <c r="A505" s="28">
        <v>504</v>
      </c>
      <c r="B505" s="29" t="s">
        <v>30</v>
      </c>
      <c r="C505" s="30">
        <v>5</v>
      </c>
      <c r="D505" s="30">
        <v>3</v>
      </c>
      <c r="E505" s="30">
        <v>1</v>
      </c>
      <c r="F505" s="30">
        <v>1</v>
      </c>
      <c r="G505" s="30" t="s">
        <v>541</v>
      </c>
      <c r="H505" s="30"/>
    </row>
    <row r="506" spans="1:8" x14ac:dyDescent="0.25">
      <c r="A506" s="14">
        <v>505</v>
      </c>
      <c r="B506" s="20" t="s">
        <v>532</v>
      </c>
      <c r="C506" s="13">
        <v>9</v>
      </c>
      <c r="D506" s="13">
        <v>5</v>
      </c>
      <c r="E506" s="13">
        <v>4</v>
      </c>
      <c r="F506" s="13">
        <v>0</v>
      </c>
      <c r="G506" s="13" t="s">
        <v>77</v>
      </c>
      <c r="H506" s="13"/>
    </row>
    <row r="507" spans="1:8" x14ac:dyDescent="0.25">
      <c r="A507" s="36">
        <v>506</v>
      </c>
      <c r="B507" s="20" t="s">
        <v>536</v>
      </c>
      <c r="C507" s="13">
        <v>17</v>
      </c>
      <c r="D507" s="13">
        <v>11</v>
      </c>
      <c r="E507" s="13">
        <v>6</v>
      </c>
      <c r="F507" s="13">
        <v>0</v>
      </c>
      <c r="G507" s="13" t="s">
        <v>77</v>
      </c>
      <c r="H507" s="13"/>
    </row>
    <row r="508" spans="1:8" x14ac:dyDescent="0.25">
      <c r="A508" s="14">
        <v>507</v>
      </c>
      <c r="B508" s="20" t="s">
        <v>39</v>
      </c>
      <c r="C508" s="13">
        <v>4</v>
      </c>
      <c r="D508" s="13">
        <v>0</v>
      </c>
      <c r="E508" s="13">
        <v>2</v>
      </c>
      <c r="F508" s="13">
        <v>2</v>
      </c>
      <c r="G508" s="13" t="s">
        <v>541</v>
      </c>
      <c r="H508" s="13"/>
    </row>
    <row r="509" spans="1:8" x14ac:dyDescent="0.25">
      <c r="A509" s="14">
        <v>508</v>
      </c>
      <c r="B509" s="20" t="s">
        <v>49</v>
      </c>
      <c r="C509" s="13">
        <v>13</v>
      </c>
      <c r="D509" s="13">
        <v>8</v>
      </c>
      <c r="E509" s="13">
        <v>5</v>
      </c>
      <c r="F509" s="13">
        <v>0</v>
      </c>
      <c r="G509" s="13" t="s">
        <v>541</v>
      </c>
      <c r="H509" s="13"/>
    </row>
    <row r="510" spans="1:8" x14ac:dyDescent="0.25">
      <c r="A510" s="36">
        <v>509</v>
      </c>
      <c r="B510" s="20" t="s">
        <v>537</v>
      </c>
      <c r="C510" s="13">
        <v>25</v>
      </c>
      <c r="D510" s="13">
        <v>17</v>
      </c>
      <c r="E510" s="13">
        <v>7</v>
      </c>
      <c r="F510" s="13">
        <v>1</v>
      </c>
      <c r="G510" s="13" t="s">
        <v>541</v>
      </c>
      <c r="H510" s="13"/>
    </row>
    <row r="511" spans="1:8" x14ac:dyDescent="0.25">
      <c r="A511" s="14">
        <v>510</v>
      </c>
      <c r="B511" s="20" t="s">
        <v>34</v>
      </c>
      <c r="C511" s="13">
        <v>36</v>
      </c>
      <c r="D511" s="13">
        <v>7</v>
      </c>
      <c r="E511" s="13">
        <v>29</v>
      </c>
      <c r="F511" s="13">
        <v>0</v>
      </c>
      <c r="G511" s="13" t="s">
        <v>541</v>
      </c>
      <c r="H511" s="13"/>
    </row>
  </sheetData>
  <hyperlinks>
    <hyperlink ref="B9" r:id="rId1" xr:uid="{F5BDB695-F4A3-4EAB-A2DB-D5DF8A252232}"/>
  </hyperlinks>
  <pageMargins left="0.511811024" right="0.511811024" top="0.78740157499999996" bottom="0.78740157499999996" header="0.31496062000000002" footer="0.31496062000000002"/>
  <pageSetup paperSize="9" orientation="portrait"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6"/>
  <sheetViews>
    <sheetView zoomScale="85" zoomScaleNormal="85" workbookViewId="0">
      <selection activeCell="D17" sqref="D17"/>
    </sheetView>
  </sheetViews>
  <sheetFormatPr defaultRowHeight="15" x14ac:dyDescent="0.25"/>
  <cols>
    <col min="1" max="1" width="38.85546875" customWidth="1"/>
    <col min="2" max="2" width="42.5703125" bestFit="1" customWidth="1"/>
    <col min="3" max="3" width="39.42578125" bestFit="1" customWidth="1"/>
    <col min="4" max="4" width="43.85546875" bestFit="1" customWidth="1"/>
  </cols>
  <sheetData>
    <row r="1" spans="1:4" x14ac:dyDescent="0.25">
      <c r="A1" s="3" t="s">
        <v>4</v>
      </c>
      <c r="B1" s="3" t="s">
        <v>0</v>
      </c>
      <c r="C1" s="3" t="s">
        <v>1</v>
      </c>
      <c r="D1" s="3" t="s">
        <v>2</v>
      </c>
    </row>
    <row r="2" spans="1:4" ht="15.75" thickBot="1" x14ac:dyDescent="0.3">
      <c r="A2" s="2"/>
      <c r="B2" s="4" t="s">
        <v>28</v>
      </c>
      <c r="C2" s="4" t="s">
        <v>29</v>
      </c>
      <c r="D2" s="4" t="s">
        <v>3</v>
      </c>
    </row>
    <row r="3" spans="1:4" ht="15.75" thickTop="1" x14ac:dyDescent="0.25">
      <c r="A3" s="11" t="s">
        <v>5</v>
      </c>
      <c r="B3" s="7">
        <v>1</v>
      </c>
      <c r="C3" s="5">
        <v>1</v>
      </c>
      <c r="D3" s="5">
        <f>(2*B3*C3)/(B3+C3)</f>
        <v>1</v>
      </c>
    </row>
    <row r="4" spans="1:4" x14ac:dyDescent="0.25">
      <c r="A4" s="12" t="s">
        <v>6</v>
      </c>
      <c r="B4" s="6">
        <v>1</v>
      </c>
      <c r="C4" s="1">
        <v>1</v>
      </c>
      <c r="D4" s="5">
        <f t="shared" ref="D4:D45" si="0">(2*B4*C4)/(B4+C4)</f>
        <v>1</v>
      </c>
    </row>
    <row r="5" spans="1:4" x14ac:dyDescent="0.25">
      <c r="A5" s="12" t="s">
        <v>7</v>
      </c>
      <c r="B5" s="6">
        <v>1</v>
      </c>
      <c r="C5" s="1">
        <v>1</v>
      </c>
      <c r="D5" s="5">
        <f t="shared" si="0"/>
        <v>1</v>
      </c>
    </row>
    <row r="6" spans="1:4" x14ac:dyDescent="0.25">
      <c r="A6" s="12" t="s">
        <v>8</v>
      </c>
      <c r="B6" s="6">
        <v>1</v>
      </c>
      <c r="C6" s="1">
        <v>1</v>
      </c>
      <c r="D6" s="5">
        <f t="shared" si="0"/>
        <v>1</v>
      </c>
    </row>
    <row r="7" spans="1:4" x14ac:dyDescent="0.25">
      <c r="A7" s="12" t="s">
        <v>9</v>
      </c>
      <c r="B7" s="6">
        <v>1</v>
      </c>
      <c r="C7" s="1">
        <v>1</v>
      </c>
      <c r="D7" s="5">
        <f t="shared" si="0"/>
        <v>1</v>
      </c>
    </row>
    <row r="8" spans="1:4" x14ac:dyDescent="0.25">
      <c r="A8" s="12" t="s">
        <v>10</v>
      </c>
      <c r="B8" s="6">
        <v>1</v>
      </c>
      <c r="C8" s="1">
        <v>1</v>
      </c>
      <c r="D8" s="5">
        <f t="shared" si="0"/>
        <v>1</v>
      </c>
    </row>
    <row r="9" spans="1:4" x14ac:dyDescent="0.25">
      <c r="A9" s="12" t="s">
        <v>11</v>
      </c>
      <c r="B9" s="6">
        <v>1</v>
      </c>
      <c r="C9" s="1">
        <v>1</v>
      </c>
      <c r="D9" s="5">
        <f t="shared" si="0"/>
        <v>1</v>
      </c>
    </row>
    <row r="10" spans="1:4" x14ac:dyDescent="0.25">
      <c r="A10" s="12" t="s">
        <v>12</v>
      </c>
      <c r="B10" s="6">
        <v>1</v>
      </c>
      <c r="C10" s="1">
        <v>1</v>
      </c>
      <c r="D10" s="5">
        <f t="shared" si="0"/>
        <v>1</v>
      </c>
    </row>
    <row r="11" spans="1:4" x14ac:dyDescent="0.25">
      <c r="A11" s="12" t="s">
        <v>13</v>
      </c>
      <c r="B11" s="6">
        <v>1</v>
      </c>
      <c r="C11" s="1">
        <v>1</v>
      </c>
      <c r="D11" s="5">
        <f t="shared" si="0"/>
        <v>1</v>
      </c>
    </row>
    <row r="12" spans="1:4" x14ac:dyDescent="0.25">
      <c r="A12" s="12" t="s">
        <v>14</v>
      </c>
      <c r="B12" s="6">
        <v>0</v>
      </c>
      <c r="C12" s="1">
        <v>0</v>
      </c>
      <c r="D12" s="5">
        <v>0</v>
      </c>
    </row>
    <row r="13" spans="1:4" x14ac:dyDescent="0.25">
      <c r="A13" s="12" t="s">
        <v>15</v>
      </c>
      <c r="B13" s="6">
        <v>1</v>
      </c>
      <c r="C13" s="1">
        <v>1</v>
      </c>
      <c r="D13" s="5">
        <f t="shared" si="0"/>
        <v>1</v>
      </c>
    </row>
    <row r="14" spans="1:4" x14ac:dyDescent="0.25">
      <c r="A14" s="12" t="s">
        <v>16</v>
      </c>
      <c r="B14" s="6">
        <v>1</v>
      </c>
      <c r="C14" s="1">
        <v>1</v>
      </c>
      <c r="D14" s="5">
        <f t="shared" si="0"/>
        <v>1</v>
      </c>
    </row>
    <row r="15" spans="1:4" x14ac:dyDescent="0.25">
      <c r="A15" s="12" t="s">
        <v>17</v>
      </c>
      <c r="B15" s="6">
        <v>1</v>
      </c>
      <c r="C15" s="1">
        <v>1</v>
      </c>
      <c r="D15" s="5">
        <f t="shared" si="0"/>
        <v>1</v>
      </c>
    </row>
    <row r="16" spans="1:4" x14ac:dyDescent="0.25">
      <c r="A16" s="12" t="s">
        <v>18</v>
      </c>
      <c r="B16" s="6">
        <v>0</v>
      </c>
      <c r="C16" s="1">
        <v>0</v>
      </c>
      <c r="D16" s="5">
        <v>0</v>
      </c>
    </row>
    <row r="17" spans="1:4" x14ac:dyDescent="0.25">
      <c r="A17" s="12" t="s">
        <v>19</v>
      </c>
      <c r="B17" s="6">
        <v>0</v>
      </c>
      <c r="C17" s="1">
        <v>0</v>
      </c>
      <c r="D17" s="5">
        <v>0</v>
      </c>
    </row>
    <row r="18" spans="1:4" x14ac:dyDescent="0.25">
      <c r="A18" s="12" t="s">
        <v>20</v>
      </c>
      <c r="B18" s="6">
        <v>0.875</v>
      </c>
      <c r="C18" s="1">
        <v>1</v>
      </c>
      <c r="D18" s="5">
        <f t="shared" si="0"/>
        <v>0.93333333333333335</v>
      </c>
    </row>
    <row r="19" spans="1:4" x14ac:dyDescent="0.25">
      <c r="A19" s="12" t="s">
        <v>21</v>
      </c>
      <c r="B19" s="6">
        <v>1</v>
      </c>
      <c r="C19" s="1">
        <v>1</v>
      </c>
      <c r="D19" s="1">
        <f t="shared" si="0"/>
        <v>1</v>
      </c>
    </row>
    <row r="20" spans="1:4" x14ac:dyDescent="0.25">
      <c r="A20" s="12" t="s">
        <v>22</v>
      </c>
      <c r="B20" s="6">
        <f>7/11</f>
        <v>0.63636363636363635</v>
      </c>
      <c r="C20" s="1">
        <f>7/8</f>
        <v>0.875</v>
      </c>
      <c r="D20" s="1">
        <f t="shared" si="0"/>
        <v>0.73684210526315785</v>
      </c>
    </row>
    <row r="21" spans="1:4" x14ac:dyDescent="0.25">
      <c r="A21" s="12" t="s">
        <v>23</v>
      </c>
      <c r="B21" s="6">
        <f>8/11</f>
        <v>0.72727272727272729</v>
      </c>
      <c r="C21" s="1">
        <f>8/9</f>
        <v>0.88888888888888884</v>
      </c>
      <c r="D21" s="1">
        <f t="shared" si="0"/>
        <v>0.79999999999999993</v>
      </c>
    </row>
    <row r="22" spans="1:4" x14ac:dyDescent="0.25">
      <c r="A22" s="12" t="s">
        <v>24</v>
      </c>
      <c r="B22" s="6">
        <f>6/7</f>
        <v>0.8571428571428571</v>
      </c>
      <c r="C22" s="1">
        <f>6/9</f>
        <v>0.66666666666666663</v>
      </c>
      <c r="D22" s="1">
        <f t="shared" si="0"/>
        <v>0.75</v>
      </c>
    </row>
    <row r="23" spans="1:4" x14ac:dyDescent="0.25">
      <c r="A23" s="12" t="s">
        <v>25</v>
      </c>
      <c r="B23" s="6">
        <v>1</v>
      </c>
      <c r="C23" s="1">
        <v>1</v>
      </c>
      <c r="D23" s="1">
        <f t="shared" si="0"/>
        <v>1</v>
      </c>
    </row>
    <row r="24" spans="1:4" x14ac:dyDescent="0.25">
      <c r="A24" s="12" t="s">
        <v>26</v>
      </c>
      <c r="B24" s="6">
        <v>1</v>
      </c>
      <c r="C24" s="1">
        <v>1</v>
      </c>
      <c r="D24" s="1">
        <f t="shared" si="0"/>
        <v>1</v>
      </c>
    </row>
    <row r="25" spans="1:4" x14ac:dyDescent="0.25">
      <c r="A25" s="12" t="s">
        <v>30</v>
      </c>
      <c r="B25" s="1">
        <v>1</v>
      </c>
      <c r="C25" s="1">
        <v>1</v>
      </c>
      <c r="D25" s="1">
        <f t="shared" si="0"/>
        <v>1</v>
      </c>
    </row>
    <row r="26" spans="1:4" x14ac:dyDescent="0.25">
      <c r="A26" s="12" t="s">
        <v>31</v>
      </c>
      <c r="B26" s="1">
        <v>1</v>
      </c>
      <c r="C26" s="1">
        <v>1</v>
      </c>
      <c r="D26" s="1">
        <f t="shared" si="0"/>
        <v>1</v>
      </c>
    </row>
    <row r="27" spans="1:4" x14ac:dyDescent="0.25">
      <c r="A27" s="12" t="s">
        <v>32</v>
      </c>
      <c r="B27" s="1">
        <v>1</v>
      </c>
      <c r="C27" s="1">
        <v>1</v>
      </c>
      <c r="D27" s="1">
        <f t="shared" si="0"/>
        <v>1</v>
      </c>
    </row>
    <row r="28" spans="1:4" x14ac:dyDescent="0.25">
      <c r="A28" s="12" t="s">
        <v>33</v>
      </c>
      <c r="B28" s="1">
        <v>1</v>
      </c>
      <c r="C28" s="1">
        <v>1</v>
      </c>
      <c r="D28" s="1">
        <f t="shared" si="0"/>
        <v>1</v>
      </c>
    </row>
    <row r="29" spans="1:4" x14ac:dyDescent="0.25">
      <c r="A29" s="12" t="s">
        <v>34</v>
      </c>
      <c r="B29" s="1">
        <v>1</v>
      </c>
      <c r="C29" s="1">
        <v>1</v>
      </c>
      <c r="D29" s="1">
        <f t="shared" si="0"/>
        <v>1</v>
      </c>
    </row>
    <row r="30" spans="1:4" x14ac:dyDescent="0.25">
      <c r="A30" s="12" t="s">
        <v>35</v>
      </c>
      <c r="B30" s="1">
        <v>1</v>
      </c>
      <c r="C30" s="1">
        <v>1</v>
      </c>
      <c r="D30" s="1">
        <f t="shared" si="0"/>
        <v>1</v>
      </c>
    </row>
    <row r="31" spans="1:4" x14ac:dyDescent="0.25">
      <c r="A31" s="12" t="s">
        <v>36</v>
      </c>
      <c r="B31" s="1">
        <f>8/13</f>
        <v>0.61538461538461542</v>
      </c>
      <c r="C31" s="1">
        <v>1</v>
      </c>
      <c r="D31" s="1">
        <f t="shared" si="0"/>
        <v>0.76190476190476197</v>
      </c>
    </row>
    <row r="32" spans="1:4" x14ac:dyDescent="0.25">
      <c r="A32" s="12" t="s">
        <v>37</v>
      </c>
      <c r="B32" s="1">
        <v>1</v>
      </c>
      <c r="C32" s="1">
        <v>1</v>
      </c>
      <c r="D32" s="1">
        <f t="shared" si="0"/>
        <v>1</v>
      </c>
    </row>
    <row r="33" spans="1:4" x14ac:dyDescent="0.25">
      <c r="A33" s="12" t="s">
        <v>38</v>
      </c>
      <c r="B33" s="1">
        <v>1</v>
      </c>
      <c r="C33" s="1">
        <v>1</v>
      </c>
      <c r="D33" s="1">
        <f t="shared" si="0"/>
        <v>1</v>
      </c>
    </row>
    <row r="34" spans="1:4" x14ac:dyDescent="0.25">
      <c r="A34" s="12" t="s">
        <v>39</v>
      </c>
      <c r="B34" s="1">
        <v>1</v>
      </c>
      <c r="C34" s="1">
        <v>1</v>
      </c>
      <c r="D34" s="1">
        <f t="shared" si="0"/>
        <v>1</v>
      </c>
    </row>
    <row r="35" spans="1:4" x14ac:dyDescent="0.25">
      <c r="A35" s="12" t="s">
        <v>40</v>
      </c>
      <c r="B35" s="1">
        <v>1</v>
      </c>
      <c r="C35" s="1">
        <v>1</v>
      </c>
      <c r="D35" s="1">
        <f t="shared" si="0"/>
        <v>1</v>
      </c>
    </row>
    <row r="36" spans="1:4" x14ac:dyDescent="0.25">
      <c r="A36" s="12" t="s">
        <v>41</v>
      </c>
      <c r="B36" s="1">
        <v>1</v>
      </c>
      <c r="C36" s="1">
        <v>1</v>
      </c>
      <c r="D36" s="1">
        <f t="shared" si="0"/>
        <v>1</v>
      </c>
    </row>
    <row r="37" spans="1:4" x14ac:dyDescent="0.25">
      <c r="A37" s="12" t="s">
        <v>42</v>
      </c>
      <c r="B37" s="1">
        <v>1</v>
      </c>
      <c r="C37" s="1">
        <v>1</v>
      </c>
      <c r="D37" s="1">
        <f t="shared" si="0"/>
        <v>1</v>
      </c>
    </row>
    <row r="38" spans="1:4" x14ac:dyDescent="0.25">
      <c r="A38" s="12" t="s">
        <v>43</v>
      </c>
      <c r="B38" s="1">
        <f>10/11</f>
        <v>0.90909090909090906</v>
      </c>
      <c r="C38" s="1">
        <v>1</v>
      </c>
      <c r="D38" s="1">
        <f t="shared" si="0"/>
        <v>0.95238095238095233</v>
      </c>
    </row>
    <row r="39" spans="1:4" x14ac:dyDescent="0.25">
      <c r="A39" s="12" t="s">
        <v>44</v>
      </c>
      <c r="B39" s="1">
        <f>3/4</f>
        <v>0.75</v>
      </c>
      <c r="C39" s="1">
        <v>1</v>
      </c>
      <c r="D39" s="1">
        <f t="shared" si="0"/>
        <v>0.8571428571428571</v>
      </c>
    </row>
    <row r="40" spans="1:4" x14ac:dyDescent="0.25">
      <c r="A40" s="12" t="s">
        <v>45</v>
      </c>
      <c r="B40" s="1">
        <v>1</v>
      </c>
      <c r="C40" s="1">
        <v>1</v>
      </c>
      <c r="D40" s="1">
        <f t="shared" si="0"/>
        <v>1</v>
      </c>
    </row>
    <row r="41" spans="1:4" x14ac:dyDescent="0.25">
      <c r="A41" s="12" t="s">
        <v>46</v>
      </c>
      <c r="B41" s="1">
        <v>1</v>
      </c>
      <c r="C41" s="1">
        <v>1</v>
      </c>
      <c r="D41" s="1">
        <f t="shared" si="0"/>
        <v>1</v>
      </c>
    </row>
    <row r="42" spans="1:4" x14ac:dyDescent="0.25">
      <c r="A42" s="12" t="s">
        <v>47</v>
      </c>
      <c r="B42" s="1">
        <v>1</v>
      </c>
      <c r="C42" s="1">
        <v>1</v>
      </c>
      <c r="D42" s="1">
        <f t="shared" si="0"/>
        <v>1</v>
      </c>
    </row>
    <row r="43" spans="1:4" x14ac:dyDescent="0.25">
      <c r="A43" s="12" t="s">
        <v>48</v>
      </c>
      <c r="B43" s="1">
        <v>1</v>
      </c>
      <c r="C43" s="1">
        <v>1</v>
      </c>
      <c r="D43" s="1">
        <f t="shared" si="0"/>
        <v>1</v>
      </c>
    </row>
    <row r="44" spans="1:4" x14ac:dyDescent="0.25">
      <c r="A44" s="12" t="s">
        <v>49</v>
      </c>
      <c r="B44" s="1">
        <v>1</v>
      </c>
      <c r="C44" s="1">
        <v>1</v>
      </c>
      <c r="D44" s="1">
        <f t="shared" si="0"/>
        <v>1</v>
      </c>
    </row>
    <row r="45" spans="1:4" x14ac:dyDescent="0.25">
      <c r="A45" s="12" t="s">
        <v>50</v>
      </c>
      <c r="B45" s="1">
        <v>1</v>
      </c>
      <c r="C45" s="1">
        <v>1</v>
      </c>
      <c r="D45" s="1">
        <f t="shared" si="0"/>
        <v>1</v>
      </c>
    </row>
    <row r="46" spans="1:4" x14ac:dyDescent="0.25">
      <c r="A46" s="8" t="s">
        <v>27</v>
      </c>
      <c r="B46" s="9">
        <f>AVERAGE(B3:B45)</f>
        <v>0.89233150570359876</v>
      </c>
      <c r="C46" s="10">
        <f>AVERAGE(C3:C45)</f>
        <v>0.91698966408268734</v>
      </c>
      <c r="D46" s="10">
        <f>AVERAGE(D3:D45)</f>
        <v>0.90213032581453634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28"/>
  <sheetViews>
    <sheetView workbookViewId="0">
      <selection activeCell="E19" sqref="E19"/>
    </sheetView>
  </sheetViews>
  <sheetFormatPr defaultRowHeight="15" x14ac:dyDescent="0.25"/>
  <cols>
    <col min="2" max="2" width="7.7109375" bestFit="1" customWidth="1"/>
    <col min="3" max="3" width="12" bestFit="1" customWidth="1"/>
    <col min="4" max="4" width="14.5703125" bestFit="1" customWidth="1"/>
    <col min="5" max="5" width="13.28515625" bestFit="1" customWidth="1"/>
    <col min="6" max="6" width="12" bestFit="1" customWidth="1"/>
    <col min="15" max="15" width="24.140625" bestFit="1" customWidth="1"/>
    <col min="16" max="16" width="16" bestFit="1" customWidth="1"/>
    <col min="17" max="17" width="14.7109375" bestFit="1" customWidth="1"/>
  </cols>
  <sheetData>
    <row r="3" spans="2:6" x14ac:dyDescent="0.25">
      <c r="B3" s="60"/>
      <c r="C3" s="61" t="s">
        <v>53</v>
      </c>
      <c r="D3" s="61" t="s">
        <v>54</v>
      </c>
      <c r="E3" s="61" t="s">
        <v>55</v>
      </c>
      <c r="F3" s="61" t="s">
        <v>557</v>
      </c>
    </row>
    <row r="4" spans="2:6" x14ac:dyDescent="0.25">
      <c r="B4" s="62" t="s">
        <v>558</v>
      </c>
      <c r="C4" s="63">
        <f>SUM(Estatisticas!C$2:C$511)</f>
        <v>5765</v>
      </c>
      <c r="D4" s="63">
        <f>SUM(Estatisticas!D$2:D$511)</f>
        <v>4161</v>
      </c>
      <c r="E4" s="63">
        <f>SUM(Estatisticas!E$2:E$511)</f>
        <v>1351</v>
      </c>
      <c r="F4" s="63">
        <f>SUM(Estatisticas!F$2:F$511)</f>
        <v>254</v>
      </c>
    </row>
    <row r="5" spans="2:6" x14ac:dyDescent="0.25">
      <c r="B5" s="62" t="s">
        <v>559</v>
      </c>
      <c r="C5" s="63">
        <f>SMALL(Estatisticas!C$2:C$511,1)</f>
        <v>2</v>
      </c>
      <c r="D5" s="63">
        <f>SMALL(Estatisticas!D$2:D$511,1)</f>
        <v>0</v>
      </c>
      <c r="E5" s="63">
        <f>SMALL(Estatisticas!E$2:E$511,1)</f>
        <v>0</v>
      </c>
      <c r="F5" s="63">
        <f>SMALL(Estatisticas!F$2:F$511,1)</f>
        <v>0</v>
      </c>
    </row>
    <row r="6" spans="2:6" x14ac:dyDescent="0.25">
      <c r="B6" s="62" t="s">
        <v>560</v>
      </c>
      <c r="C6" s="63">
        <f>LARGE(Estatisticas!C$2:C$511,1)</f>
        <v>53</v>
      </c>
      <c r="D6" s="63">
        <f>LARGE(Estatisticas!D$2:D$511,1)</f>
        <v>53</v>
      </c>
      <c r="E6" s="63">
        <f>LARGE(Estatisticas!E$2:E$511,1)</f>
        <v>29</v>
      </c>
      <c r="F6" s="63">
        <f>LARGE(Estatisticas!F$2:F$511,1)</f>
        <v>7</v>
      </c>
    </row>
    <row r="7" spans="2:6" x14ac:dyDescent="0.25">
      <c r="B7" s="62" t="s">
        <v>561</v>
      </c>
      <c r="C7" s="1">
        <f>AVERAGE(Estatisticas!C$2:C$511)</f>
        <v>11.303921568627452</v>
      </c>
      <c r="D7" s="1">
        <f>AVERAGE(Estatisticas!D$2:D$511)</f>
        <v>8.1588235294117641</v>
      </c>
      <c r="E7" s="1">
        <f>AVERAGE(Estatisticas!E$2:E$511)</f>
        <v>2.6490196078431372</v>
      </c>
      <c r="F7" s="1">
        <f>AVERAGE(Estatisticas!F$2:F$511)</f>
        <v>0.49803921568627452</v>
      </c>
    </row>
    <row r="18" spans="15:17" x14ac:dyDescent="0.25">
      <c r="O18" s="64" t="s">
        <v>562</v>
      </c>
      <c r="P18" s="65" t="s">
        <v>545</v>
      </c>
      <c r="Q18" s="66" t="s">
        <v>546</v>
      </c>
    </row>
    <row r="19" spans="15:17" ht="45" x14ac:dyDescent="0.25">
      <c r="O19" s="67" t="s">
        <v>548</v>
      </c>
      <c r="P19" s="44">
        <f>COUNTIF(Estatisticas!G$2:G$511, "=Satisfação")</f>
        <v>214</v>
      </c>
      <c r="Q19" s="68">
        <f t="shared" ref="Q19:Q26" si="0">$P19/$P$28</f>
        <v>0.41960784313725491</v>
      </c>
    </row>
    <row r="20" spans="15:17" ht="18" customHeight="1" x14ac:dyDescent="0.25">
      <c r="O20" s="69" t="s">
        <v>555</v>
      </c>
      <c r="P20" s="44">
        <f>COUNTIF(Estatisticas!G$2:G$511, "=Outros")</f>
        <v>88</v>
      </c>
      <c r="Q20" s="68">
        <f t="shared" si="0"/>
        <v>0.17254901960784313</v>
      </c>
    </row>
    <row r="21" spans="15:17" ht="30" x14ac:dyDescent="0.25">
      <c r="O21" s="67" t="s">
        <v>550</v>
      </c>
      <c r="P21" s="44">
        <f>COUNTIF(Estatisticas!G$2:G$511, "=Pesquisa de Mercado")</f>
        <v>76</v>
      </c>
      <c r="Q21" s="68">
        <f t="shared" si="0"/>
        <v>0.14901960784313725</v>
      </c>
    </row>
    <row r="22" spans="15:17" ht="30" x14ac:dyDescent="0.25">
      <c r="O22" s="67" t="s">
        <v>549</v>
      </c>
      <c r="P22" s="44">
        <f>COUNTIF(Estatisticas!G$2:G$511, "=RH")</f>
        <v>47</v>
      </c>
      <c r="Q22" s="68">
        <f t="shared" si="0"/>
        <v>9.2156862745098045E-2</v>
      </c>
    </row>
    <row r="23" spans="15:17" ht="18" customHeight="1" x14ac:dyDescent="0.25">
      <c r="O23" s="69" t="s">
        <v>551</v>
      </c>
      <c r="P23" s="44">
        <f>COUNTIF(Estatisticas!G$2:G$511, "=Educação")</f>
        <v>30</v>
      </c>
      <c r="Q23" s="68">
        <f t="shared" si="0"/>
        <v>5.8823529411764705E-2</v>
      </c>
    </row>
    <row r="24" spans="15:17" ht="18" customHeight="1" x14ac:dyDescent="0.25">
      <c r="O24" s="69" t="s">
        <v>552</v>
      </c>
      <c r="P24" s="44">
        <f>COUNTIF(Estatisticas!G$2:G$511, "=Saude")</f>
        <v>22</v>
      </c>
      <c r="Q24" s="68">
        <f t="shared" si="0"/>
        <v>4.3137254901960784E-2</v>
      </c>
    </row>
    <row r="25" spans="15:17" ht="18" customHeight="1" x14ac:dyDescent="0.25">
      <c r="O25" s="69" t="s">
        <v>554</v>
      </c>
      <c r="P25" s="44">
        <f>COUNTIF(Estatisticas!G$2:G$511, "=Entreterimento")</f>
        <v>22</v>
      </c>
      <c r="Q25" s="68">
        <f t="shared" si="0"/>
        <v>4.3137254901960784E-2</v>
      </c>
    </row>
    <row r="26" spans="15:17" ht="18" customHeight="1" x14ac:dyDescent="0.25">
      <c r="O26" s="70" t="s">
        <v>553</v>
      </c>
      <c r="P26" s="71">
        <f>COUNTIF(Estatisticas!G$2:G$511, "=Comunidade")</f>
        <v>11</v>
      </c>
      <c r="Q26" s="72">
        <f t="shared" si="0"/>
        <v>2.1568627450980392E-2</v>
      </c>
    </row>
    <row r="28" spans="15:17" x14ac:dyDescent="0.25">
      <c r="O28" s="43" t="s">
        <v>547</v>
      </c>
      <c r="P28" s="42">
        <f>SUM(P19:P26)</f>
        <v>510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11"/>
  <sheetViews>
    <sheetView workbookViewId="0">
      <selection activeCell="C17" sqref="C17"/>
    </sheetView>
  </sheetViews>
  <sheetFormatPr defaultRowHeight="15" x14ac:dyDescent="0.25"/>
  <cols>
    <col min="2" max="2" width="47.140625" bestFit="1" customWidth="1"/>
    <col min="3" max="3" width="44" bestFit="1" customWidth="1"/>
    <col min="4" max="4" width="48.42578125" bestFit="1" customWidth="1"/>
    <col min="5" max="5" width="33" customWidth="1"/>
  </cols>
  <sheetData>
    <row r="1" spans="1:5" x14ac:dyDescent="0.25">
      <c r="A1" s="16" t="s">
        <v>51</v>
      </c>
      <c r="B1" s="17" t="s">
        <v>28</v>
      </c>
      <c r="C1" s="17" t="s">
        <v>29</v>
      </c>
      <c r="D1" s="18" t="s">
        <v>3</v>
      </c>
      <c r="E1" s="17" t="s">
        <v>556</v>
      </c>
    </row>
    <row r="2" spans="1:5" x14ac:dyDescent="0.25">
      <c r="A2" s="15">
        <v>1</v>
      </c>
      <c r="B2" s="1">
        <f>11/14</f>
        <v>0.7857142857142857</v>
      </c>
      <c r="C2" s="1">
        <f>11/12</f>
        <v>0.91666666666666663</v>
      </c>
      <c r="D2" s="22">
        <f>(2*B2*C2)/(B2+C2)</f>
        <v>0.84615384615384615</v>
      </c>
      <c r="E2" s="59" t="s">
        <v>77</v>
      </c>
    </row>
    <row r="3" spans="1:5" x14ac:dyDescent="0.25">
      <c r="A3" s="15">
        <v>2</v>
      </c>
      <c r="B3" s="1">
        <f>12/12</f>
        <v>1</v>
      </c>
      <c r="C3" s="1">
        <f>12/12</f>
        <v>1</v>
      </c>
      <c r="D3" s="22">
        <f>(2*B3*C3)/(B3+C3)</f>
        <v>1</v>
      </c>
      <c r="E3" s="13" t="s">
        <v>539</v>
      </c>
    </row>
    <row r="4" spans="1:5" x14ac:dyDescent="0.25">
      <c r="A4" s="15">
        <v>3</v>
      </c>
      <c r="B4" s="1">
        <f>16/16</f>
        <v>1</v>
      </c>
      <c r="C4" s="1">
        <f>16/16</f>
        <v>1</v>
      </c>
      <c r="D4" s="22">
        <f>(2*B4*C4)/(B4+C4)</f>
        <v>1</v>
      </c>
      <c r="E4" s="13" t="s">
        <v>540</v>
      </c>
    </row>
    <row r="5" spans="1:5" x14ac:dyDescent="0.25">
      <c r="A5" s="15">
        <v>4</v>
      </c>
      <c r="B5" s="1">
        <f>17/17</f>
        <v>1</v>
      </c>
      <c r="C5" s="1">
        <f>17/18</f>
        <v>0.94444444444444442</v>
      </c>
      <c r="D5" s="22">
        <f>(2*B5*C5)/(B5+C5)</f>
        <v>0.97142857142857142</v>
      </c>
      <c r="E5" s="13" t="s">
        <v>539</v>
      </c>
    </row>
    <row r="6" spans="1:5" x14ac:dyDescent="0.25">
      <c r="A6" s="15">
        <v>5</v>
      </c>
      <c r="B6" s="1">
        <f>11/15</f>
        <v>0.73333333333333328</v>
      </c>
      <c r="C6" s="1">
        <f>11/12</f>
        <v>0.91666666666666663</v>
      </c>
      <c r="D6" s="22">
        <f>(2*B6*C6)/(B6+C6)</f>
        <v>0.81481481481481477</v>
      </c>
      <c r="E6" s="13" t="s">
        <v>77</v>
      </c>
    </row>
    <row r="7" spans="1:5" x14ac:dyDescent="0.25">
      <c r="A7" s="15">
        <v>6</v>
      </c>
      <c r="B7" s="1">
        <f>6/6</f>
        <v>1</v>
      </c>
      <c r="C7" s="1">
        <f>6/6</f>
        <v>1</v>
      </c>
      <c r="D7" s="22">
        <f>(2*B7*C7)/(B7+C7)</f>
        <v>1</v>
      </c>
      <c r="E7" s="13" t="s">
        <v>77</v>
      </c>
    </row>
    <row r="8" spans="1:5" x14ac:dyDescent="0.25">
      <c r="A8" s="15">
        <v>7</v>
      </c>
      <c r="B8" s="1">
        <f>4/4</f>
        <v>1</v>
      </c>
      <c r="C8" s="1">
        <f>4/4</f>
        <v>1</v>
      </c>
      <c r="D8" s="22">
        <f>(2*B8*C8)/(B8+C8)</f>
        <v>1</v>
      </c>
      <c r="E8" s="13" t="s">
        <v>539</v>
      </c>
    </row>
    <row r="9" spans="1:5" x14ac:dyDescent="0.25">
      <c r="A9" s="15">
        <v>8</v>
      </c>
      <c r="B9" s="1">
        <f>20/20</f>
        <v>1</v>
      </c>
      <c r="C9" s="1">
        <f>20/20</f>
        <v>1</v>
      </c>
      <c r="D9" s="22">
        <f>(2*B9*C9)/(B9+C9)</f>
        <v>1</v>
      </c>
      <c r="E9" s="13" t="s">
        <v>541</v>
      </c>
    </row>
    <row r="10" spans="1:5" x14ac:dyDescent="0.25">
      <c r="A10" s="15">
        <v>9</v>
      </c>
      <c r="B10" s="1">
        <f>4/4</f>
        <v>1</v>
      </c>
      <c r="C10" s="1">
        <f>4/4</f>
        <v>1</v>
      </c>
      <c r="D10" s="22">
        <f>(2*B10*C10)/(B10+C10)</f>
        <v>1</v>
      </c>
      <c r="E10" s="13" t="s">
        <v>540</v>
      </c>
    </row>
    <row r="11" spans="1:5" x14ac:dyDescent="0.25">
      <c r="A11" s="15">
        <v>10</v>
      </c>
      <c r="B11" s="1">
        <f>12/15</f>
        <v>0.8</v>
      </c>
      <c r="C11" s="1">
        <f>12/13</f>
        <v>0.92307692307692313</v>
      </c>
      <c r="D11" s="22">
        <f>(2*B11*C11)/(B11+C11)</f>
        <v>0.8571428571428571</v>
      </c>
      <c r="E11" s="13" t="s">
        <v>539</v>
      </c>
    </row>
    <row r="12" spans="1:5" x14ac:dyDescent="0.25">
      <c r="A12" s="15">
        <v>11</v>
      </c>
      <c r="B12" s="1">
        <f>24/24</f>
        <v>1</v>
      </c>
      <c r="C12" s="1">
        <f>24/24</f>
        <v>1</v>
      </c>
      <c r="D12" s="22">
        <f>(2*B12*C12)/(B12+C12)</f>
        <v>1</v>
      </c>
      <c r="E12" s="13" t="s">
        <v>539</v>
      </c>
    </row>
    <row r="13" spans="1:5" x14ac:dyDescent="0.25">
      <c r="A13" s="15">
        <v>12</v>
      </c>
      <c r="B13" s="1">
        <f>9/9</f>
        <v>1</v>
      </c>
      <c r="C13" s="1">
        <f>9/9</f>
        <v>1</v>
      </c>
      <c r="D13" s="22">
        <f>(2*B13*C13)/(B13+C13)</f>
        <v>1</v>
      </c>
      <c r="E13" s="13" t="s">
        <v>540</v>
      </c>
    </row>
    <row r="14" spans="1:5" x14ac:dyDescent="0.25">
      <c r="A14" s="15">
        <v>13</v>
      </c>
      <c r="B14" s="1">
        <f>23/23</f>
        <v>1</v>
      </c>
      <c r="C14" s="1">
        <f>23/23</f>
        <v>1</v>
      </c>
      <c r="D14" s="22">
        <f>(2*B14*C14)/(B14+C14)</f>
        <v>1</v>
      </c>
      <c r="E14" s="13" t="s">
        <v>541</v>
      </c>
    </row>
    <row r="15" spans="1:5" x14ac:dyDescent="0.25">
      <c r="A15" s="15">
        <v>14</v>
      </c>
      <c r="B15" s="1">
        <f>12/12</f>
        <v>1</v>
      </c>
      <c r="C15" s="1">
        <f>12/12</f>
        <v>1</v>
      </c>
      <c r="D15" s="22">
        <f>(2*B15*C15)/(B15+C15)</f>
        <v>1</v>
      </c>
      <c r="E15" s="13" t="s">
        <v>77</v>
      </c>
    </row>
    <row r="16" spans="1:5" x14ac:dyDescent="0.25">
      <c r="A16" s="15">
        <v>15</v>
      </c>
      <c r="B16" s="1">
        <f>5/5</f>
        <v>1</v>
      </c>
      <c r="C16" s="1">
        <f>5/5</f>
        <v>1</v>
      </c>
      <c r="D16" s="22">
        <f>(2*B16*C16)/(B16+C16)</f>
        <v>1</v>
      </c>
      <c r="E16" s="13" t="s">
        <v>539</v>
      </c>
    </row>
    <row r="17" spans="1:5" x14ac:dyDescent="0.25">
      <c r="A17" s="15">
        <v>16</v>
      </c>
      <c r="B17" s="1">
        <f>7/7</f>
        <v>1</v>
      </c>
      <c r="C17" s="1">
        <f>7/7</f>
        <v>1</v>
      </c>
      <c r="D17" s="22">
        <f>(2*B17*C17)/(B17+C17)</f>
        <v>1</v>
      </c>
      <c r="E17" s="13" t="s">
        <v>538</v>
      </c>
    </row>
    <row r="18" spans="1:5" x14ac:dyDescent="0.25">
      <c r="A18" s="15">
        <v>17</v>
      </c>
      <c r="B18" s="1">
        <f>10/10</f>
        <v>1</v>
      </c>
      <c r="C18" s="1">
        <f>10/10</f>
        <v>1</v>
      </c>
      <c r="D18" s="22">
        <f>(2*B18*C18)/(B18+C18)</f>
        <v>1</v>
      </c>
      <c r="E18" s="13" t="s">
        <v>539</v>
      </c>
    </row>
    <row r="19" spans="1:5" x14ac:dyDescent="0.25">
      <c r="A19" s="19">
        <v>18</v>
      </c>
      <c r="B19" s="23">
        <f>15/22</f>
        <v>0.68181818181818177</v>
      </c>
      <c r="C19" s="23">
        <f>15/16</f>
        <v>0.9375</v>
      </c>
      <c r="D19" s="22">
        <f>(2*B19*C19)/(B19+C19)</f>
        <v>0.78947368421052633</v>
      </c>
      <c r="E19" s="13" t="s">
        <v>77</v>
      </c>
    </row>
    <row r="20" spans="1:5" x14ac:dyDescent="0.25">
      <c r="A20" s="19">
        <v>19</v>
      </c>
      <c r="B20" s="23">
        <f>7/8</f>
        <v>0.875</v>
      </c>
      <c r="C20" s="23">
        <f>7/8</f>
        <v>0.875</v>
      </c>
      <c r="D20" s="22">
        <f>(2*B20*C20)/(B20+C20)</f>
        <v>0.875</v>
      </c>
      <c r="E20" s="13" t="s">
        <v>77</v>
      </c>
    </row>
    <row r="21" spans="1:5" x14ac:dyDescent="0.25">
      <c r="A21" s="19">
        <v>20</v>
      </c>
      <c r="B21" s="23">
        <f>15/27</f>
        <v>0.55555555555555558</v>
      </c>
      <c r="C21" s="23">
        <f>15/19</f>
        <v>0.78947368421052633</v>
      </c>
      <c r="D21" s="22">
        <f>(2*B21*C21)/(B21+C21)</f>
        <v>0.65217391304347827</v>
      </c>
      <c r="E21" s="13" t="s">
        <v>540</v>
      </c>
    </row>
    <row r="22" spans="1:5" x14ac:dyDescent="0.25">
      <c r="A22" s="19">
        <v>21</v>
      </c>
      <c r="B22" s="23">
        <f>21/21</f>
        <v>1</v>
      </c>
      <c r="C22" s="23">
        <f>21/21</f>
        <v>1</v>
      </c>
      <c r="D22" s="22">
        <f>(2*B22*C22)/(B22+C22)</f>
        <v>1</v>
      </c>
      <c r="E22" s="13" t="s">
        <v>77</v>
      </c>
    </row>
    <row r="23" spans="1:5" x14ac:dyDescent="0.25">
      <c r="A23" s="19">
        <v>22</v>
      </c>
      <c r="B23" s="23">
        <f>15/15</f>
        <v>1</v>
      </c>
      <c r="C23" s="23">
        <f>15/15</f>
        <v>1</v>
      </c>
      <c r="D23" s="22">
        <f>(2*B23*C23)/(B23+C23)</f>
        <v>1</v>
      </c>
      <c r="E23" s="13" t="s">
        <v>541</v>
      </c>
    </row>
    <row r="24" spans="1:5" x14ac:dyDescent="0.25">
      <c r="A24" s="19">
        <v>23</v>
      </c>
      <c r="B24" s="23">
        <f>14/16</f>
        <v>0.875</v>
      </c>
      <c r="C24" s="23">
        <f>14/15</f>
        <v>0.93333333333333335</v>
      </c>
      <c r="D24" s="22">
        <f>(2*B24*C24)/(B24+C24)</f>
        <v>0.90322580645161288</v>
      </c>
      <c r="E24" s="13" t="s">
        <v>540</v>
      </c>
    </row>
    <row r="25" spans="1:5" x14ac:dyDescent="0.25">
      <c r="A25" s="19">
        <v>24</v>
      </c>
      <c r="B25" s="23">
        <f>13/15</f>
        <v>0.8666666666666667</v>
      </c>
      <c r="C25" s="23">
        <f>13/15</f>
        <v>0.8666666666666667</v>
      </c>
      <c r="D25" s="22">
        <f>(2*B25*C25)/(B25+C25)</f>
        <v>0.8666666666666667</v>
      </c>
      <c r="E25" s="13" t="s">
        <v>77</v>
      </c>
    </row>
    <row r="26" spans="1:5" ht="15.75" thickBot="1" x14ac:dyDescent="0.3">
      <c r="A26" s="19">
        <v>25</v>
      </c>
      <c r="B26" s="23">
        <f>2/3</f>
        <v>0.66666666666666663</v>
      </c>
      <c r="C26" s="23">
        <f>2/3</f>
        <v>0.66666666666666663</v>
      </c>
      <c r="D26" s="22">
        <f>(2*B26*C26)/(B26+C26)</f>
        <v>0.66666666666666663</v>
      </c>
      <c r="E26" s="30" t="s">
        <v>538</v>
      </c>
    </row>
    <row r="27" spans="1:5" x14ac:dyDescent="0.25">
      <c r="A27" s="19">
        <v>26</v>
      </c>
      <c r="B27" s="23">
        <f>13/13</f>
        <v>1</v>
      </c>
      <c r="C27" s="23">
        <f>13/13</f>
        <v>1</v>
      </c>
      <c r="D27" s="22">
        <f>(2*B27*C27)/(B27+C27)</f>
        <v>1</v>
      </c>
      <c r="E27" s="13" t="s">
        <v>540</v>
      </c>
    </row>
    <row r="28" spans="1:5" x14ac:dyDescent="0.25">
      <c r="A28" s="19">
        <v>27</v>
      </c>
      <c r="B28" s="23">
        <f>10/10</f>
        <v>1</v>
      </c>
      <c r="C28" s="23">
        <f>10/10</f>
        <v>1</v>
      </c>
      <c r="D28" s="22">
        <f>(2*B28*C28)/(B28+C28)</f>
        <v>1</v>
      </c>
      <c r="E28" s="13" t="s">
        <v>541</v>
      </c>
    </row>
    <row r="29" spans="1:5" x14ac:dyDescent="0.25">
      <c r="A29" s="19">
        <v>28</v>
      </c>
      <c r="B29" s="23">
        <f>14/14</f>
        <v>1</v>
      </c>
      <c r="C29" s="23">
        <f>14/14</f>
        <v>1</v>
      </c>
      <c r="D29" s="22">
        <f>(2*B29*C29)/(B29+C29)</f>
        <v>1</v>
      </c>
      <c r="E29" s="13" t="s">
        <v>538</v>
      </c>
    </row>
    <row r="30" spans="1:5" x14ac:dyDescent="0.25">
      <c r="A30" s="19">
        <v>29</v>
      </c>
      <c r="B30" s="23">
        <f>4/4</f>
        <v>1</v>
      </c>
      <c r="C30" s="23">
        <f>4/4</f>
        <v>1</v>
      </c>
      <c r="D30" s="22">
        <f>(2*B30*C30)/(B30+C30)</f>
        <v>1</v>
      </c>
      <c r="E30" s="13" t="s">
        <v>538</v>
      </c>
    </row>
    <row r="31" spans="1:5" x14ac:dyDescent="0.25">
      <c r="A31" s="19">
        <v>30</v>
      </c>
      <c r="B31" s="23">
        <f>9/9</f>
        <v>1</v>
      </c>
      <c r="C31" s="23">
        <f>9/9</f>
        <v>1</v>
      </c>
      <c r="D31" s="22">
        <f>(2*B31*C31)/(B31+C31)</f>
        <v>1</v>
      </c>
      <c r="E31" s="13" t="s">
        <v>77</v>
      </c>
    </row>
    <row r="32" spans="1:5" x14ac:dyDescent="0.25">
      <c r="A32" s="19">
        <v>31</v>
      </c>
      <c r="B32" s="23">
        <f>12/12</f>
        <v>1</v>
      </c>
      <c r="C32" s="23">
        <f>12/12</f>
        <v>1</v>
      </c>
      <c r="D32" s="22">
        <f>(2*B32*C32)/(B32+C32)</f>
        <v>1</v>
      </c>
      <c r="E32" s="13" t="s">
        <v>540</v>
      </c>
    </row>
    <row r="33" spans="1:5" x14ac:dyDescent="0.25">
      <c r="A33" s="19">
        <v>32</v>
      </c>
      <c r="B33" s="23">
        <f>8/8</f>
        <v>1</v>
      </c>
      <c r="C33" s="23">
        <f>8/8</f>
        <v>1</v>
      </c>
      <c r="D33" s="22">
        <f>(2*B33*C33)/(B33+C33)</f>
        <v>1</v>
      </c>
      <c r="E33" s="13" t="s">
        <v>542</v>
      </c>
    </row>
    <row r="34" spans="1:5" x14ac:dyDescent="0.25">
      <c r="A34" s="19">
        <v>33</v>
      </c>
      <c r="B34" s="23">
        <f>7/7</f>
        <v>1</v>
      </c>
      <c r="C34" s="23">
        <f>7/7</f>
        <v>1</v>
      </c>
      <c r="D34" s="22">
        <f>(2*B34*C34)/(B34+C34)</f>
        <v>1</v>
      </c>
      <c r="E34" s="13" t="s">
        <v>541</v>
      </c>
    </row>
    <row r="35" spans="1:5" x14ac:dyDescent="0.25">
      <c r="A35" s="19">
        <v>34</v>
      </c>
      <c r="B35" s="23">
        <f>7/12</f>
        <v>0.58333333333333337</v>
      </c>
      <c r="C35" s="23">
        <f>7/8</f>
        <v>0.875</v>
      </c>
      <c r="D35" s="22">
        <f>(2*B35*C35)/(B35+C35)</f>
        <v>0.70000000000000007</v>
      </c>
      <c r="E35" s="13" t="s">
        <v>77</v>
      </c>
    </row>
    <row r="36" spans="1:5" x14ac:dyDescent="0.25">
      <c r="A36" s="19">
        <v>35</v>
      </c>
      <c r="B36" s="23">
        <f>9/9</f>
        <v>1</v>
      </c>
      <c r="C36" s="23">
        <f>9/9</f>
        <v>1</v>
      </c>
      <c r="D36" s="22">
        <f>(2*B36*C36)/(B36+C36)</f>
        <v>1</v>
      </c>
      <c r="E36" s="13" t="s">
        <v>539</v>
      </c>
    </row>
    <row r="37" spans="1:5" x14ac:dyDescent="0.25">
      <c r="A37" s="19">
        <v>36</v>
      </c>
      <c r="B37" s="23">
        <f>10/10</f>
        <v>1</v>
      </c>
      <c r="C37" s="23">
        <f>10/10</f>
        <v>1</v>
      </c>
      <c r="D37" s="22">
        <f>(2*B37*C37)/(B37+C37)</f>
        <v>1</v>
      </c>
      <c r="E37" s="13" t="s">
        <v>77</v>
      </c>
    </row>
    <row r="38" spans="1:5" x14ac:dyDescent="0.25">
      <c r="A38" s="19">
        <v>37</v>
      </c>
      <c r="B38" s="23">
        <f>9/9</f>
        <v>1</v>
      </c>
      <c r="C38" s="23">
        <f>9/9</f>
        <v>1</v>
      </c>
      <c r="D38" s="22">
        <f>(2*B38*C38)/(B38+C38)</f>
        <v>1</v>
      </c>
      <c r="E38" s="13" t="s">
        <v>77</v>
      </c>
    </row>
    <row r="39" spans="1:5" x14ac:dyDescent="0.25">
      <c r="A39" s="19">
        <v>38</v>
      </c>
      <c r="B39" s="23">
        <f>13/13</f>
        <v>1</v>
      </c>
      <c r="C39" s="23">
        <f>13/13</f>
        <v>1</v>
      </c>
      <c r="D39" s="22">
        <f>(2*B39*C39)/(B39+C39)</f>
        <v>1</v>
      </c>
      <c r="E39" s="40" t="s">
        <v>538</v>
      </c>
    </row>
    <row r="40" spans="1:5" x14ac:dyDescent="0.25">
      <c r="A40" s="19">
        <v>39</v>
      </c>
      <c r="B40" s="23">
        <f>8/8</f>
        <v>1</v>
      </c>
      <c r="C40" s="23">
        <f>8/8</f>
        <v>1</v>
      </c>
      <c r="D40" s="22">
        <f>(2*B40*C40)/(B40+C40)</f>
        <v>1</v>
      </c>
      <c r="E40" s="13" t="s">
        <v>540</v>
      </c>
    </row>
    <row r="41" spans="1:5" x14ac:dyDescent="0.25">
      <c r="A41" s="19">
        <v>40</v>
      </c>
      <c r="B41" s="23">
        <f>9/9</f>
        <v>1</v>
      </c>
      <c r="C41" s="23">
        <f>9/9</f>
        <v>1</v>
      </c>
      <c r="D41" s="22">
        <f>(2*B41*C41)/(B41+C41)</f>
        <v>1</v>
      </c>
      <c r="E41" s="13" t="s">
        <v>77</v>
      </c>
    </row>
    <row r="42" spans="1:5" x14ac:dyDescent="0.25">
      <c r="A42" s="19">
        <v>41</v>
      </c>
      <c r="B42" s="23">
        <f>14/14</f>
        <v>1</v>
      </c>
      <c r="C42" s="23">
        <f>14/14</f>
        <v>1</v>
      </c>
      <c r="D42" s="22">
        <f>(2*B42*C42)/(B42+C42)</f>
        <v>1</v>
      </c>
      <c r="E42" s="13" t="s">
        <v>540</v>
      </c>
    </row>
    <row r="43" spans="1:5" x14ac:dyDescent="0.25">
      <c r="A43" s="19">
        <v>42</v>
      </c>
      <c r="B43" s="23">
        <f>9/9</f>
        <v>1</v>
      </c>
      <c r="C43" s="23">
        <f>9/9</f>
        <v>1</v>
      </c>
      <c r="D43" s="22">
        <f>(2*B43*C43)/(B43+C43)</f>
        <v>1</v>
      </c>
      <c r="E43" s="13" t="s">
        <v>539</v>
      </c>
    </row>
    <row r="44" spans="1:5" x14ac:dyDescent="0.25">
      <c r="A44" s="19">
        <v>43</v>
      </c>
      <c r="B44" s="23">
        <f>13/13</f>
        <v>1</v>
      </c>
      <c r="C44" s="23">
        <f>13/13</f>
        <v>1</v>
      </c>
      <c r="D44" s="22">
        <f>(2*B44*C44)/(B44+C44)</f>
        <v>1</v>
      </c>
      <c r="E44" s="13" t="s">
        <v>538</v>
      </c>
    </row>
    <row r="45" spans="1:5" x14ac:dyDescent="0.25">
      <c r="A45" s="19">
        <v>44</v>
      </c>
      <c r="B45" s="23">
        <f>10/10</f>
        <v>1</v>
      </c>
      <c r="C45" s="23">
        <f>10/10</f>
        <v>1</v>
      </c>
      <c r="D45" s="22">
        <f>(2*B45*C45)/(B45+C45)</f>
        <v>1</v>
      </c>
      <c r="E45" s="13" t="s">
        <v>77</v>
      </c>
    </row>
    <row r="46" spans="1:5" x14ac:dyDescent="0.25">
      <c r="A46" s="19">
        <v>45</v>
      </c>
      <c r="B46" s="23">
        <f>13/13</f>
        <v>1</v>
      </c>
      <c r="C46" s="23">
        <f>13/13</f>
        <v>1</v>
      </c>
      <c r="D46" s="22">
        <f>(2*B46*C46)/(B46+C46)</f>
        <v>1</v>
      </c>
      <c r="E46" s="13" t="s">
        <v>539</v>
      </c>
    </row>
    <row r="47" spans="1:5" x14ac:dyDescent="0.25">
      <c r="A47" s="19">
        <v>46</v>
      </c>
      <c r="B47" s="23">
        <f>12/12</f>
        <v>1</v>
      </c>
      <c r="C47" s="23">
        <f>12/12</f>
        <v>1</v>
      </c>
      <c r="D47" s="22">
        <f>(2*B47*C47)/(B47+C47)</f>
        <v>1</v>
      </c>
      <c r="E47" s="40" t="s">
        <v>540</v>
      </c>
    </row>
    <row r="48" spans="1:5" x14ac:dyDescent="0.25">
      <c r="A48" s="19">
        <v>47</v>
      </c>
      <c r="B48" s="23">
        <f>10/10</f>
        <v>1</v>
      </c>
      <c r="C48" s="23">
        <f>10/10</f>
        <v>1</v>
      </c>
      <c r="D48" s="22">
        <f>(2*B48*C48)/(B48+C48)</f>
        <v>1</v>
      </c>
      <c r="E48" s="13" t="s">
        <v>538</v>
      </c>
    </row>
    <row r="49" spans="1:5" x14ac:dyDescent="0.25">
      <c r="A49" s="19">
        <v>48</v>
      </c>
      <c r="B49" s="23">
        <f>8/8</f>
        <v>1</v>
      </c>
      <c r="C49" s="23">
        <f>8/8</f>
        <v>1</v>
      </c>
      <c r="D49" s="22">
        <f>(2*B49*C49)/(B49+C49)</f>
        <v>1</v>
      </c>
      <c r="E49" s="13" t="s">
        <v>539</v>
      </c>
    </row>
    <row r="50" spans="1:5" x14ac:dyDescent="0.25">
      <c r="A50" s="19">
        <v>49</v>
      </c>
      <c r="B50" s="23">
        <f>16/16</f>
        <v>1</v>
      </c>
      <c r="C50" s="23">
        <f>16/16</f>
        <v>1</v>
      </c>
      <c r="D50" s="22">
        <f>(2*B50*C50)/(B50+C50)</f>
        <v>1</v>
      </c>
      <c r="E50" s="13" t="s">
        <v>543</v>
      </c>
    </row>
    <row r="51" spans="1:5" ht="15.75" thickBot="1" x14ac:dyDescent="0.3">
      <c r="A51" s="19">
        <v>50</v>
      </c>
      <c r="B51" s="23">
        <f>16/16</f>
        <v>1</v>
      </c>
      <c r="C51" s="23">
        <f>16/16</f>
        <v>1</v>
      </c>
      <c r="D51" s="22">
        <f>(2*B51*C51)/(B51+C51)</f>
        <v>1</v>
      </c>
      <c r="E51" s="30" t="s">
        <v>542</v>
      </c>
    </row>
    <row r="52" spans="1:5" x14ac:dyDescent="0.25">
      <c r="A52" s="19">
        <v>51</v>
      </c>
      <c r="B52" s="23">
        <f>10/10</f>
        <v>1</v>
      </c>
      <c r="C52" s="23">
        <f>10/10</f>
        <v>1</v>
      </c>
      <c r="D52" s="22">
        <f>(2*B52*C52)/(B52+C52)</f>
        <v>1</v>
      </c>
      <c r="E52" s="13" t="s">
        <v>77</v>
      </c>
    </row>
    <row r="53" spans="1:5" x14ac:dyDescent="0.25">
      <c r="A53" s="19">
        <v>52</v>
      </c>
      <c r="B53" s="23">
        <f>10/10</f>
        <v>1</v>
      </c>
      <c r="C53" s="23">
        <f>10/10</f>
        <v>1</v>
      </c>
      <c r="D53" s="22">
        <f>(2*B53*C53)/(B53+C53)</f>
        <v>1</v>
      </c>
      <c r="E53" s="13" t="s">
        <v>77</v>
      </c>
    </row>
    <row r="54" spans="1:5" x14ac:dyDescent="0.25">
      <c r="A54" s="19">
        <v>53</v>
      </c>
      <c r="B54" s="23">
        <f>10/10</f>
        <v>1</v>
      </c>
      <c r="C54" s="23">
        <f>10/10</f>
        <v>1</v>
      </c>
      <c r="D54" s="22">
        <f>(2*B54*C54)/(B54+C54)</f>
        <v>1</v>
      </c>
      <c r="E54" s="13" t="s">
        <v>540</v>
      </c>
    </row>
    <row r="55" spans="1:5" x14ac:dyDescent="0.25">
      <c r="A55" s="19">
        <v>54</v>
      </c>
      <c r="B55" s="23">
        <f>10/10</f>
        <v>1</v>
      </c>
      <c r="C55" s="23">
        <f>10/10</f>
        <v>1</v>
      </c>
      <c r="D55" s="22">
        <f>(2*B55*C55)/(B55+C55)</f>
        <v>1</v>
      </c>
      <c r="E55" s="13" t="s">
        <v>540</v>
      </c>
    </row>
    <row r="56" spans="1:5" x14ac:dyDescent="0.25">
      <c r="A56" s="19">
        <v>55</v>
      </c>
      <c r="B56" s="23">
        <f>12/12</f>
        <v>1</v>
      </c>
      <c r="C56" s="23">
        <f>12/12</f>
        <v>1</v>
      </c>
      <c r="D56" s="22">
        <f>(2*B56*C56)/(B56+C56)</f>
        <v>1</v>
      </c>
      <c r="E56" s="13" t="s">
        <v>77</v>
      </c>
    </row>
    <row r="57" spans="1:5" x14ac:dyDescent="0.25">
      <c r="A57" s="19">
        <v>56</v>
      </c>
      <c r="B57" s="23">
        <f>13/13</f>
        <v>1</v>
      </c>
      <c r="C57" s="23">
        <f>13/13</f>
        <v>1</v>
      </c>
      <c r="D57" s="22">
        <f>(2*B57*C57)/(B57+C57)</f>
        <v>1</v>
      </c>
      <c r="E57" s="13" t="s">
        <v>77</v>
      </c>
    </row>
    <row r="58" spans="1:5" x14ac:dyDescent="0.25">
      <c r="A58" s="19">
        <v>57</v>
      </c>
      <c r="B58" s="23">
        <f>12/12</f>
        <v>1</v>
      </c>
      <c r="C58" s="23">
        <f>12/12</f>
        <v>1</v>
      </c>
      <c r="D58" s="22">
        <f>(2*B58*C58)/(B58+C58)</f>
        <v>1</v>
      </c>
      <c r="E58" s="13" t="s">
        <v>538</v>
      </c>
    </row>
    <row r="59" spans="1:5" x14ac:dyDescent="0.25">
      <c r="A59" s="19">
        <v>58</v>
      </c>
      <c r="B59" s="23">
        <f>10/10</f>
        <v>1</v>
      </c>
      <c r="C59" s="23">
        <f>10/10</f>
        <v>1</v>
      </c>
      <c r="D59" s="22">
        <f>(2*B59*C59)/(B59+C59)</f>
        <v>1</v>
      </c>
      <c r="E59" s="13" t="s">
        <v>77</v>
      </c>
    </row>
    <row r="60" spans="1:5" x14ac:dyDescent="0.25">
      <c r="A60" s="19">
        <v>59</v>
      </c>
      <c r="B60" s="23">
        <f>10/10</f>
        <v>1</v>
      </c>
      <c r="C60" s="23">
        <f>10/10</f>
        <v>1</v>
      </c>
      <c r="D60" s="22">
        <f>(2*B60*C60)/(B60+C60)</f>
        <v>1</v>
      </c>
      <c r="E60" s="13" t="s">
        <v>77</v>
      </c>
    </row>
    <row r="61" spans="1:5" x14ac:dyDescent="0.25">
      <c r="A61" s="19">
        <v>60</v>
      </c>
      <c r="B61" s="23">
        <f>10/10</f>
        <v>1</v>
      </c>
      <c r="C61" s="23">
        <f>10/10</f>
        <v>1</v>
      </c>
      <c r="D61" s="22">
        <f>(2*B61*C61)/(B61+C61)</f>
        <v>1</v>
      </c>
      <c r="E61" s="13" t="s">
        <v>539</v>
      </c>
    </row>
    <row r="62" spans="1:5" x14ac:dyDescent="0.25">
      <c r="A62" s="19">
        <v>61</v>
      </c>
      <c r="B62" s="23">
        <f>17/17</f>
        <v>1</v>
      </c>
      <c r="C62" s="23">
        <f>17/17</f>
        <v>1</v>
      </c>
      <c r="D62" s="22">
        <f>(2*B62*C62)/(B62+C62)</f>
        <v>1</v>
      </c>
      <c r="E62" s="13" t="s">
        <v>77</v>
      </c>
    </row>
    <row r="63" spans="1:5" x14ac:dyDescent="0.25">
      <c r="A63" s="19">
        <v>62</v>
      </c>
      <c r="B63" s="23">
        <f>23/23</f>
        <v>1</v>
      </c>
      <c r="C63" s="23">
        <f>23/23</f>
        <v>1</v>
      </c>
      <c r="D63" s="22">
        <f>(2*B63*C63)/(B63+C63)</f>
        <v>1</v>
      </c>
      <c r="E63" s="13" t="s">
        <v>77</v>
      </c>
    </row>
    <row r="64" spans="1:5" x14ac:dyDescent="0.25">
      <c r="A64" s="19">
        <v>63</v>
      </c>
      <c r="B64" s="23">
        <f>15/15</f>
        <v>1</v>
      </c>
      <c r="C64" s="23">
        <f>15/15</f>
        <v>1</v>
      </c>
      <c r="D64" s="22">
        <f>(2*B64*C64)/(B64+C64)</f>
        <v>1</v>
      </c>
      <c r="E64" s="13" t="s">
        <v>77</v>
      </c>
    </row>
    <row r="65" spans="1:5" x14ac:dyDescent="0.25">
      <c r="A65" s="19">
        <v>64</v>
      </c>
      <c r="B65" s="23">
        <f>10/10</f>
        <v>1</v>
      </c>
      <c r="C65" s="23">
        <f>10/10</f>
        <v>1</v>
      </c>
      <c r="D65" s="22">
        <f>(2*B65*C65)/(B65+C65)</f>
        <v>1</v>
      </c>
      <c r="E65" s="13" t="s">
        <v>77</v>
      </c>
    </row>
    <row r="66" spans="1:5" x14ac:dyDescent="0.25">
      <c r="A66" s="19">
        <v>65</v>
      </c>
      <c r="B66" s="23">
        <f>20/20</f>
        <v>1</v>
      </c>
      <c r="C66" s="23">
        <f>20/20</f>
        <v>1</v>
      </c>
      <c r="D66" s="22">
        <f>(2*B66*C66)/(B66+C66)</f>
        <v>1</v>
      </c>
      <c r="E66" s="13" t="s">
        <v>77</v>
      </c>
    </row>
    <row r="67" spans="1:5" x14ac:dyDescent="0.25">
      <c r="A67" s="19">
        <v>66</v>
      </c>
      <c r="B67" s="23">
        <f>10/10</f>
        <v>1</v>
      </c>
      <c r="C67" s="23">
        <f>10/10</f>
        <v>1</v>
      </c>
      <c r="D67" s="22">
        <f>(2*B67*C67)/(B67+C67)</f>
        <v>1</v>
      </c>
      <c r="E67" s="59" t="s">
        <v>77</v>
      </c>
    </row>
    <row r="68" spans="1:5" x14ac:dyDescent="0.25">
      <c r="A68" s="19">
        <v>67</v>
      </c>
      <c r="B68" s="23">
        <f>16/16</f>
        <v>1</v>
      </c>
      <c r="C68" s="23">
        <f>16/16</f>
        <v>1</v>
      </c>
      <c r="D68" s="22">
        <f>(2*B68*C68)/(B68+C68)</f>
        <v>1</v>
      </c>
      <c r="E68" s="13" t="s">
        <v>539</v>
      </c>
    </row>
    <row r="69" spans="1:5" x14ac:dyDescent="0.25">
      <c r="A69" s="19">
        <v>68</v>
      </c>
      <c r="B69" s="23">
        <f>23/23</f>
        <v>1</v>
      </c>
      <c r="C69" s="23">
        <f>23/23</f>
        <v>1</v>
      </c>
      <c r="D69" s="22">
        <f>(2*B69*C69)/(B69+C69)</f>
        <v>1</v>
      </c>
      <c r="E69" s="13" t="s">
        <v>77</v>
      </c>
    </row>
    <row r="70" spans="1:5" x14ac:dyDescent="0.25">
      <c r="A70" s="19">
        <v>69</v>
      </c>
      <c r="B70" s="23">
        <f>10/10</f>
        <v>1</v>
      </c>
      <c r="C70" s="23">
        <f>10/10</f>
        <v>1</v>
      </c>
      <c r="D70" s="22">
        <f>(2*B70*C70)/(B70+C70)</f>
        <v>1</v>
      </c>
      <c r="E70" s="13" t="s">
        <v>77</v>
      </c>
    </row>
    <row r="71" spans="1:5" x14ac:dyDescent="0.25">
      <c r="A71" s="19">
        <v>70</v>
      </c>
      <c r="B71" s="23">
        <f>14/14</f>
        <v>1</v>
      </c>
      <c r="C71" s="23">
        <f>14/14</f>
        <v>1</v>
      </c>
      <c r="D71" s="22">
        <f>(2*B71*C71)/(B71+C71)</f>
        <v>1</v>
      </c>
      <c r="E71" s="13" t="s">
        <v>77</v>
      </c>
    </row>
    <row r="72" spans="1:5" x14ac:dyDescent="0.25">
      <c r="A72" s="19">
        <v>71</v>
      </c>
      <c r="B72" s="23">
        <f>10/10</f>
        <v>1</v>
      </c>
      <c r="C72" s="23">
        <f>10/10</f>
        <v>1</v>
      </c>
      <c r="D72" s="22">
        <f>(2*B72*C72)/(B72+C72)</f>
        <v>1</v>
      </c>
      <c r="E72" s="13" t="s">
        <v>77</v>
      </c>
    </row>
    <row r="73" spans="1:5" x14ac:dyDescent="0.25">
      <c r="A73" s="19">
        <v>72</v>
      </c>
      <c r="B73" s="23">
        <f>10/10</f>
        <v>1</v>
      </c>
      <c r="C73" s="23">
        <f>10/10</f>
        <v>1</v>
      </c>
      <c r="D73" s="22">
        <f>(2*B73*C73)/(B73+C73)</f>
        <v>1</v>
      </c>
      <c r="E73" s="13" t="s">
        <v>540</v>
      </c>
    </row>
    <row r="74" spans="1:5" x14ac:dyDescent="0.25">
      <c r="A74" s="19">
        <v>73</v>
      </c>
      <c r="B74" s="23">
        <f>16/16</f>
        <v>1</v>
      </c>
      <c r="C74" s="23">
        <f>16/16</f>
        <v>1</v>
      </c>
      <c r="D74" s="22">
        <f>(2*B74*C74)/(B74+C74)</f>
        <v>1</v>
      </c>
      <c r="E74" s="13" t="s">
        <v>540</v>
      </c>
    </row>
    <row r="75" spans="1:5" x14ac:dyDescent="0.25">
      <c r="A75" s="19">
        <v>74</v>
      </c>
      <c r="B75" s="23">
        <f>23/23</f>
        <v>1</v>
      </c>
      <c r="C75" s="23">
        <f>23/23</f>
        <v>1</v>
      </c>
      <c r="D75" s="22">
        <f>(2*B75*C75)/(B75+C75)</f>
        <v>1</v>
      </c>
      <c r="E75" s="13" t="s">
        <v>544</v>
      </c>
    </row>
    <row r="76" spans="1:5" ht="15.75" thickBot="1" x14ac:dyDescent="0.3">
      <c r="A76" s="19">
        <v>75</v>
      </c>
      <c r="B76" s="23">
        <f>10/10</f>
        <v>1</v>
      </c>
      <c r="C76" s="23">
        <f>10/10</f>
        <v>1</v>
      </c>
      <c r="D76" s="22">
        <f>(2*B76*C76)/(B76+C76)</f>
        <v>1</v>
      </c>
      <c r="E76" s="30" t="s">
        <v>542</v>
      </c>
    </row>
    <row r="77" spans="1:5" x14ac:dyDescent="0.25">
      <c r="A77" s="19">
        <v>76</v>
      </c>
      <c r="B77" s="23">
        <f>12/13</f>
        <v>0.92307692307692313</v>
      </c>
      <c r="C77" s="27">
        <f>12/12</f>
        <v>1</v>
      </c>
      <c r="D77" s="22">
        <f>(2*B77*C77)/(B77+C77)</f>
        <v>0.96000000000000008</v>
      </c>
      <c r="E77" s="13" t="s">
        <v>541</v>
      </c>
    </row>
    <row r="78" spans="1:5" x14ac:dyDescent="0.25">
      <c r="A78" s="19">
        <v>77</v>
      </c>
      <c r="B78" s="23">
        <f>8/8</f>
        <v>1</v>
      </c>
      <c r="C78" s="23">
        <f>8/8</f>
        <v>1</v>
      </c>
      <c r="D78" s="22">
        <f>(2*B78*C78)/(B78+C78)</f>
        <v>1</v>
      </c>
      <c r="E78" s="13" t="s">
        <v>539</v>
      </c>
    </row>
    <row r="79" spans="1:5" x14ac:dyDescent="0.25">
      <c r="A79" s="19">
        <v>78</v>
      </c>
      <c r="B79" s="23">
        <f>12/12</f>
        <v>1</v>
      </c>
      <c r="C79" s="23">
        <f>12/12</f>
        <v>1</v>
      </c>
      <c r="D79" s="22">
        <f>(2*B79*C79)/(B79+C79)</f>
        <v>1</v>
      </c>
      <c r="E79" s="13" t="s">
        <v>544</v>
      </c>
    </row>
    <row r="80" spans="1:5" x14ac:dyDescent="0.25">
      <c r="A80" s="19">
        <v>79</v>
      </c>
      <c r="B80" s="23">
        <f>10/10</f>
        <v>1</v>
      </c>
      <c r="C80" s="23">
        <f>10/10</f>
        <v>1</v>
      </c>
      <c r="D80" s="22">
        <f>(2*B80*C80)/(B80+C80)</f>
        <v>1</v>
      </c>
      <c r="E80" s="13" t="s">
        <v>539</v>
      </c>
    </row>
    <row r="81" spans="1:5" x14ac:dyDescent="0.25">
      <c r="A81" s="19">
        <v>80</v>
      </c>
      <c r="B81" s="23">
        <f>11/11</f>
        <v>1</v>
      </c>
      <c r="C81" s="23">
        <f>11/11</f>
        <v>1</v>
      </c>
      <c r="D81" s="22">
        <f>(2*B81*C81)/(B81+C81)</f>
        <v>1</v>
      </c>
      <c r="E81" s="13" t="s">
        <v>540</v>
      </c>
    </row>
    <row r="82" spans="1:5" x14ac:dyDescent="0.25">
      <c r="A82" s="19">
        <v>81</v>
      </c>
      <c r="B82" s="23">
        <f>10/10</f>
        <v>1</v>
      </c>
      <c r="C82" s="23">
        <f>10/10</f>
        <v>1</v>
      </c>
      <c r="D82" s="22">
        <f>(2*B82*C82)/(B82+C82)</f>
        <v>1</v>
      </c>
      <c r="E82" s="13" t="s">
        <v>541</v>
      </c>
    </row>
    <row r="83" spans="1:5" x14ac:dyDescent="0.25">
      <c r="A83" s="19">
        <v>82</v>
      </c>
      <c r="B83" s="23">
        <f>16/16</f>
        <v>1</v>
      </c>
      <c r="C83" s="23">
        <f>16/16</f>
        <v>1</v>
      </c>
      <c r="D83" s="22">
        <f>(2*B83*C83)/(B83+C83)</f>
        <v>1</v>
      </c>
      <c r="E83" s="13" t="s">
        <v>541</v>
      </c>
    </row>
    <row r="84" spans="1:5" x14ac:dyDescent="0.25">
      <c r="A84" s="19">
        <v>83</v>
      </c>
      <c r="B84" s="23">
        <f>10/10</f>
        <v>1</v>
      </c>
      <c r="C84" s="23">
        <f>10/10</f>
        <v>1</v>
      </c>
      <c r="D84" s="22">
        <f>(2*B84*C84)/(B84+C84)</f>
        <v>1</v>
      </c>
      <c r="E84" s="13" t="s">
        <v>539</v>
      </c>
    </row>
    <row r="85" spans="1:5" x14ac:dyDescent="0.25">
      <c r="A85" s="19">
        <v>84</v>
      </c>
      <c r="B85" s="23">
        <f>11/11</f>
        <v>1</v>
      </c>
      <c r="C85" s="23">
        <f>11/11</f>
        <v>1</v>
      </c>
      <c r="D85" s="22">
        <f>(2*B85*C85)/(B85+C85)</f>
        <v>1</v>
      </c>
      <c r="E85" s="13" t="s">
        <v>543</v>
      </c>
    </row>
    <row r="86" spans="1:5" x14ac:dyDescent="0.25">
      <c r="A86" s="19">
        <v>85</v>
      </c>
      <c r="B86" s="23">
        <f>5/5</f>
        <v>1</v>
      </c>
      <c r="C86" s="23">
        <f>5/5</f>
        <v>1</v>
      </c>
      <c r="D86" s="22">
        <f>(2*B86*C86)/(B86+C86)</f>
        <v>1</v>
      </c>
      <c r="E86" s="13" t="s">
        <v>538</v>
      </c>
    </row>
    <row r="87" spans="1:5" x14ac:dyDescent="0.25">
      <c r="A87" s="19">
        <v>86</v>
      </c>
      <c r="B87" s="23">
        <f>10/10</f>
        <v>1</v>
      </c>
      <c r="C87" s="23">
        <f>10/10</f>
        <v>1</v>
      </c>
      <c r="D87" s="22">
        <f>(2*B87*C87)/(B87+C87)</f>
        <v>1</v>
      </c>
      <c r="E87" s="13" t="s">
        <v>539</v>
      </c>
    </row>
    <row r="88" spans="1:5" x14ac:dyDescent="0.25">
      <c r="A88" s="19">
        <v>87</v>
      </c>
      <c r="B88" s="23">
        <f>15/15</f>
        <v>1</v>
      </c>
      <c r="C88" s="23">
        <f>15/15</f>
        <v>1</v>
      </c>
      <c r="D88" s="22">
        <f>(2*B88*C88)/(B88+C88)</f>
        <v>1</v>
      </c>
      <c r="E88" s="13" t="s">
        <v>543</v>
      </c>
    </row>
    <row r="89" spans="1:5" x14ac:dyDescent="0.25">
      <c r="A89" s="19">
        <v>88</v>
      </c>
      <c r="B89" s="23">
        <f>4/4</f>
        <v>1</v>
      </c>
      <c r="C89" s="23">
        <f>4/4</f>
        <v>1</v>
      </c>
      <c r="D89" s="22">
        <f>(2*B89*C89)/(B89+C89)</f>
        <v>1</v>
      </c>
      <c r="E89" s="13" t="s">
        <v>77</v>
      </c>
    </row>
    <row r="90" spans="1:5" x14ac:dyDescent="0.25">
      <c r="A90" s="19">
        <v>89</v>
      </c>
      <c r="B90" s="23">
        <f>8/8</f>
        <v>1</v>
      </c>
      <c r="C90" s="23">
        <f>8/8</f>
        <v>1</v>
      </c>
      <c r="D90" s="22">
        <f>(2*B90*C90)/(B90+C90)</f>
        <v>1</v>
      </c>
      <c r="E90" s="13" t="s">
        <v>540</v>
      </c>
    </row>
    <row r="91" spans="1:5" x14ac:dyDescent="0.25">
      <c r="A91" s="19">
        <v>90</v>
      </c>
      <c r="B91" s="23">
        <f>33/33</f>
        <v>1</v>
      </c>
      <c r="C91" s="23">
        <f>33/33</f>
        <v>1</v>
      </c>
      <c r="D91" s="22">
        <f>(2*B91*C91)/(B91+C91)</f>
        <v>1</v>
      </c>
      <c r="E91" s="13" t="s">
        <v>544</v>
      </c>
    </row>
    <row r="92" spans="1:5" x14ac:dyDescent="0.25">
      <c r="A92" s="19">
        <v>91</v>
      </c>
      <c r="B92" s="23">
        <f>6/6</f>
        <v>1</v>
      </c>
      <c r="C92" s="23">
        <f>6/6</f>
        <v>1</v>
      </c>
      <c r="D92" s="22">
        <f>(2*B92*C92)/(B92+C92)</f>
        <v>1</v>
      </c>
      <c r="E92" s="13" t="s">
        <v>540</v>
      </c>
    </row>
    <row r="93" spans="1:5" x14ac:dyDescent="0.25">
      <c r="A93" s="19">
        <v>92</v>
      </c>
      <c r="B93" s="23">
        <f>10/11</f>
        <v>0.90909090909090906</v>
      </c>
      <c r="C93" s="23">
        <f>10/10</f>
        <v>1</v>
      </c>
      <c r="D93" s="22">
        <f>(2*B93*C93)/(B93+C93)</f>
        <v>0.95238095238095233</v>
      </c>
      <c r="E93" s="13" t="s">
        <v>543</v>
      </c>
    </row>
    <row r="94" spans="1:5" x14ac:dyDescent="0.25">
      <c r="A94" s="19">
        <v>93</v>
      </c>
      <c r="B94" s="23">
        <f>15/15</f>
        <v>1</v>
      </c>
      <c r="C94" s="23">
        <f>15/15</f>
        <v>1</v>
      </c>
      <c r="D94" s="22">
        <f>(2*B94*C94)/(B94+C94)</f>
        <v>1</v>
      </c>
      <c r="E94" s="13" t="s">
        <v>543</v>
      </c>
    </row>
    <row r="95" spans="1:5" x14ac:dyDescent="0.25">
      <c r="A95" s="19">
        <v>94</v>
      </c>
      <c r="B95" s="23">
        <f>14/14</f>
        <v>1</v>
      </c>
      <c r="C95" s="23">
        <f>14/14</f>
        <v>1</v>
      </c>
      <c r="D95" s="22">
        <f>(2*B95*C95)/(B95+C95)</f>
        <v>1</v>
      </c>
      <c r="E95" s="13" t="s">
        <v>540</v>
      </c>
    </row>
    <row r="96" spans="1:5" x14ac:dyDescent="0.25">
      <c r="A96" s="19">
        <v>95</v>
      </c>
      <c r="B96" s="23">
        <f>10/10</f>
        <v>1</v>
      </c>
      <c r="C96" s="23">
        <f>10/10</f>
        <v>1</v>
      </c>
      <c r="D96" s="22">
        <f>(2*B96*C96)/(B96+C96)</f>
        <v>1</v>
      </c>
      <c r="E96" s="13" t="s">
        <v>539</v>
      </c>
    </row>
    <row r="97" spans="1:5" x14ac:dyDescent="0.25">
      <c r="A97" s="19">
        <v>96</v>
      </c>
      <c r="B97" s="23">
        <f>10/11</f>
        <v>0.90909090909090906</v>
      </c>
      <c r="C97" s="23">
        <f>10/10</f>
        <v>1</v>
      </c>
      <c r="D97" s="22">
        <f>(2*B97*C97)/(B97+C97)</f>
        <v>0.95238095238095233</v>
      </c>
      <c r="E97" s="13" t="s">
        <v>542</v>
      </c>
    </row>
    <row r="98" spans="1:5" x14ac:dyDescent="0.25">
      <c r="A98" s="19">
        <v>97</v>
      </c>
      <c r="B98" s="23">
        <f>39/39</f>
        <v>1</v>
      </c>
      <c r="C98" s="23">
        <f>39/39</f>
        <v>1</v>
      </c>
      <c r="D98" s="22">
        <f>(2*B98*C98)/(B98+C98)</f>
        <v>1</v>
      </c>
      <c r="E98" s="13" t="s">
        <v>544</v>
      </c>
    </row>
    <row r="99" spans="1:5" x14ac:dyDescent="0.25">
      <c r="A99" s="19">
        <v>98</v>
      </c>
      <c r="B99" s="23">
        <f>10/10</f>
        <v>1</v>
      </c>
      <c r="C99" s="23">
        <f>10/10</f>
        <v>1</v>
      </c>
      <c r="D99" s="22">
        <f>(2*B99*C99)/(B99+C99)</f>
        <v>1</v>
      </c>
      <c r="E99" s="13" t="s">
        <v>541</v>
      </c>
    </row>
    <row r="100" spans="1:5" x14ac:dyDescent="0.25">
      <c r="A100" s="19">
        <v>99</v>
      </c>
      <c r="B100" s="23">
        <f>4/4</f>
        <v>1</v>
      </c>
      <c r="C100" s="23">
        <f>4/4</f>
        <v>1</v>
      </c>
      <c r="D100" s="22">
        <f>(2*B100*C100)/(B100+C100)</f>
        <v>1</v>
      </c>
      <c r="E100" s="13" t="s">
        <v>541</v>
      </c>
    </row>
    <row r="101" spans="1:5" ht="15.75" thickBot="1" x14ac:dyDescent="0.3">
      <c r="A101" s="19">
        <v>100</v>
      </c>
      <c r="B101" s="23">
        <f>7/7</f>
        <v>1</v>
      </c>
      <c r="C101" s="23">
        <f>7/7</f>
        <v>1</v>
      </c>
      <c r="D101" s="22">
        <f>(2*B101*C101)/(B101+C101)</f>
        <v>1</v>
      </c>
      <c r="E101" s="30" t="s">
        <v>538</v>
      </c>
    </row>
    <row r="102" spans="1:5" x14ac:dyDescent="0.25">
      <c r="A102" s="19">
        <v>101</v>
      </c>
      <c r="B102" s="23">
        <f>7/7</f>
        <v>1</v>
      </c>
      <c r="C102" s="23">
        <f>7/7</f>
        <v>1</v>
      </c>
      <c r="D102" s="22">
        <f>(2*B102*C102)/(B102+C102)</f>
        <v>1</v>
      </c>
      <c r="E102" s="13" t="s">
        <v>77</v>
      </c>
    </row>
    <row r="103" spans="1:5" x14ac:dyDescent="0.25">
      <c r="A103" s="19">
        <v>102</v>
      </c>
      <c r="B103" s="23">
        <f>10/10</f>
        <v>1</v>
      </c>
      <c r="C103" s="23">
        <f>10/10</f>
        <v>1</v>
      </c>
      <c r="D103" s="22">
        <f>(2*B103*C103)/(B103+C103)</f>
        <v>1</v>
      </c>
      <c r="E103" s="13" t="s">
        <v>543</v>
      </c>
    </row>
    <row r="104" spans="1:5" x14ac:dyDescent="0.25">
      <c r="A104" s="19">
        <v>103</v>
      </c>
      <c r="B104" s="27">
        <f>9/10</f>
        <v>0.9</v>
      </c>
      <c r="C104" s="23">
        <f>9/10</f>
        <v>0.9</v>
      </c>
      <c r="D104" s="22">
        <f>(2*B104*C104)/(B104+C104)</f>
        <v>0.9</v>
      </c>
      <c r="E104" s="13" t="s">
        <v>77</v>
      </c>
    </row>
    <row r="105" spans="1:5" x14ac:dyDescent="0.25">
      <c r="A105" s="19">
        <v>104</v>
      </c>
      <c r="B105" s="23">
        <f>9/9</f>
        <v>1</v>
      </c>
      <c r="C105" s="23">
        <f>9/9</f>
        <v>1</v>
      </c>
      <c r="D105" s="22">
        <f>(2*B105*C105)/(B105+C105)</f>
        <v>1</v>
      </c>
      <c r="E105" s="13" t="s">
        <v>539</v>
      </c>
    </row>
    <row r="106" spans="1:5" x14ac:dyDescent="0.25">
      <c r="A106" s="19">
        <v>105</v>
      </c>
      <c r="B106" s="23">
        <f>7/7</f>
        <v>1</v>
      </c>
      <c r="C106" s="23">
        <f>7/7</f>
        <v>1</v>
      </c>
      <c r="D106" s="22">
        <f>(2*B106*C106)/(B106+C106)</f>
        <v>1</v>
      </c>
      <c r="E106" s="13" t="s">
        <v>77</v>
      </c>
    </row>
    <row r="107" spans="1:5" x14ac:dyDescent="0.25">
      <c r="A107" s="19">
        <v>106</v>
      </c>
      <c r="B107" s="23">
        <f>7/7</f>
        <v>1</v>
      </c>
      <c r="C107" s="23">
        <f>7/7</f>
        <v>1</v>
      </c>
      <c r="D107" s="22">
        <f>(2*B107*C107)/(B107+C107)</f>
        <v>1</v>
      </c>
      <c r="E107" s="13" t="s">
        <v>540</v>
      </c>
    </row>
    <row r="108" spans="1:5" x14ac:dyDescent="0.25">
      <c r="A108" s="19">
        <v>107</v>
      </c>
      <c r="B108" s="23">
        <f>14/14</f>
        <v>1</v>
      </c>
      <c r="C108" s="23">
        <f>14/14</f>
        <v>1</v>
      </c>
      <c r="D108" s="22">
        <f>(2*B108*C108)/(B108+C108)</f>
        <v>1</v>
      </c>
      <c r="E108" s="13" t="s">
        <v>539</v>
      </c>
    </row>
    <row r="109" spans="1:5" x14ac:dyDescent="0.25">
      <c r="A109" s="19">
        <v>108</v>
      </c>
      <c r="B109" s="23">
        <f>10/10</f>
        <v>1</v>
      </c>
      <c r="C109" s="23">
        <f>10/10</f>
        <v>1</v>
      </c>
      <c r="D109" s="22">
        <f>(2*B109*C109)/(B109+C109)</f>
        <v>1</v>
      </c>
      <c r="E109" s="13" t="s">
        <v>543</v>
      </c>
    </row>
    <row r="110" spans="1:5" x14ac:dyDescent="0.25">
      <c r="A110" s="19">
        <v>109</v>
      </c>
      <c r="B110" s="23">
        <f>7/7</f>
        <v>1</v>
      </c>
      <c r="C110" s="23">
        <f>7/7</f>
        <v>1</v>
      </c>
      <c r="D110" s="22">
        <f>(2*B110*C110)/(B110+C110)</f>
        <v>1</v>
      </c>
      <c r="E110" s="13" t="s">
        <v>541</v>
      </c>
    </row>
    <row r="111" spans="1:5" x14ac:dyDescent="0.25">
      <c r="A111" s="19">
        <v>110</v>
      </c>
      <c r="B111" s="23">
        <f>13/13</f>
        <v>1</v>
      </c>
      <c r="C111" s="23">
        <f>13/13</f>
        <v>1</v>
      </c>
      <c r="D111" s="22">
        <f>(2*B111*C111)/(B111+C111)</f>
        <v>1</v>
      </c>
      <c r="E111" s="13" t="s">
        <v>540</v>
      </c>
    </row>
    <row r="112" spans="1:5" x14ac:dyDescent="0.25">
      <c r="A112" s="19">
        <v>111</v>
      </c>
      <c r="B112" s="23">
        <f>12/12</f>
        <v>1</v>
      </c>
      <c r="C112" s="23">
        <f>12/12</f>
        <v>1</v>
      </c>
      <c r="D112" s="22">
        <f>(2*B112*C112)/(B112+C112)</f>
        <v>1</v>
      </c>
      <c r="E112" s="59" t="s">
        <v>544</v>
      </c>
    </row>
    <row r="113" spans="1:5" x14ac:dyDescent="0.25">
      <c r="A113" s="19">
        <v>112</v>
      </c>
      <c r="B113" s="23">
        <f>7/7</f>
        <v>1</v>
      </c>
      <c r="C113" s="23">
        <f>7/7</f>
        <v>1</v>
      </c>
      <c r="D113" s="22">
        <f>(2*B113*C113)/(B113+C113)</f>
        <v>1</v>
      </c>
      <c r="E113" s="13" t="s">
        <v>543</v>
      </c>
    </row>
    <row r="114" spans="1:5" x14ac:dyDescent="0.25">
      <c r="A114" s="19">
        <v>113</v>
      </c>
      <c r="B114" s="23">
        <f>11/11</f>
        <v>1</v>
      </c>
      <c r="C114" s="23">
        <f>11/11</f>
        <v>1</v>
      </c>
      <c r="D114" s="22">
        <f>(2*B114*C114)/(B114+C114)</f>
        <v>1</v>
      </c>
      <c r="E114" s="13" t="s">
        <v>544</v>
      </c>
    </row>
    <row r="115" spans="1:5" x14ac:dyDescent="0.25">
      <c r="A115" s="19">
        <v>114</v>
      </c>
      <c r="B115" s="23">
        <f>10/10</f>
        <v>1</v>
      </c>
      <c r="C115" s="23">
        <f>10/10</f>
        <v>1</v>
      </c>
      <c r="D115" s="22">
        <f>(2*B115*C115)/(B115+C115)</f>
        <v>1</v>
      </c>
      <c r="E115" s="13" t="s">
        <v>77</v>
      </c>
    </row>
    <row r="116" spans="1:5" x14ac:dyDescent="0.25">
      <c r="A116" s="19">
        <v>115</v>
      </c>
      <c r="B116" s="23">
        <f>5/5</f>
        <v>1</v>
      </c>
      <c r="C116" s="23">
        <f>5/5</f>
        <v>1</v>
      </c>
      <c r="D116" s="22">
        <f>(2*B116*C116)/(B116+C116)</f>
        <v>1</v>
      </c>
      <c r="E116" s="13" t="s">
        <v>77</v>
      </c>
    </row>
    <row r="117" spans="1:5" x14ac:dyDescent="0.25">
      <c r="A117" s="19">
        <v>116</v>
      </c>
      <c r="B117" s="23">
        <f>9/9</f>
        <v>1</v>
      </c>
      <c r="C117" s="23">
        <f>9/9</f>
        <v>1</v>
      </c>
      <c r="D117" s="22">
        <f>(2*B117*C117)/(B117+C117)</f>
        <v>1</v>
      </c>
      <c r="E117" s="13" t="s">
        <v>77</v>
      </c>
    </row>
    <row r="118" spans="1:5" x14ac:dyDescent="0.25">
      <c r="A118" s="19">
        <v>117</v>
      </c>
      <c r="B118" s="23">
        <f>8/8</f>
        <v>1</v>
      </c>
      <c r="C118" s="23">
        <f>8/9</f>
        <v>0.88888888888888884</v>
      </c>
      <c r="D118" s="22">
        <f>(2*B118*C118)/(B118+C118)</f>
        <v>0.94117647058823528</v>
      </c>
      <c r="E118" s="13" t="s">
        <v>77</v>
      </c>
    </row>
    <row r="119" spans="1:5" x14ac:dyDescent="0.25">
      <c r="A119" s="19">
        <v>118</v>
      </c>
      <c r="B119" s="23">
        <f>11/11</f>
        <v>1</v>
      </c>
      <c r="C119" s="23">
        <f>11/12</f>
        <v>0.91666666666666663</v>
      </c>
      <c r="D119" s="22">
        <f>(2*B119*C119)/(B119+C119)</f>
        <v>0.95652173913043481</v>
      </c>
      <c r="E119" s="13" t="s">
        <v>77</v>
      </c>
    </row>
    <row r="120" spans="1:5" x14ac:dyDescent="0.25">
      <c r="A120" s="19">
        <v>119</v>
      </c>
      <c r="B120" s="23">
        <f>8/8</f>
        <v>1</v>
      </c>
      <c r="C120" s="23">
        <f>8/8</f>
        <v>1</v>
      </c>
      <c r="D120" s="22">
        <f>(2*B120*C120)/(B120+C120)</f>
        <v>1</v>
      </c>
      <c r="E120" s="13" t="s">
        <v>77</v>
      </c>
    </row>
    <row r="121" spans="1:5" x14ac:dyDescent="0.25">
      <c r="A121" s="19">
        <v>120</v>
      </c>
      <c r="B121" s="23">
        <f>14/14</f>
        <v>1</v>
      </c>
      <c r="C121" s="23">
        <f>14/14</f>
        <v>1</v>
      </c>
      <c r="D121" s="22">
        <f>(2*B121*C121)/(B121+C121)</f>
        <v>1</v>
      </c>
      <c r="E121" s="13" t="s">
        <v>77</v>
      </c>
    </row>
    <row r="122" spans="1:5" x14ac:dyDescent="0.25">
      <c r="A122" s="19">
        <v>121</v>
      </c>
      <c r="B122" s="23">
        <f>12/12</f>
        <v>1</v>
      </c>
      <c r="C122" s="23">
        <f>12/12</f>
        <v>1</v>
      </c>
      <c r="D122" s="22">
        <f>(2*B122*C122)/(B122+C122)</f>
        <v>1</v>
      </c>
      <c r="E122" s="59" t="s">
        <v>543</v>
      </c>
    </row>
    <row r="123" spans="1:5" x14ac:dyDescent="0.25">
      <c r="A123" s="19">
        <v>122</v>
      </c>
      <c r="B123" s="23">
        <f>9/9</f>
        <v>1</v>
      </c>
      <c r="C123" s="23">
        <f>9/9</f>
        <v>1</v>
      </c>
      <c r="D123" s="22">
        <f>(2*B123*C123)/(B123+C123)</f>
        <v>1</v>
      </c>
      <c r="E123" s="13" t="s">
        <v>538</v>
      </c>
    </row>
    <row r="124" spans="1:5" x14ac:dyDescent="0.25">
      <c r="A124" s="19">
        <v>123</v>
      </c>
      <c r="B124" s="23">
        <f>5/6</f>
        <v>0.83333333333333337</v>
      </c>
      <c r="C124" s="23">
        <f>5/5</f>
        <v>1</v>
      </c>
      <c r="D124" s="22">
        <f>(2*B124*C124)/(B124+C124)</f>
        <v>0.90909090909090906</v>
      </c>
      <c r="E124" s="13" t="s">
        <v>538</v>
      </c>
    </row>
    <row r="125" spans="1:5" x14ac:dyDescent="0.25">
      <c r="A125" s="19">
        <v>124</v>
      </c>
      <c r="B125" s="23">
        <f>10/10</f>
        <v>1</v>
      </c>
      <c r="C125" s="23">
        <f>10/10</f>
        <v>1</v>
      </c>
      <c r="D125" s="22">
        <f>(2*B125*C125)/(B125+C125)</f>
        <v>1</v>
      </c>
      <c r="E125" s="13" t="s">
        <v>539</v>
      </c>
    </row>
    <row r="126" spans="1:5" ht="15.75" thickBot="1" x14ac:dyDescent="0.3">
      <c r="A126" s="19">
        <v>125</v>
      </c>
      <c r="B126" s="23">
        <f>9/9</f>
        <v>1</v>
      </c>
      <c r="C126" s="23">
        <f>9/9</f>
        <v>1</v>
      </c>
      <c r="D126" s="22">
        <f>(2*B126*C126)/(B126+C126)</f>
        <v>1</v>
      </c>
      <c r="E126" s="30" t="s">
        <v>543</v>
      </c>
    </row>
    <row r="127" spans="1:5" x14ac:dyDescent="0.25">
      <c r="A127" s="19">
        <v>126</v>
      </c>
      <c r="B127" s="23">
        <f>10/10</f>
        <v>1</v>
      </c>
      <c r="C127" s="23">
        <f>10/10</f>
        <v>1</v>
      </c>
      <c r="D127" s="22">
        <f>(2*B127*C127)/(B127+C127)</f>
        <v>1</v>
      </c>
      <c r="E127" s="13" t="s">
        <v>543</v>
      </c>
    </row>
    <row r="128" spans="1:5" x14ac:dyDescent="0.25">
      <c r="A128" s="19">
        <v>127</v>
      </c>
      <c r="B128" s="23">
        <f>10/10</f>
        <v>1</v>
      </c>
      <c r="C128" s="23">
        <f>10/10</f>
        <v>1</v>
      </c>
      <c r="D128" s="22">
        <f>(2*B128*C128)/(B128+C128)</f>
        <v>1</v>
      </c>
      <c r="E128" s="13" t="s">
        <v>77</v>
      </c>
    </row>
    <row r="129" spans="1:5" x14ac:dyDescent="0.25">
      <c r="A129" s="19">
        <v>128</v>
      </c>
      <c r="B129" s="23">
        <f>10/10</f>
        <v>1</v>
      </c>
      <c r="C129" s="23">
        <f>10/10</f>
        <v>1</v>
      </c>
      <c r="D129" s="22">
        <f>(2*B129*C129)/(B129+C129)</f>
        <v>1</v>
      </c>
      <c r="E129" s="13" t="s">
        <v>543</v>
      </c>
    </row>
    <row r="130" spans="1:5" x14ac:dyDescent="0.25">
      <c r="A130" s="19">
        <v>129</v>
      </c>
      <c r="B130" s="23">
        <f>10/10</f>
        <v>1</v>
      </c>
      <c r="C130" s="23">
        <f>10/10</f>
        <v>1</v>
      </c>
      <c r="D130" s="22">
        <f>(2*B130*C130)/(B130+C130)</f>
        <v>1</v>
      </c>
      <c r="E130" s="13" t="s">
        <v>77</v>
      </c>
    </row>
    <row r="131" spans="1:5" x14ac:dyDescent="0.25">
      <c r="A131" s="19">
        <v>130</v>
      </c>
      <c r="B131" s="23">
        <f>10/10</f>
        <v>1</v>
      </c>
      <c r="C131" s="23">
        <f>10/10</f>
        <v>1</v>
      </c>
      <c r="D131" s="22">
        <f>(2*B131*C131)/(B131+C131)</f>
        <v>1</v>
      </c>
      <c r="E131" s="13" t="s">
        <v>77</v>
      </c>
    </row>
    <row r="132" spans="1:5" x14ac:dyDescent="0.25">
      <c r="A132" s="19">
        <v>131</v>
      </c>
      <c r="B132" s="23">
        <f>10/10</f>
        <v>1</v>
      </c>
      <c r="C132" s="23">
        <f>10/10</f>
        <v>1</v>
      </c>
      <c r="D132" s="22">
        <f>(2*B132*C132)/(B132+C132)</f>
        <v>1</v>
      </c>
      <c r="E132" s="59" t="s">
        <v>541</v>
      </c>
    </row>
    <row r="133" spans="1:5" x14ac:dyDescent="0.25">
      <c r="A133" s="19">
        <v>132</v>
      </c>
      <c r="B133" s="23">
        <f>10/10</f>
        <v>1</v>
      </c>
      <c r="C133" s="23">
        <f>10/10</f>
        <v>1</v>
      </c>
      <c r="D133" s="22">
        <f>(2*B133*C133)/(B133+C133)</f>
        <v>1</v>
      </c>
      <c r="E133" s="13" t="s">
        <v>541</v>
      </c>
    </row>
    <row r="134" spans="1:5" x14ac:dyDescent="0.25">
      <c r="A134" s="19">
        <v>133</v>
      </c>
      <c r="B134" s="23">
        <f>10/10</f>
        <v>1</v>
      </c>
      <c r="C134" s="23">
        <f>10/10</f>
        <v>1</v>
      </c>
      <c r="D134" s="22">
        <f>(2*B134*C134)/(B134+C134)</f>
        <v>1</v>
      </c>
      <c r="E134" s="13" t="s">
        <v>541</v>
      </c>
    </row>
    <row r="135" spans="1:5" x14ac:dyDescent="0.25">
      <c r="A135" s="19">
        <v>134</v>
      </c>
      <c r="B135" s="23">
        <f>10/10</f>
        <v>1</v>
      </c>
      <c r="C135" s="23">
        <f>10/10</f>
        <v>1</v>
      </c>
      <c r="D135" s="22">
        <f>(2*B135*C135)/(B135+C135)</f>
        <v>1</v>
      </c>
      <c r="E135" s="13" t="s">
        <v>539</v>
      </c>
    </row>
    <row r="136" spans="1:5" x14ac:dyDescent="0.25">
      <c r="A136" s="19">
        <v>135</v>
      </c>
      <c r="B136" s="23">
        <f>10/10</f>
        <v>1</v>
      </c>
      <c r="C136" s="23">
        <f>10/10</f>
        <v>1</v>
      </c>
      <c r="D136" s="22">
        <f>(2*B136*C136)/(B136+C136)</f>
        <v>1</v>
      </c>
      <c r="E136" s="13" t="s">
        <v>538</v>
      </c>
    </row>
    <row r="137" spans="1:5" x14ac:dyDescent="0.25">
      <c r="A137" s="19">
        <v>136</v>
      </c>
      <c r="B137" s="23">
        <f>10/10</f>
        <v>1</v>
      </c>
      <c r="C137" s="23">
        <f>10/10</f>
        <v>1</v>
      </c>
      <c r="D137" s="22">
        <f>(2*B137*C137)/(B137+C137)</f>
        <v>1</v>
      </c>
      <c r="E137" s="13" t="s">
        <v>541</v>
      </c>
    </row>
    <row r="138" spans="1:5" x14ac:dyDescent="0.25">
      <c r="A138" s="19">
        <v>137</v>
      </c>
      <c r="B138" s="23">
        <f>10/11</f>
        <v>0.90909090909090906</v>
      </c>
      <c r="C138" s="23">
        <f>10/10</f>
        <v>1</v>
      </c>
      <c r="D138" s="22">
        <f>(2*B138*C138)/(B138+C138)</f>
        <v>0.95238095238095233</v>
      </c>
      <c r="E138" s="13" t="s">
        <v>539</v>
      </c>
    </row>
    <row r="139" spans="1:5" x14ac:dyDescent="0.25">
      <c r="A139" s="19">
        <v>138</v>
      </c>
      <c r="B139" s="23">
        <f>10/10</f>
        <v>1</v>
      </c>
      <c r="C139" s="23">
        <f>10/10</f>
        <v>1</v>
      </c>
      <c r="D139" s="22">
        <f>(2*B139*C139)/(B139+C139)</f>
        <v>1</v>
      </c>
      <c r="E139" s="59" t="s">
        <v>539</v>
      </c>
    </row>
    <row r="140" spans="1:5" x14ac:dyDescent="0.25">
      <c r="A140" s="19">
        <v>139</v>
      </c>
      <c r="B140" s="23">
        <f>10/10</f>
        <v>1</v>
      </c>
      <c r="C140" s="23">
        <f>10/10</f>
        <v>1</v>
      </c>
      <c r="D140" s="22">
        <f>(2*B140*C140)/(B140+C140)</f>
        <v>1</v>
      </c>
      <c r="E140" s="13" t="s">
        <v>539</v>
      </c>
    </row>
    <row r="141" spans="1:5" x14ac:dyDescent="0.25">
      <c r="A141" s="19">
        <v>140</v>
      </c>
      <c r="B141" s="23">
        <f>10/10</f>
        <v>1</v>
      </c>
      <c r="C141" s="23">
        <f>10/10</f>
        <v>1</v>
      </c>
      <c r="D141" s="22">
        <f>(2*B141*C141)/(B141+C141)</f>
        <v>1</v>
      </c>
      <c r="E141" s="13" t="s">
        <v>539</v>
      </c>
    </row>
    <row r="142" spans="1:5" x14ac:dyDescent="0.25">
      <c r="A142" s="19">
        <v>141</v>
      </c>
      <c r="B142" s="23">
        <f>8/9</f>
        <v>0.88888888888888884</v>
      </c>
      <c r="C142" s="23">
        <f>8/10</f>
        <v>0.8</v>
      </c>
      <c r="D142" s="22">
        <f>(2*B142*C142)/(B142+C142)</f>
        <v>0.8421052631578948</v>
      </c>
      <c r="E142" s="13" t="s">
        <v>540</v>
      </c>
    </row>
    <row r="143" spans="1:5" x14ac:dyDescent="0.25">
      <c r="A143" s="19">
        <v>142</v>
      </c>
      <c r="B143" s="23">
        <f>10/10</f>
        <v>1</v>
      </c>
      <c r="C143" s="23">
        <f>10/10</f>
        <v>1</v>
      </c>
      <c r="D143" s="22">
        <f>(2*B143*C143)/(B143+C143)</f>
        <v>1</v>
      </c>
      <c r="E143" s="13" t="s">
        <v>539</v>
      </c>
    </row>
    <row r="144" spans="1:5" x14ac:dyDescent="0.25">
      <c r="A144" s="19">
        <v>143</v>
      </c>
      <c r="B144" s="23">
        <f>10/10</f>
        <v>1</v>
      </c>
      <c r="C144" s="23">
        <f>10/10</f>
        <v>1</v>
      </c>
      <c r="D144" s="22">
        <f>(2*B144*C144)/(B144+C144)</f>
        <v>1</v>
      </c>
      <c r="E144" s="13" t="s">
        <v>539</v>
      </c>
    </row>
    <row r="145" spans="1:5" x14ac:dyDescent="0.25">
      <c r="A145" s="19">
        <v>144</v>
      </c>
      <c r="B145" s="23">
        <f>10/10</f>
        <v>1</v>
      </c>
      <c r="C145" s="23">
        <f>10/10</f>
        <v>1</v>
      </c>
      <c r="D145" s="22">
        <f>(2*B145*C145)/(B145+C145)</f>
        <v>1</v>
      </c>
      <c r="E145" s="13" t="s">
        <v>539</v>
      </c>
    </row>
    <row r="146" spans="1:5" x14ac:dyDescent="0.25">
      <c r="A146" s="19">
        <v>145</v>
      </c>
      <c r="B146" s="23">
        <f>10/10</f>
        <v>1</v>
      </c>
      <c r="C146" s="23">
        <f>10/10</f>
        <v>1</v>
      </c>
      <c r="D146" s="22">
        <f>(2*B146*C146)/(B146+C146)</f>
        <v>1</v>
      </c>
      <c r="E146" s="13" t="s">
        <v>539</v>
      </c>
    </row>
    <row r="147" spans="1:5" x14ac:dyDescent="0.25">
      <c r="A147" s="19">
        <v>146</v>
      </c>
      <c r="B147" s="23">
        <f>10/10</f>
        <v>1</v>
      </c>
      <c r="C147" s="23">
        <f>10/10</f>
        <v>1</v>
      </c>
      <c r="D147" s="22">
        <f>(2*B147*C147)/(B147+C147)</f>
        <v>1</v>
      </c>
      <c r="E147" s="13" t="s">
        <v>541</v>
      </c>
    </row>
    <row r="148" spans="1:5" x14ac:dyDescent="0.25">
      <c r="A148" s="19">
        <v>147</v>
      </c>
      <c r="B148" s="23">
        <f>10/10</f>
        <v>1</v>
      </c>
      <c r="C148" s="23">
        <f>10/10</f>
        <v>1</v>
      </c>
      <c r="D148" s="22">
        <f>(2*B148*C148)/(B148+C148)</f>
        <v>1</v>
      </c>
      <c r="E148" s="13" t="s">
        <v>541</v>
      </c>
    </row>
    <row r="149" spans="1:5" x14ac:dyDescent="0.25">
      <c r="A149" s="19">
        <v>148</v>
      </c>
      <c r="B149" s="23">
        <f>10/10</f>
        <v>1</v>
      </c>
      <c r="C149" s="23">
        <f>10/10</f>
        <v>1</v>
      </c>
      <c r="D149" s="22">
        <f>(2*B149*C149)/(B149+C149)</f>
        <v>1</v>
      </c>
      <c r="E149" s="13" t="s">
        <v>543</v>
      </c>
    </row>
    <row r="150" spans="1:5" x14ac:dyDescent="0.25">
      <c r="A150" s="19">
        <v>149</v>
      </c>
      <c r="B150" s="23">
        <f>10/10</f>
        <v>1</v>
      </c>
      <c r="C150" s="23">
        <f>10/10</f>
        <v>1</v>
      </c>
      <c r="D150" s="22">
        <f>(2*B150*C150)/(B150+C150)</f>
        <v>1</v>
      </c>
      <c r="E150" s="13" t="s">
        <v>539</v>
      </c>
    </row>
    <row r="151" spans="1:5" ht="15.75" thickBot="1" x14ac:dyDescent="0.3">
      <c r="A151" s="19">
        <v>150</v>
      </c>
      <c r="B151" s="23">
        <f>10/10</f>
        <v>1</v>
      </c>
      <c r="C151" s="23">
        <f>10/10</f>
        <v>1</v>
      </c>
      <c r="D151" s="22">
        <f>(2*B151*C151)/(B151+C151)</f>
        <v>1</v>
      </c>
      <c r="E151" s="30" t="s">
        <v>543</v>
      </c>
    </row>
    <row r="152" spans="1:5" x14ac:dyDescent="0.25">
      <c r="A152" s="19">
        <v>151</v>
      </c>
      <c r="B152" s="23">
        <f>12/12</f>
        <v>1</v>
      </c>
      <c r="C152" s="23">
        <f>12/12</f>
        <v>1</v>
      </c>
      <c r="D152" s="22">
        <f>(2*B152*C152)/(B152+C152)</f>
        <v>1</v>
      </c>
      <c r="E152" s="13" t="s">
        <v>77</v>
      </c>
    </row>
    <row r="153" spans="1:5" x14ac:dyDescent="0.25">
      <c r="A153" s="19">
        <v>152</v>
      </c>
      <c r="B153" s="23">
        <f>6/6</f>
        <v>1</v>
      </c>
      <c r="C153" s="23">
        <f>6/6</f>
        <v>1</v>
      </c>
      <c r="D153" s="22">
        <f>(2*B153*C153)/(B153+C153)</f>
        <v>1</v>
      </c>
      <c r="E153" s="13" t="s">
        <v>540</v>
      </c>
    </row>
    <row r="154" spans="1:5" x14ac:dyDescent="0.25">
      <c r="A154" s="19">
        <v>153</v>
      </c>
      <c r="B154" s="23">
        <f>7/7</f>
        <v>1</v>
      </c>
      <c r="C154" s="23">
        <f>7/7</f>
        <v>1</v>
      </c>
      <c r="D154" s="22">
        <f>(2*B154*C154)/(B154+C154)</f>
        <v>1</v>
      </c>
      <c r="E154" s="13" t="s">
        <v>542</v>
      </c>
    </row>
    <row r="155" spans="1:5" x14ac:dyDescent="0.25">
      <c r="A155" s="19">
        <v>154</v>
      </c>
      <c r="B155" s="23">
        <f>20/20</f>
        <v>1</v>
      </c>
      <c r="C155" s="23">
        <f>20/20</f>
        <v>1</v>
      </c>
      <c r="D155" s="22">
        <f>(2*B155*C155)/(B155+C155)</f>
        <v>1</v>
      </c>
      <c r="E155" s="13" t="s">
        <v>77</v>
      </c>
    </row>
    <row r="156" spans="1:5" x14ac:dyDescent="0.25">
      <c r="A156" s="19">
        <v>155</v>
      </c>
      <c r="B156" s="23">
        <f>13/13</f>
        <v>1</v>
      </c>
      <c r="C156" s="23">
        <f>13/13</f>
        <v>1</v>
      </c>
      <c r="D156" s="22">
        <f>(2*B156*C156)/(B156+C156)</f>
        <v>1</v>
      </c>
      <c r="E156" s="13" t="s">
        <v>77</v>
      </c>
    </row>
    <row r="157" spans="1:5" x14ac:dyDescent="0.25">
      <c r="A157" s="19">
        <v>156</v>
      </c>
      <c r="B157" s="23">
        <f>14/14</f>
        <v>1</v>
      </c>
      <c r="C157" s="23">
        <f>14/14</f>
        <v>1</v>
      </c>
      <c r="D157" s="22">
        <f>(2*B157*C157)/(B157+C157)</f>
        <v>1</v>
      </c>
      <c r="E157" s="13" t="s">
        <v>539</v>
      </c>
    </row>
    <row r="158" spans="1:5" x14ac:dyDescent="0.25">
      <c r="A158" s="19">
        <v>157</v>
      </c>
      <c r="B158" s="23">
        <f>18/18</f>
        <v>1</v>
      </c>
      <c r="C158" s="23">
        <f>18/18</f>
        <v>1</v>
      </c>
      <c r="D158" s="22">
        <f>(2*B158*C158)/(B158+C158)</f>
        <v>1</v>
      </c>
      <c r="E158" s="13" t="s">
        <v>539</v>
      </c>
    </row>
    <row r="159" spans="1:5" x14ac:dyDescent="0.25">
      <c r="A159" s="19">
        <v>158</v>
      </c>
      <c r="B159" s="23">
        <f>17/17</f>
        <v>1</v>
      </c>
      <c r="C159" s="23">
        <f>17/17</f>
        <v>1</v>
      </c>
      <c r="D159" s="22">
        <f>(2*B159*C159)/(B159+C159)</f>
        <v>1</v>
      </c>
      <c r="E159" s="13" t="s">
        <v>539</v>
      </c>
    </row>
    <row r="160" spans="1:5" x14ac:dyDescent="0.25">
      <c r="A160" s="19">
        <v>159</v>
      </c>
      <c r="B160" s="23">
        <f>10/10</f>
        <v>1</v>
      </c>
      <c r="C160" s="23">
        <f>10/10</f>
        <v>1</v>
      </c>
      <c r="D160" s="22">
        <f>(2*B160*C160)/(B160+C160)</f>
        <v>1</v>
      </c>
      <c r="E160" s="13" t="s">
        <v>544</v>
      </c>
    </row>
    <row r="161" spans="1:5" x14ac:dyDescent="0.25">
      <c r="A161" s="19">
        <v>160</v>
      </c>
      <c r="B161" s="23">
        <f>17/17</f>
        <v>1</v>
      </c>
      <c r="C161" s="23">
        <f>17/17</f>
        <v>1</v>
      </c>
      <c r="D161" s="22">
        <f>(2*B161*C161)/(B161+C161)</f>
        <v>1</v>
      </c>
      <c r="E161" s="13" t="s">
        <v>77</v>
      </c>
    </row>
    <row r="162" spans="1:5" x14ac:dyDescent="0.25">
      <c r="A162" s="19">
        <v>161</v>
      </c>
      <c r="B162" s="23">
        <f>3/3</f>
        <v>1</v>
      </c>
      <c r="C162" s="23">
        <f>3/3</f>
        <v>1</v>
      </c>
      <c r="D162" s="22">
        <f>(2*B162*C162)/(B162+C162)</f>
        <v>1</v>
      </c>
      <c r="E162" s="13" t="s">
        <v>77</v>
      </c>
    </row>
    <row r="163" spans="1:5" x14ac:dyDescent="0.25">
      <c r="A163" s="19">
        <v>162</v>
      </c>
      <c r="B163" s="23">
        <f>13/13</f>
        <v>1</v>
      </c>
      <c r="C163" s="23">
        <f>13/13</f>
        <v>1</v>
      </c>
      <c r="D163" s="22">
        <f>(2*B163*C163)/(B163+C163)</f>
        <v>1</v>
      </c>
      <c r="E163" s="13" t="s">
        <v>542</v>
      </c>
    </row>
    <row r="164" spans="1:5" x14ac:dyDescent="0.25">
      <c r="A164" s="19">
        <v>163</v>
      </c>
      <c r="B164" s="23">
        <f>10/10</f>
        <v>1</v>
      </c>
      <c r="C164" s="23">
        <f>10/10</f>
        <v>1</v>
      </c>
      <c r="D164" s="22">
        <f>(2*B164*C164)/(B164+C164)</f>
        <v>1</v>
      </c>
      <c r="E164" s="13" t="s">
        <v>539</v>
      </c>
    </row>
    <row r="165" spans="1:5" x14ac:dyDescent="0.25">
      <c r="A165" s="19">
        <v>164</v>
      </c>
      <c r="B165" s="23">
        <f>10/10</f>
        <v>1</v>
      </c>
      <c r="C165" s="23">
        <f>10/10</f>
        <v>1</v>
      </c>
      <c r="D165" s="22">
        <f>(2*B165*C165)/(B165+C165)</f>
        <v>1</v>
      </c>
      <c r="E165" s="13" t="s">
        <v>77</v>
      </c>
    </row>
    <row r="166" spans="1:5" x14ac:dyDescent="0.25">
      <c r="A166" s="19">
        <v>165</v>
      </c>
      <c r="B166" s="23">
        <f>2/2</f>
        <v>1</v>
      </c>
      <c r="C166" s="23">
        <f>2/2</f>
        <v>1</v>
      </c>
      <c r="D166" s="22">
        <f>(2*B166*C166)/(B166+C166)</f>
        <v>1</v>
      </c>
      <c r="E166" s="59" t="s">
        <v>538</v>
      </c>
    </row>
    <row r="167" spans="1:5" x14ac:dyDescent="0.25">
      <c r="A167" s="19">
        <v>166</v>
      </c>
      <c r="B167" s="23">
        <f>8/13</f>
        <v>0.61538461538461542</v>
      </c>
      <c r="C167" s="23">
        <f>8/9</f>
        <v>0.88888888888888884</v>
      </c>
      <c r="D167" s="22">
        <f>(2*B167*C167)/(B167+C167)</f>
        <v>0.7272727272727274</v>
      </c>
      <c r="E167" s="13" t="s">
        <v>541</v>
      </c>
    </row>
    <row r="168" spans="1:5" x14ac:dyDescent="0.25">
      <c r="A168" s="19">
        <v>167</v>
      </c>
      <c r="B168" s="23">
        <f>5/5</f>
        <v>1</v>
      </c>
      <c r="C168" s="23">
        <f>5/5</f>
        <v>1</v>
      </c>
      <c r="D168" s="22">
        <f>(2*B168*C168)/(B168+C168)</f>
        <v>1</v>
      </c>
      <c r="E168" s="13" t="s">
        <v>539</v>
      </c>
    </row>
    <row r="169" spans="1:5" x14ac:dyDescent="0.25">
      <c r="A169" s="19">
        <v>168</v>
      </c>
      <c r="B169" s="23">
        <f>3/3</f>
        <v>1</v>
      </c>
      <c r="C169" s="23">
        <f>3/3</f>
        <v>1</v>
      </c>
      <c r="D169" s="22">
        <f>(2*B169*C169)/(B169+C169)</f>
        <v>1</v>
      </c>
      <c r="E169" s="59" t="s">
        <v>540</v>
      </c>
    </row>
    <row r="170" spans="1:5" x14ac:dyDescent="0.25">
      <c r="A170" s="19">
        <v>169</v>
      </c>
      <c r="B170" s="23">
        <f>13/13</f>
        <v>1</v>
      </c>
      <c r="C170" s="23">
        <f>13/13</f>
        <v>1</v>
      </c>
      <c r="D170" s="22">
        <f>(2*B170*C170)/(B170+C170)</f>
        <v>1</v>
      </c>
      <c r="E170" s="13" t="s">
        <v>543</v>
      </c>
    </row>
    <row r="171" spans="1:5" x14ac:dyDescent="0.25">
      <c r="A171" s="19">
        <v>170</v>
      </c>
      <c r="B171" s="23">
        <f>10/10</f>
        <v>1</v>
      </c>
      <c r="C171" s="23">
        <f>10/10</f>
        <v>1</v>
      </c>
      <c r="D171" s="22">
        <f>(2*B171*C171)/(B171+C171)</f>
        <v>1</v>
      </c>
      <c r="E171" s="13" t="s">
        <v>542</v>
      </c>
    </row>
    <row r="172" spans="1:5" x14ac:dyDescent="0.25">
      <c r="A172" s="19">
        <v>171</v>
      </c>
      <c r="B172" s="23">
        <f>6/6</f>
        <v>1</v>
      </c>
      <c r="C172" s="23">
        <f>6/6</f>
        <v>1</v>
      </c>
      <c r="D172" s="22">
        <f>(2*B172*C172)/(B172+C172)</f>
        <v>1</v>
      </c>
      <c r="E172" s="13" t="s">
        <v>541</v>
      </c>
    </row>
    <row r="173" spans="1:5" x14ac:dyDescent="0.25">
      <c r="A173" s="19">
        <v>172</v>
      </c>
      <c r="B173" s="23">
        <f>17/17</f>
        <v>1</v>
      </c>
      <c r="C173" s="23">
        <f>17/17</f>
        <v>1</v>
      </c>
      <c r="D173" s="22">
        <f>(2*B173*C173)/(B173+C173)</f>
        <v>1</v>
      </c>
      <c r="E173" s="13" t="s">
        <v>541</v>
      </c>
    </row>
    <row r="174" spans="1:5" x14ac:dyDescent="0.25">
      <c r="A174" s="19">
        <v>173</v>
      </c>
      <c r="B174" s="23">
        <f>7/7</f>
        <v>1</v>
      </c>
      <c r="C174" s="23">
        <f>7/7</f>
        <v>1</v>
      </c>
      <c r="D174" s="22">
        <f>(2*B174*C174)/(B174+C174)</f>
        <v>1</v>
      </c>
      <c r="E174" s="13" t="s">
        <v>540</v>
      </c>
    </row>
    <row r="175" spans="1:5" x14ac:dyDescent="0.25">
      <c r="A175" s="19">
        <v>174</v>
      </c>
      <c r="B175" s="23">
        <f>13/13</f>
        <v>1</v>
      </c>
      <c r="C175" s="23">
        <f>13/13</f>
        <v>1</v>
      </c>
      <c r="D175" s="22">
        <f>(2*B175*C175)/(B175+C175)</f>
        <v>1</v>
      </c>
      <c r="E175" s="59" t="s">
        <v>77</v>
      </c>
    </row>
    <row r="176" spans="1:5" ht="15.75" thickBot="1" x14ac:dyDescent="0.3">
      <c r="A176" s="19">
        <v>175</v>
      </c>
      <c r="B176" s="23">
        <f>6/6</f>
        <v>1</v>
      </c>
      <c r="C176" s="23">
        <f>6/6</f>
        <v>1</v>
      </c>
      <c r="D176" s="22">
        <f>(2*B176*C176)/(B176+C176)</f>
        <v>1</v>
      </c>
      <c r="E176" s="30" t="s">
        <v>77</v>
      </c>
    </row>
    <row r="177" spans="1:5" x14ac:dyDescent="0.25">
      <c r="A177" s="19">
        <v>176</v>
      </c>
      <c r="B177" s="23">
        <f>11/11</f>
        <v>1</v>
      </c>
      <c r="C177" s="23">
        <f>11/11</f>
        <v>1</v>
      </c>
      <c r="D177" s="22">
        <f>(2*B177*C177)/(B177+C177)</f>
        <v>1</v>
      </c>
      <c r="E177" s="13" t="s">
        <v>538</v>
      </c>
    </row>
    <row r="178" spans="1:5" x14ac:dyDescent="0.25">
      <c r="A178" s="19">
        <v>177</v>
      </c>
      <c r="B178" s="23">
        <f>37/37</f>
        <v>1</v>
      </c>
      <c r="C178" s="23">
        <f>37/37</f>
        <v>1</v>
      </c>
      <c r="D178" s="22">
        <f>(2*B178*C178)/(B178+C178)</f>
        <v>1</v>
      </c>
      <c r="E178" s="13" t="s">
        <v>539</v>
      </c>
    </row>
    <row r="179" spans="1:5" x14ac:dyDescent="0.25">
      <c r="A179" s="19">
        <v>178</v>
      </c>
      <c r="B179" s="23">
        <f>5/5</f>
        <v>1</v>
      </c>
      <c r="C179" s="23">
        <f>5/5</f>
        <v>1</v>
      </c>
      <c r="D179" s="22">
        <f>(2*B179*C179)/(B179+C179)</f>
        <v>1</v>
      </c>
      <c r="E179" s="13" t="s">
        <v>541</v>
      </c>
    </row>
    <row r="180" spans="1:5" x14ac:dyDescent="0.25">
      <c r="A180" s="19">
        <v>179</v>
      </c>
      <c r="B180" s="23">
        <f>14/14</f>
        <v>1</v>
      </c>
      <c r="C180" s="23">
        <f>14/14</f>
        <v>1</v>
      </c>
      <c r="D180" s="22">
        <f>(2*B180*C180)/(B180+C180)</f>
        <v>1</v>
      </c>
      <c r="E180" s="13" t="s">
        <v>77</v>
      </c>
    </row>
    <row r="181" spans="1:5" x14ac:dyDescent="0.25">
      <c r="A181" s="19">
        <v>180</v>
      </c>
      <c r="B181" s="23">
        <f>9/9</f>
        <v>1</v>
      </c>
      <c r="C181" s="23">
        <f>9/9</f>
        <v>1</v>
      </c>
      <c r="D181" s="22">
        <f>(2*B181*C181)/(B181+C181)</f>
        <v>1</v>
      </c>
      <c r="E181" s="13" t="s">
        <v>77</v>
      </c>
    </row>
    <row r="182" spans="1:5" x14ac:dyDescent="0.25">
      <c r="A182" s="19">
        <v>181</v>
      </c>
      <c r="B182" s="23">
        <f>15/15</f>
        <v>1</v>
      </c>
      <c r="C182" s="23">
        <f>15/15</f>
        <v>1</v>
      </c>
      <c r="D182" s="22">
        <f>(2*B182*C182)/(B182+C182)</f>
        <v>1</v>
      </c>
      <c r="E182" s="13" t="s">
        <v>544</v>
      </c>
    </row>
    <row r="183" spans="1:5" x14ac:dyDescent="0.25">
      <c r="A183" s="19">
        <v>182</v>
      </c>
      <c r="B183" s="23">
        <f>9/9</f>
        <v>1</v>
      </c>
      <c r="C183" s="23">
        <f>9/9</f>
        <v>1</v>
      </c>
      <c r="D183" s="22">
        <f>(2*B183*C183)/(B183+C183)</f>
        <v>1</v>
      </c>
      <c r="E183" s="13" t="s">
        <v>542</v>
      </c>
    </row>
    <row r="184" spans="1:5" x14ac:dyDescent="0.25">
      <c r="A184" s="19">
        <v>183</v>
      </c>
      <c r="B184" s="23">
        <f>14/14</f>
        <v>1</v>
      </c>
      <c r="C184" s="23">
        <f>14/14</f>
        <v>1</v>
      </c>
      <c r="D184" s="22">
        <f>(2*B184*C184)/(B184+C184)</f>
        <v>1</v>
      </c>
      <c r="E184" s="13" t="s">
        <v>539</v>
      </c>
    </row>
    <row r="185" spans="1:5" x14ac:dyDescent="0.25">
      <c r="A185" s="19">
        <v>184</v>
      </c>
      <c r="B185" s="23">
        <f>13/13</f>
        <v>1</v>
      </c>
      <c r="C185" s="23">
        <f>13/13</f>
        <v>1</v>
      </c>
      <c r="D185" s="22">
        <f>(2*B185*C185)/(B185+C185)</f>
        <v>1</v>
      </c>
      <c r="E185" s="59" t="s">
        <v>544</v>
      </c>
    </row>
    <row r="186" spans="1:5" x14ac:dyDescent="0.25">
      <c r="A186" s="19">
        <v>185</v>
      </c>
      <c r="B186" s="23">
        <f>6/6</f>
        <v>1</v>
      </c>
      <c r="C186" s="23">
        <f>6/6</f>
        <v>1</v>
      </c>
      <c r="D186" s="22">
        <f>(2*B186*C186)/(B186+C186)</f>
        <v>1</v>
      </c>
      <c r="E186" s="13" t="s">
        <v>541</v>
      </c>
    </row>
    <row r="187" spans="1:5" x14ac:dyDescent="0.25">
      <c r="A187" s="19">
        <v>186</v>
      </c>
      <c r="B187" s="23">
        <f>7/8</f>
        <v>0.875</v>
      </c>
      <c r="C187" s="23">
        <f>7/11</f>
        <v>0.63636363636363635</v>
      </c>
      <c r="D187" s="22">
        <f>(2*B187*C187)/(B187+C187)</f>
        <v>0.73684210526315785</v>
      </c>
      <c r="E187" s="13" t="s">
        <v>538</v>
      </c>
    </row>
    <row r="188" spans="1:5" x14ac:dyDescent="0.25">
      <c r="A188" s="19">
        <v>187</v>
      </c>
      <c r="B188" s="23">
        <f>11/11</f>
        <v>1</v>
      </c>
      <c r="C188" s="23">
        <f>11/11</f>
        <v>1</v>
      </c>
      <c r="D188" s="22">
        <f>(2*B188*C188)/(B188+C188)</f>
        <v>1</v>
      </c>
      <c r="E188" s="13" t="s">
        <v>542</v>
      </c>
    </row>
    <row r="189" spans="1:5" x14ac:dyDescent="0.25">
      <c r="A189" s="19">
        <v>188</v>
      </c>
      <c r="B189" s="23">
        <f>9/9</f>
        <v>1</v>
      </c>
      <c r="C189" s="23">
        <f>9/10</f>
        <v>0.9</v>
      </c>
      <c r="D189" s="22">
        <f>(2*B189*C189)/(B189+C189)</f>
        <v>0.94736842105263164</v>
      </c>
      <c r="E189" s="13" t="s">
        <v>77</v>
      </c>
    </row>
    <row r="190" spans="1:5" x14ac:dyDescent="0.25">
      <c r="A190" s="19">
        <v>189</v>
      </c>
      <c r="B190" s="23">
        <f>9/9</f>
        <v>1</v>
      </c>
      <c r="C190" s="23">
        <f>9/9</f>
        <v>1</v>
      </c>
      <c r="D190" s="22">
        <f>(2*B190*C190)/(B190+C190)</f>
        <v>1</v>
      </c>
      <c r="E190" s="13" t="s">
        <v>540</v>
      </c>
    </row>
    <row r="191" spans="1:5" x14ac:dyDescent="0.25">
      <c r="A191" s="19">
        <v>190</v>
      </c>
      <c r="B191" s="23">
        <f>17/17</f>
        <v>1</v>
      </c>
      <c r="C191" s="23">
        <f>17/22</f>
        <v>0.77272727272727271</v>
      </c>
      <c r="D191" s="22">
        <f>(2*B191*C191)/(B191+C191)</f>
        <v>0.87179487179487181</v>
      </c>
      <c r="E191" s="13" t="s">
        <v>541</v>
      </c>
    </row>
    <row r="192" spans="1:5" x14ac:dyDescent="0.25">
      <c r="A192" s="19">
        <v>191</v>
      </c>
      <c r="B192" s="23">
        <f>15/15</f>
        <v>1</v>
      </c>
      <c r="C192" s="23">
        <f>15/15</f>
        <v>1</v>
      </c>
      <c r="D192" s="22">
        <f>(2*B192*C192)/(B192+C192)</f>
        <v>1</v>
      </c>
      <c r="E192" s="13" t="s">
        <v>77</v>
      </c>
    </row>
    <row r="193" spans="1:5" x14ac:dyDescent="0.25">
      <c r="A193" s="19">
        <v>192</v>
      </c>
      <c r="B193" s="23">
        <f>14/14</f>
        <v>1</v>
      </c>
      <c r="C193" s="23">
        <f>14/14</f>
        <v>1</v>
      </c>
      <c r="D193" s="22">
        <f>(2*B193*C193)/(B193+C193)</f>
        <v>1</v>
      </c>
      <c r="E193" s="13" t="s">
        <v>77</v>
      </c>
    </row>
    <row r="194" spans="1:5" x14ac:dyDescent="0.25">
      <c r="A194" s="19">
        <v>193</v>
      </c>
      <c r="B194" s="23">
        <f>8/8</f>
        <v>1</v>
      </c>
      <c r="C194" s="23">
        <f>8/8</f>
        <v>1</v>
      </c>
      <c r="D194" s="22">
        <f>(2*B194*C194)/(B194+C194)</f>
        <v>1</v>
      </c>
      <c r="E194" s="13" t="s">
        <v>541</v>
      </c>
    </row>
    <row r="195" spans="1:5" x14ac:dyDescent="0.25">
      <c r="A195" s="19">
        <v>194</v>
      </c>
      <c r="B195" s="23">
        <f>9/9</f>
        <v>1</v>
      </c>
      <c r="C195" s="23">
        <f>9/9</f>
        <v>1</v>
      </c>
      <c r="D195" s="22">
        <f>(2*B195*C195)/(B195+C195)</f>
        <v>1</v>
      </c>
      <c r="E195" s="13" t="s">
        <v>542</v>
      </c>
    </row>
    <row r="196" spans="1:5" x14ac:dyDescent="0.25">
      <c r="A196" s="19">
        <v>195</v>
      </c>
      <c r="B196" s="23">
        <f>18/18</f>
        <v>1</v>
      </c>
      <c r="C196" s="23">
        <f>18/19</f>
        <v>0.94736842105263153</v>
      </c>
      <c r="D196" s="22">
        <f>(2*B196*C196)/(B196+C196)</f>
        <v>0.97297297297297303</v>
      </c>
      <c r="E196" s="13" t="s">
        <v>77</v>
      </c>
    </row>
    <row r="197" spans="1:5" x14ac:dyDescent="0.25">
      <c r="A197" s="19">
        <v>196</v>
      </c>
      <c r="B197" s="23">
        <f>11/11</f>
        <v>1</v>
      </c>
      <c r="C197" s="23">
        <f>11/11</f>
        <v>1</v>
      </c>
      <c r="D197" s="22">
        <f>(2*B197*C197)/(B197+C197)</f>
        <v>1</v>
      </c>
      <c r="E197" s="13" t="s">
        <v>77</v>
      </c>
    </row>
    <row r="198" spans="1:5" x14ac:dyDescent="0.25">
      <c r="A198" s="19">
        <v>197</v>
      </c>
      <c r="B198" s="23">
        <f>10/10</f>
        <v>1</v>
      </c>
      <c r="C198" s="23">
        <f>10/10</f>
        <v>1</v>
      </c>
      <c r="D198" s="22">
        <f>(2*B198*C198)/(B198+C198)</f>
        <v>1</v>
      </c>
      <c r="E198" s="13" t="s">
        <v>544</v>
      </c>
    </row>
    <row r="199" spans="1:5" x14ac:dyDescent="0.25">
      <c r="A199" s="19">
        <v>198</v>
      </c>
      <c r="B199" s="23">
        <f>18/18</f>
        <v>1</v>
      </c>
      <c r="C199" s="23">
        <f>18/18</f>
        <v>1</v>
      </c>
      <c r="D199" s="22">
        <f>(2*B199*C199)/(B199+C199)</f>
        <v>1</v>
      </c>
      <c r="E199" s="13" t="s">
        <v>543</v>
      </c>
    </row>
    <row r="200" spans="1:5" x14ac:dyDescent="0.25">
      <c r="A200" s="19">
        <v>199</v>
      </c>
      <c r="B200" s="23">
        <f>19/19</f>
        <v>1</v>
      </c>
      <c r="C200" s="23">
        <f>19/19</f>
        <v>1</v>
      </c>
      <c r="D200" s="22">
        <f>(2*B200*C200)/(B200+C200)</f>
        <v>1</v>
      </c>
      <c r="E200" s="13" t="s">
        <v>539</v>
      </c>
    </row>
    <row r="201" spans="1:5" ht="15.75" thickBot="1" x14ac:dyDescent="0.3">
      <c r="A201" s="19">
        <v>200</v>
      </c>
      <c r="B201" s="23">
        <f>12/12</f>
        <v>1</v>
      </c>
      <c r="C201" s="23">
        <f>12/12</f>
        <v>1</v>
      </c>
      <c r="D201" s="22">
        <f>(2*B201*C201)/(B201+C201)</f>
        <v>1</v>
      </c>
      <c r="E201" s="30" t="s">
        <v>541</v>
      </c>
    </row>
    <row r="202" spans="1:5" x14ac:dyDescent="0.25">
      <c r="A202" s="19">
        <v>201</v>
      </c>
      <c r="B202" s="23">
        <f>12/13</f>
        <v>0.92307692307692313</v>
      </c>
      <c r="C202" s="23">
        <f>12/12</f>
        <v>1</v>
      </c>
      <c r="D202" s="22">
        <f>(2*B202*C202)/(B202+C202)</f>
        <v>0.96000000000000008</v>
      </c>
      <c r="E202" s="13" t="s">
        <v>77</v>
      </c>
    </row>
    <row r="203" spans="1:5" x14ac:dyDescent="0.25">
      <c r="A203" s="19">
        <v>202</v>
      </c>
      <c r="B203" s="23">
        <f>6/7</f>
        <v>0.8571428571428571</v>
      </c>
      <c r="C203" s="23">
        <f>6/6</f>
        <v>1</v>
      </c>
      <c r="D203" s="22">
        <f>(2*B203*C203)/(B203+C203)</f>
        <v>0.92307692307692302</v>
      </c>
      <c r="E203" s="13" t="s">
        <v>541</v>
      </c>
    </row>
    <row r="204" spans="1:5" x14ac:dyDescent="0.25">
      <c r="A204" s="19">
        <v>203</v>
      </c>
      <c r="B204" s="23">
        <f>5/10</f>
        <v>0.5</v>
      </c>
      <c r="C204" s="23">
        <f>5/6</f>
        <v>0.83333333333333337</v>
      </c>
      <c r="D204" s="22">
        <f>(2*B204*C204)/(B204+C204)</f>
        <v>0.625</v>
      </c>
      <c r="E204" s="13" t="s">
        <v>539</v>
      </c>
    </row>
    <row r="205" spans="1:5" x14ac:dyDescent="0.25">
      <c r="A205" s="19">
        <v>204</v>
      </c>
      <c r="B205" s="23">
        <f>10/12</f>
        <v>0.83333333333333337</v>
      </c>
      <c r="C205" s="23">
        <f>10/10</f>
        <v>1</v>
      </c>
      <c r="D205" s="22">
        <f>(2*B205*C205)/(B205+C205)</f>
        <v>0.90909090909090906</v>
      </c>
      <c r="E205" s="13" t="s">
        <v>541</v>
      </c>
    </row>
    <row r="206" spans="1:5" x14ac:dyDescent="0.25">
      <c r="A206" s="19">
        <v>205</v>
      </c>
      <c r="B206" s="23">
        <f>6/9</f>
        <v>0.66666666666666663</v>
      </c>
      <c r="C206" s="23">
        <f>6/6</f>
        <v>1</v>
      </c>
      <c r="D206" s="22">
        <f>(2*B206*C206)/(B206+C206)</f>
        <v>0.8</v>
      </c>
      <c r="E206" s="13" t="s">
        <v>539</v>
      </c>
    </row>
    <row r="207" spans="1:5" x14ac:dyDescent="0.25">
      <c r="A207" s="19">
        <v>206</v>
      </c>
      <c r="B207" s="23">
        <f>11/12</f>
        <v>0.91666666666666663</v>
      </c>
      <c r="C207" s="23">
        <f>11/11</f>
        <v>1</v>
      </c>
      <c r="D207" s="22">
        <f>(2*B207*C207)/(B207+C207)</f>
        <v>0.95652173913043481</v>
      </c>
      <c r="E207" s="13" t="s">
        <v>544</v>
      </c>
    </row>
    <row r="208" spans="1:5" x14ac:dyDescent="0.25">
      <c r="A208" s="19">
        <v>207</v>
      </c>
      <c r="B208" s="23">
        <f>5/8</f>
        <v>0.625</v>
      </c>
      <c r="C208" s="23">
        <f>5/5</f>
        <v>1</v>
      </c>
      <c r="D208" s="22">
        <f>(2*B208*C208)/(B208+C208)</f>
        <v>0.76923076923076927</v>
      </c>
      <c r="E208" s="13" t="s">
        <v>540</v>
      </c>
    </row>
    <row r="209" spans="1:5" x14ac:dyDescent="0.25">
      <c r="A209" s="19">
        <v>208</v>
      </c>
      <c r="B209" s="23">
        <f>12/13</f>
        <v>0.92307692307692313</v>
      </c>
      <c r="C209" s="23">
        <f>12/12</f>
        <v>1</v>
      </c>
      <c r="D209" s="22">
        <f>(2*B209*C209)/(B209+C209)</f>
        <v>0.96000000000000008</v>
      </c>
      <c r="E209" s="59" t="s">
        <v>544</v>
      </c>
    </row>
    <row r="210" spans="1:5" x14ac:dyDescent="0.25">
      <c r="A210" s="19">
        <v>209</v>
      </c>
      <c r="B210" s="23">
        <f>14/15</f>
        <v>0.93333333333333335</v>
      </c>
      <c r="C210" s="23">
        <f>14/14</f>
        <v>1</v>
      </c>
      <c r="D210" s="22">
        <f>(2*B210*C210)/(B210+C210)</f>
        <v>0.96551724137931039</v>
      </c>
      <c r="E210" s="13" t="s">
        <v>77</v>
      </c>
    </row>
    <row r="211" spans="1:5" x14ac:dyDescent="0.25">
      <c r="A211" s="19">
        <v>210</v>
      </c>
      <c r="B211" s="23">
        <f>3/4</f>
        <v>0.75</v>
      </c>
      <c r="C211" s="23">
        <f>3/3</f>
        <v>1</v>
      </c>
      <c r="D211" s="22">
        <f>(2*B211*C211)/(B211+C211)</f>
        <v>0.8571428571428571</v>
      </c>
      <c r="E211" s="13" t="s">
        <v>77</v>
      </c>
    </row>
    <row r="212" spans="1:5" x14ac:dyDescent="0.25">
      <c r="A212" s="19">
        <v>211</v>
      </c>
      <c r="B212" s="23">
        <f>10/11</f>
        <v>0.90909090909090906</v>
      </c>
      <c r="C212" s="23">
        <f>10/10</f>
        <v>1</v>
      </c>
      <c r="D212" s="22">
        <f>(2*B212*C212)/(B212+C212)</f>
        <v>0.95238095238095233</v>
      </c>
      <c r="E212" s="13" t="s">
        <v>541</v>
      </c>
    </row>
    <row r="213" spans="1:5" x14ac:dyDescent="0.25">
      <c r="A213" s="19">
        <v>212</v>
      </c>
      <c r="B213" s="23">
        <f>5/7</f>
        <v>0.7142857142857143</v>
      </c>
      <c r="C213" s="23">
        <f>5/5</f>
        <v>1</v>
      </c>
      <c r="D213" s="22">
        <f>(2*B213*C213)/(B213+C213)</f>
        <v>0.83333333333333326</v>
      </c>
      <c r="E213" s="13" t="s">
        <v>541</v>
      </c>
    </row>
    <row r="214" spans="1:5" x14ac:dyDescent="0.25">
      <c r="A214" s="19">
        <v>213</v>
      </c>
      <c r="B214" s="23">
        <f>15/16</f>
        <v>0.9375</v>
      </c>
      <c r="C214" s="23">
        <f>15/15</f>
        <v>1</v>
      </c>
      <c r="D214" s="22">
        <f>(2*B214*C214)/(B214+C214)</f>
        <v>0.967741935483871</v>
      </c>
      <c r="E214" s="13" t="s">
        <v>77</v>
      </c>
    </row>
    <row r="215" spans="1:5" x14ac:dyDescent="0.25">
      <c r="A215" s="19">
        <v>214</v>
      </c>
      <c r="B215" s="23">
        <f>8/9</f>
        <v>0.88888888888888884</v>
      </c>
      <c r="C215" s="23">
        <f>8/8</f>
        <v>1</v>
      </c>
      <c r="D215" s="22">
        <f>(2*B215*C215)/(B215+C215)</f>
        <v>0.94117647058823528</v>
      </c>
      <c r="E215" s="13" t="s">
        <v>541</v>
      </c>
    </row>
    <row r="216" spans="1:5" x14ac:dyDescent="0.25">
      <c r="A216" s="19">
        <v>215</v>
      </c>
      <c r="B216" s="23">
        <f>28/29</f>
        <v>0.96551724137931039</v>
      </c>
      <c r="C216" s="23">
        <f>28/28</f>
        <v>1</v>
      </c>
      <c r="D216" s="22">
        <f>(2*B216*C216)/(B216+C216)</f>
        <v>0.98245614035087714</v>
      </c>
      <c r="E216" s="13" t="s">
        <v>77</v>
      </c>
    </row>
    <row r="217" spans="1:5" x14ac:dyDescent="0.25">
      <c r="A217" s="19">
        <v>216</v>
      </c>
      <c r="B217" s="23">
        <f>8/9</f>
        <v>0.88888888888888884</v>
      </c>
      <c r="C217" s="23">
        <f>8/8</f>
        <v>1</v>
      </c>
      <c r="D217" s="22">
        <f>(2*B217*C217)/(B217+C217)</f>
        <v>0.94117647058823528</v>
      </c>
      <c r="E217" s="13" t="s">
        <v>541</v>
      </c>
    </row>
    <row r="218" spans="1:5" x14ac:dyDescent="0.25">
      <c r="A218" s="19">
        <v>217</v>
      </c>
      <c r="B218" s="23">
        <f>2/3</f>
        <v>0.66666666666666663</v>
      </c>
      <c r="C218" s="23">
        <f>2/2</f>
        <v>1</v>
      </c>
      <c r="D218" s="22">
        <f>(2*B218*C218)/(B218+C218)</f>
        <v>0.8</v>
      </c>
      <c r="E218" s="13" t="s">
        <v>539</v>
      </c>
    </row>
    <row r="219" spans="1:5" x14ac:dyDescent="0.25">
      <c r="A219" s="19">
        <v>218</v>
      </c>
      <c r="B219" s="23">
        <f>9/11</f>
        <v>0.81818181818181823</v>
      </c>
      <c r="C219" s="23">
        <f>9/11</f>
        <v>0.81818181818181823</v>
      </c>
      <c r="D219" s="22">
        <f>(2*B219*C219)/(B219+C219)</f>
        <v>0.81818181818181823</v>
      </c>
      <c r="E219" s="13" t="s">
        <v>538</v>
      </c>
    </row>
    <row r="220" spans="1:5" x14ac:dyDescent="0.25">
      <c r="A220" s="19">
        <v>219</v>
      </c>
      <c r="B220" s="23">
        <f>53/54</f>
        <v>0.98148148148148151</v>
      </c>
      <c r="C220" s="23">
        <f>53/53</f>
        <v>1</v>
      </c>
      <c r="D220" s="22">
        <f>(2*B220*C220)/(B220+C220)</f>
        <v>0.99065420560747675</v>
      </c>
      <c r="E220" s="13" t="s">
        <v>538</v>
      </c>
    </row>
    <row r="221" spans="1:5" x14ac:dyDescent="0.25">
      <c r="A221" s="19">
        <v>220</v>
      </c>
      <c r="B221" s="23">
        <f>8/9</f>
        <v>0.88888888888888884</v>
      </c>
      <c r="C221" s="23">
        <f>8/8</f>
        <v>1</v>
      </c>
      <c r="D221" s="22">
        <f>(2*B221*C221)/(B221+C221)</f>
        <v>0.94117647058823528</v>
      </c>
      <c r="E221" s="13" t="s">
        <v>538</v>
      </c>
    </row>
    <row r="222" spans="1:5" x14ac:dyDescent="0.25">
      <c r="A222" s="19">
        <v>221</v>
      </c>
      <c r="B222" s="23">
        <f>8/9</f>
        <v>0.88888888888888884</v>
      </c>
      <c r="C222" s="23">
        <f>8/8</f>
        <v>1</v>
      </c>
      <c r="D222" s="22">
        <f>(2*B222*C222)/(B222+C222)</f>
        <v>0.94117647058823528</v>
      </c>
      <c r="E222" s="13" t="s">
        <v>77</v>
      </c>
    </row>
    <row r="223" spans="1:5" x14ac:dyDescent="0.25">
      <c r="A223" s="19">
        <v>222</v>
      </c>
      <c r="B223" s="23">
        <f>10/11</f>
        <v>0.90909090909090906</v>
      </c>
      <c r="C223" s="23">
        <f>10/10</f>
        <v>1</v>
      </c>
      <c r="D223" s="22">
        <f>(2*B223*C223)/(B223+C223)</f>
        <v>0.95238095238095233</v>
      </c>
      <c r="E223" s="13" t="s">
        <v>77</v>
      </c>
    </row>
    <row r="224" spans="1:5" x14ac:dyDescent="0.25">
      <c r="A224" s="19">
        <v>223</v>
      </c>
      <c r="B224" s="23">
        <f>9/10</f>
        <v>0.9</v>
      </c>
      <c r="C224" s="23">
        <f>9/9</f>
        <v>1</v>
      </c>
      <c r="D224" s="22">
        <f>(2*B224*C224)/(B224+C224)</f>
        <v>0.94736842105263164</v>
      </c>
      <c r="E224" s="13" t="s">
        <v>541</v>
      </c>
    </row>
    <row r="225" spans="1:5" x14ac:dyDescent="0.25">
      <c r="A225" s="19">
        <v>224</v>
      </c>
      <c r="B225" s="23">
        <f>16/21</f>
        <v>0.76190476190476186</v>
      </c>
      <c r="C225" s="23">
        <f>16/16</f>
        <v>1</v>
      </c>
      <c r="D225" s="22">
        <f>(2*B225*C225)/(B225+C225)</f>
        <v>0.8648648648648648</v>
      </c>
      <c r="E225" s="13" t="s">
        <v>541</v>
      </c>
    </row>
    <row r="226" spans="1:5" ht="15.75" thickBot="1" x14ac:dyDescent="0.3">
      <c r="A226" s="19">
        <v>225</v>
      </c>
      <c r="B226" s="23">
        <f>9/10</f>
        <v>0.9</v>
      </c>
      <c r="C226" s="23">
        <f>9/9</f>
        <v>1</v>
      </c>
      <c r="D226" s="22">
        <f>(2*B226*C226)/(B226+C226)</f>
        <v>0.94736842105263164</v>
      </c>
      <c r="E226" s="30" t="s">
        <v>539</v>
      </c>
    </row>
    <row r="227" spans="1:5" x14ac:dyDescent="0.25">
      <c r="A227" s="19">
        <v>226</v>
      </c>
      <c r="B227" s="23">
        <f>25/25</f>
        <v>1</v>
      </c>
      <c r="C227" s="23">
        <f>25/25</f>
        <v>1</v>
      </c>
      <c r="D227" s="22">
        <f>(2*B227*C227)/(B227+C227)</f>
        <v>1</v>
      </c>
      <c r="E227" s="13" t="s">
        <v>544</v>
      </c>
    </row>
    <row r="228" spans="1:5" x14ac:dyDescent="0.25">
      <c r="A228" s="19">
        <v>227</v>
      </c>
      <c r="B228" s="23">
        <f>6/6</f>
        <v>1</v>
      </c>
      <c r="C228" s="23">
        <f>6/6</f>
        <v>1</v>
      </c>
      <c r="D228" s="22">
        <f>(2*B228*C228)/(B228+C228)</f>
        <v>1</v>
      </c>
      <c r="E228" s="13" t="s">
        <v>541</v>
      </c>
    </row>
    <row r="229" spans="1:5" x14ac:dyDescent="0.25">
      <c r="A229" s="19">
        <v>228</v>
      </c>
      <c r="B229" s="23">
        <f>7/7</f>
        <v>1</v>
      </c>
      <c r="C229" s="23">
        <f>7/7</f>
        <v>1</v>
      </c>
      <c r="D229" s="22">
        <f>(2*B229*C229)/(B229+C229)</f>
        <v>1</v>
      </c>
      <c r="E229" s="59" t="s">
        <v>544</v>
      </c>
    </row>
    <row r="230" spans="1:5" x14ac:dyDescent="0.25">
      <c r="A230" s="19">
        <v>229</v>
      </c>
      <c r="B230" s="23">
        <f>14/16</f>
        <v>0.875</v>
      </c>
      <c r="C230" s="23">
        <f>14/14</f>
        <v>1</v>
      </c>
      <c r="D230" s="22">
        <f>(2*B230*C230)/(B230+C230)</f>
        <v>0.93333333333333335</v>
      </c>
      <c r="E230" s="13" t="s">
        <v>77</v>
      </c>
    </row>
    <row r="231" spans="1:5" x14ac:dyDescent="0.25">
      <c r="A231" s="19">
        <v>230</v>
      </c>
      <c r="B231" s="23">
        <f>6/6</f>
        <v>1</v>
      </c>
      <c r="C231" s="23">
        <f>6/6</f>
        <v>1</v>
      </c>
      <c r="D231" s="22">
        <f>(2*B231*C231)/(B231+C231)</f>
        <v>1</v>
      </c>
      <c r="E231" s="13" t="s">
        <v>77</v>
      </c>
    </row>
    <row r="232" spans="1:5" x14ac:dyDescent="0.25">
      <c r="A232" s="19">
        <v>231</v>
      </c>
      <c r="B232" s="23">
        <f>7/8</f>
        <v>0.875</v>
      </c>
      <c r="C232" s="23">
        <f>7/7</f>
        <v>1</v>
      </c>
      <c r="D232" s="22">
        <f>(2*B232*C232)/(B232+C232)</f>
        <v>0.93333333333333335</v>
      </c>
      <c r="E232" s="13" t="s">
        <v>538</v>
      </c>
    </row>
    <row r="233" spans="1:5" x14ac:dyDescent="0.25">
      <c r="A233" s="19">
        <v>232</v>
      </c>
      <c r="B233" s="58">
        <f>8/8</f>
        <v>1</v>
      </c>
      <c r="C233" s="23">
        <f>8/8</f>
        <v>1</v>
      </c>
      <c r="D233" s="22">
        <f>(2*B233*C233)/(B233+C233)</f>
        <v>1</v>
      </c>
      <c r="E233" s="13" t="s">
        <v>77</v>
      </c>
    </row>
    <row r="234" spans="1:5" x14ac:dyDescent="0.25">
      <c r="A234" s="19">
        <v>233</v>
      </c>
      <c r="B234" s="23">
        <f>2/2</f>
        <v>1</v>
      </c>
      <c r="C234" s="23">
        <f>2/2</f>
        <v>1</v>
      </c>
      <c r="D234" s="22">
        <f>(2*B234*C234)/(B234+C234)</f>
        <v>1</v>
      </c>
      <c r="E234" s="13" t="s">
        <v>77</v>
      </c>
    </row>
    <row r="235" spans="1:5" x14ac:dyDescent="0.25">
      <c r="A235" s="19">
        <v>234</v>
      </c>
      <c r="B235" s="23">
        <f>6/9</f>
        <v>0.66666666666666663</v>
      </c>
      <c r="C235" s="23">
        <f>6/6</f>
        <v>1</v>
      </c>
      <c r="D235" s="22">
        <f>(2*B235*C235)/(B235+C235)</f>
        <v>0.8</v>
      </c>
      <c r="E235" s="13" t="s">
        <v>539</v>
      </c>
    </row>
    <row r="236" spans="1:5" x14ac:dyDescent="0.25">
      <c r="A236" s="19">
        <v>235</v>
      </c>
      <c r="B236" s="23">
        <f>6/6</f>
        <v>1</v>
      </c>
      <c r="C236" s="23">
        <f>6/6</f>
        <v>1</v>
      </c>
      <c r="D236" s="22">
        <f>(2*B236*C236)/(B236+C236)</f>
        <v>1</v>
      </c>
      <c r="E236" s="13" t="s">
        <v>540</v>
      </c>
    </row>
    <row r="237" spans="1:5" x14ac:dyDescent="0.25">
      <c r="A237" s="19">
        <v>236</v>
      </c>
      <c r="B237" s="23">
        <f>6/6</f>
        <v>1</v>
      </c>
      <c r="C237" s="23">
        <f>6/6</f>
        <v>1</v>
      </c>
      <c r="D237" s="22">
        <f>(2*B237*C237)/(B237+C237)</f>
        <v>1</v>
      </c>
      <c r="E237" s="13" t="s">
        <v>77</v>
      </c>
    </row>
    <row r="238" spans="1:5" x14ac:dyDescent="0.25">
      <c r="A238" s="19">
        <v>237</v>
      </c>
      <c r="B238" s="23">
        <f>13/13</f>
        <v>1</v>
      </c>
      <c r="C238" s="23">
        <f>13/13</f>
        <v>1</v>
      </c>
      <c r="D238" s="22">
        <f>(2*B238*C238)/(B238+C238)</f>
        <v>1</v>
      </c>
      <c r="E238" s="13" t="s">
        <v>538</v>
      </c>
    </row>
    <row r="239" spans="1:5" x14ac:dyDescent="0.25">
      <c r="A239" s="19">
        <v>238</v>
      </c>
      <c r="B239" s="23">
        <f>11/13</f>
        <v>0.84615384615384615</v>
      </c>
      <c r="C239" s="23">
        <f>11/11</f>
        <v>1</v>
      </c>
      <c r="D239" s="22">
        <f>(2*B239*C239)/(B239+C239)</f>
        <v>0.91666666666666663</v>
      </c>
      <c r="E239" s="13" t="s">
        <v>77</v>
      </c>
    </row>
    <row r="240" spans="1:5" x14ac:dyDescent="0.25">
      <c r="A240" s="19">
        <v>239</v>
      </c>
      <c r="B240" s="23">
        <f>6/6</f>
        <v>1</v>
      </c>
      <c r="C240" s="23">
        <f>6/6</f>
        <v>1</v>
      </c>
      <c r="D240" s="22">
        <f>(2*B240*C240)/(B240+C240)</f>
        <v>1</v>
      </c>
      <c r="E240" s="13" t="s">
        <v>77</v>
      </c>
    </row>
    <row r="241" spans="1:5" x14ac:dyDescent="0.25">
      <c r="A241" s="19">
        <v>240</v>
      </c>
      <c r="B241" s="23">
        <f>8/8</f>
        <v>1</v>
      </c>
      <c r="C241" s="23">
        <f>8/8</f>
        <v>1</v>
      </c>
      <c r="D241" s="22">
        <f>(2*B241*C241)/(B241+C241)</f>
        <v>1</v>
      </c>
      <c r="E241" s="13" t="s">
        <v>77</v>
      </c>
    </row>
    <row r="242" spans="1:5" x14ac:dyDescent="0.25">
      <c r="A242" s="19">
        <v>241</v>
      </c>
      <c r="B242" s="23">
        <f>9/14</f>
        <v>0.6428571428571429</v>
      </c>
      <c r="C242" s="23">
        <f>9/9</f>
        <v>1</v>
      </c>
      <c r="D242" s="22">
        <f>(2*B242*C242)/(B242+C242)</f>
        <v>0.78260869565217395</v>
      </c>
      <c r="E242" s="13" t="s">
        <v>539</v>
      </c>
    </row>
    <row r="243" spans="1:5" x14ac:dyDescent="0.25">
      <c r="A243" s="19">
        <v>242</v>
      </c>
      <c r="B243" s="23">
        <f>13/15</f>
        <v>0.8666666666666667</v>
      </c>
      <c r="C243" s="23">
        <f>13/13</f>
        <v>1</v>
      </c>
      <c r="D243" s="22">
        <f>(2*B243*C243)/(B243+C243)</f>
        <v>0.9285714285714286</v>
      </c>
      <c r="E243" s="13" t="s">
        <v>77</v>
      </c>
    </row>
    <row r="244" spans="1:5" x14ac:dyDescent="0.25">
      <c r="A244" s="19">
        <v>243</v>
      </c>
      <c r="B244" s="23">
        <f>8/8</f>
        <v>1</v>
      </c>
      <c r="C244" s="23">
        <f>8/8</f>
        <v>1</v>
      </c>
      <c r="D244" s="22">
        <f>(2*B244*C244)/(B244+C244)</f>
        <v>1</v>
      </c>
      <c r="E244" s="59" t="s">
        <v>77</v>
      </c>
    </row>
    <row r="245" spans="1:5" x14ac:dyDescent="0.25">
      <c r="A245" s="19">
        <v>244</v>
      </c>
      <c r="B245" s="23">
        <f>8/8</f>
        <v>1</v>
      </c>
      <c r="C245" s="23">
        <f>8/8</f>
        <v>1</v>
      </c>
      <c r="D245" s="22">
        <f>(2*B245*C245)/(B245+C245)</f>
        <v>1</v>
      </c>
      <c r="E245" s="13" t="s">
        <v>77</v>
      </c>
    </row>
    <row r="246" spans="1:5" x14ac:dyDescent="0.25">
      <c r="A246" s="19">
        <v>245</v>
      </c>
      <c r="B246" s="23">
        <f>8/13</f>
        <v>0.61538461538461542</v>
      </c>
      <c r="C246" s="23">
        <f>8/8</f>
        <v>1</v>
      </c>
      <c r="D246" s="22">
        <f>(2*B246*C246)/(B246+C246)</f>
        <v>0.76190476190476197</v>
      </c>
      <c r="E246" s="13" t="s">
        <v>77</v>
      </c>
    </row>
    <row r="247" spans="1:5" x14ac:dyDescent="0.25">
      <c r="A247" s="19">
        <v>246</v>
      </c>
      <c r="B247" s="23">
        <f>6/6</f>
        <v>1</v>
      </c>
      <c r="C247" s="23">
        <f>6/6</f>
        <v>1</v>
      </c>
      <c r="D247" s="22">
        <f>(2*B247*C247)/(B247+C247)</f>
        <v>1</v>
      </c>
      <c r="E247" s="13" t="s">
        <v>77</v>
      </c>
    </row>
    <row r="248" spans="1:5" x14ac:dyDescent="0.25">
      <c r="A248" s="19">
        <v>247</v>
      </c>
      <c r="B248" s="23">
        <f>15/18</f>
        <v>0.83333333333333337</v>
      </c>
      <c r="C248" s="23">
        <f>15/15</f>
        <v>1</v>
      </c>
      <c r="D248" s="22">
        <f>(2*B248*C248)/(B248+C248)</f>
        <v>0.90909090909090906</v>
      </c>
      <c r="E248" s="13" t="s">
        <v>77</v>
      </c>
    </row>
    <row r="249" spans="1:5" x14ac:dyDescent="0.25">
      <c r="A249" s="19">
        <v>248</v>
      </c>
      <c r="B249" s="23">
        <f>13/15</f>
        <v>0.8666666666666667</v>
      </c>
      <c r="C249" s="23">
        <f>13/13</f>
        <v>1</v>
      </c>
      <c r="D249" s="22">
        <f>(2*B249*C249)/(B249+C249)</f>
        <v>0.9285714285714286</v>
      </c>
      <c r="E249" s="13" t="s">
        <v>77</v>
      </c>
    </row>
    <row r="250" spans="1:5" x14ac:dyDescent="0.25">
      <c r="A250" s="19">
        <v>249</v>
      </c>
      <c r="B250" s="23">
        <f>8/11</f>
        <v>0.72727272727272729</v>
      </c>
      <c r="C250" s="23">
        <f>8/8</f>
        <v>1</v>
      </c>
      <c r="D250" s="22">
        <f>(2*B250*C250)/(B250+C250)</f>
        <v>0.8421052631578948</v>
      </c>
      <c r="E250" s="13" t="s">
        <v>541</v>
      </c>
    </row>
    <row r="251" spans="1:5" ht="15.75" thickBot="1" x14ac:dyDescent="0.3">
      <c r="A251" s="19">
        <v>250</v>
      </c>
      <c r="B251" s="23">
        <f>9/10</f>
        <v>0.9</v>
      </c>
      <c r="C251" s="23">
        <f>9/9</f>
        <v>1</v>
      </c>
      <c r="D251" s="22">
        <f>(2*B251*C251)/(B251+C251)</f>
        <v>0.94736842105263164</v>
      </c>
      <c r="E251" s="34" t="s">
        <v>77</v>
      </c>
    </row>
    <row r="252" spans="1:5" x14ac:dyDescent="0.25">
      <c r="A252" s="19">
        <v>251</v>
      </c>
      <c r="B252" s="23">
        <f>10/10</f>
        <v>1</v>
      </c>
      <c r="C252" s="23">
        <f>10/10</f>
        <v>1</v>
      </c>
      <c r="D252" s="22">
        <f>(2*B252*C252)/(B252+C252)</f>
        <v>1</v>
      </c>
      <c r="E252" s="13" t="s">
        <v>540</v>
      </c>
    </row>
    <row r="253" spans="1:5" x14ac:dyDescent="0.25">
      <c r="A253" s="19">
        <v>252</v>
      </c>
      <c r="B253" s="23">
        <f>8/8</f>
        <v>1</v>
      </c>
      <c r="C253" s="23">
        <f>8/8</f>
        <v>1</v>
      </c>
      <c r="D253" s="22">
        <f>(2*B253*C253)/(B253+C253)</f>
        <v>1</v>
      </c>
      <c r="E253" s="13" t="s">
        <v>77</v>
      </c>
    </row>
    <row r="254" spans="1:5" x14ac:dyDescent="0.25">
      <c r="A254" s="19">
        <v>253</v>
      </c>
      <c r="B254" s="23">
        <f>25/25</f>
        <v>1</v>
      </c>
      <c r="C254" s="23">
        <f>25/25</f>
        <v>1</v>
      </c>
      <c r="D254" s="22">
        <f>(2*B254*C254)/(B254+C254)</f>
        <v>1</v>
      </c>
      <c r="E254" s="13" t="s">
        <v>544</v>
      </c>
    </row>
    <row r="255" spans="1:5" x14ac:dyDescent="0.25">
      <c r="A255" s="19">
        <v>254</v>
      </c>
      <c r="B255" s="23">
        <f>6/6</f>
        <v>1</v>
      </c>
      <c r="C255" s="23">
        <f>6/6</f>
        <v>1</v>
      </c>
      <c r="D255" s="22">
        <f>(2*B255*C255)/(B255+C255)</f>
        <v>1</v>
      </c>
      <c r="E255" s="13" t="s">
        <v>541</v>
      </c>
    </row>
    <row r="256" spans="1:5" x14ac:dyDescent="0.25">
      <c r="A256" s="19">
        <v>255</v>
      </c>
      <c r="B256" s="23">
        <f>7/7</f>
        <v>1</v>
      </c>
      <c r="C256" s="23">
        <f>7/7</f>
        <v>1</v>
      </c>
      <c r="D256" s="22">
        <f>(2*B256*C256)/(B256+C256)</f>
        <v>1</v>
      </c>
      <c r="E256" s="41" t="s">
        <v>539</v>
      </c>
    </row>
    <row r="257" spans="1:5" x14ac:dyDescent="0.25">
      <c r="A257" s="19">
        <v>256</v>
      </c>
      <c r="B257" s="23">
        <f>2/2</f>
        <v>1</v>
      </c>
      <c r="C257" s="23">
        <f>2/2</f>
        <v>1</v>
      </c>
      <c r="D257" s="22">
        <f>(2*B257*C257)/(B257+C257)</f>
        <v>1</v>
      </c>
      <c r="E257" s="13" t="s">
        <v>77</v>
      </c>
    </row>
    <row r="258" spans="1:5" x14ac:dyDescent="0.25">
      <c r="A258" s="19">
        <v>257</v>
      </c>
      <c r="B258" s="23">
        <f>16/16</f>
        <v>1</v>
      </c>
      <c r="C258" s="23">
        <f>16/16</f>
        <v>1</v>
      </c>
      <c r="D258" s="22">
        <f>(2*B258*C258)/(B258+C258)</f>
        <v>1</v>
      </c>
      <c r="E258" s="59" t="s">
        <v>541</v>
      </c>
    </row>
    <row r="259" spans="1:5" x14ac:dyDescent="0.25">
      <c r="A259" s="19">
        <v>258</v>
      </c>
      <c r="B259" s="23">
        <f>8/8</f>
        <v>1</v>
      </c>
      <c r="C259" s="23">
        <f>8/8</f>
        <v>1</v>
      </c>
      <c r="D259" s="22">
        <f>(2*B259*C259)/(B259+C259)</f>
        <v>1</v>
      </c>
      <c r="E259" s="13" t="s">
        <v>77</v>
      </c>
    </row>
    <row r="260" spans="1:5" x14ac:dyDescent="0.25">
      <c r="A260" s="19">
        <v>259</v>
      </c>
      <c r="B260" s="23">
        <f>4/7</f>
        <v>0.5714285714285714</v>
      </c>
      <c r="C260" s="23">
        <f>4/4</f>
        <v>1</v>
      </c>
      <c r="D260" s="22">
        <f>(2*B260*C260)/(B260+C260)</f>
        <v>0.72727272727272729</v>
      </c>
      <c r="E260" s="13" t="s">
        <v>77</v>
      </c>
    </row>
    <row r="261" spans="1:5" x14ac:dyDescent="0.25">
      <c r="A261" s="19">
        <v>260</v>
      </c>
      <c r="B261" s="23">
        <f>10/10</f>
        <v>1</v>
      </c>
      <c r="C261" s="23">
        <f>10/10</f>
        <v>1</v>
      </c>
      <c r="D261" s="22">
        <f>(2*B261*C261)/(B261+C261)</f>
        <v>1</v>
      </c>
      <c r="E261" s="13" t="s">
        <v>539</v>
      </c>
    </row>
    <row r="262" spans="1:5" x14ac:dyDescent="0.25">
      <c r="A262" s="19">
        <v>261</v>
      </c>
      <c r="B262" s="23">
        <f>5/5</f>
        <v>1</v>
      </c>
      <c r="C262" s="23">
        <f>5/5</f>
        <v>1</v>
      </c>
      <c r="D262" s="22">
        <f>(2*B262*C262)/(B262+C262)</f>
        <v>1</v>
      </c>
      <c r="E262" s="13" t="s">
        <v>77</v>
      </c>
    </row>
    <row r="263" spans="1:5" x14ac:dyDescent="0.25">
      <c r="A263" s="19">
        <v>262</v>
      </c>
      <c r="B263" s="23">
        <f>8/8</f>
        <v>1</v>
      </c>
      <c r="C263" s="23">
        <f>8/8</f>
        <v>1</v>
      </c>
      <c r="D263" s="22">
        <f>(2*B263*C263)/(B263+C263)</f>
        <v>1</v>
      </c>
      <c r="E263" s="13" t="s">
        <v>77</v>
      </c>
    </row>
    <row r="264" spans="1:5" x14ac:dyDescent="0.25">
      <c r="A264" s="19">
        <v>263</v>
      </c>
      <c r="B264" s="23">
        <f>9/9</f>
        <v>1</v>
      </c>
      <c r="C264" s="23">
        <f>9/9</f>
        <v>1</v>
      </c>
      <c r="D264" s="22">
        <f>(2*B264*C264)/(B264+C264)</f>
        <v>1</v>
      </c>
      <c r="E264" s="13" t="s">
        <v>77</v>
      </c>
    </row>
    <row r="265" spans="1:5" x14ac:dyDescent="0.25">
      <c r="A265" s="19">
        <v>264</v>
      </c>
      <c r="B265" s="23">
        <f>7/7</f>
        <v>1</v>
      </c>
      <c r="C265" s="23">
        <f>7/7</f>
        <v>1</v>
      </c>
      <c r="D265" s="22">
        <f>(2*B265*C265)/(B265+C265)</f>
        <v>1</v>
      </c>
      <c r="E265" s="13" t="s">
        <v>539</v>
      </c>
    </row>
    <row r="266" spans="1:5" x14ac:dyDescent="0.25">
      <c r="A266" s="19">
        <v>265</v>
      </c>
      <c r="B266" s="23">
        <f>8/8</f>
        <v>1</v>
      </c>
      <c r="C266" s="23">
        <f>8/8</f>
        <v>1</v>
      </c>
      <c r="D266" s="22">
        <f>(2*B266*C266)/(B266+C266)</f>
        <v>1</v>
      </c>
      <c r="E266" s="13" t="s">
        <v>540</v>
      </c>
    </row>
    <row r="267" spans="1:5" x14ac:dyDescent="0.25">
      <c r="A267" s="19">
        <v>266</v>
      </c>
      <c r="B267" s="23">
        <f>4/4</f>
        <v>1</v>
      </c>
      <c r="C267" s="23">
        <f>4/4</f>
        <v>1</v>
      </c>
      <c r="D267" s="22">
        <f>(2*B267*C267)/(B267+C267)</f>
        <v>1</v>
      </c>
      <c r="E267" s="13" t="s">
        <v>538</v>
      </c>
    </row>
    <row r="268" spans="1:5" x14ac:dyDescent="0.25">
      <c r="A268" s="19">
        <v>267</v>
      </c>
      <c r="B268" s="23">
        <f>6/6</f>
        <v>1</v>
      </c>
      <c r="C268" s="23">
        <f>6/6</f>
        <v>1</v>
      </c>
      <c r="D268" s="22">
        <f>(2*B268*C268)/(B268+C268)</f>
        <v>1</v>
      </c>
      <c r="E268" s="13" t="s">
        <v>77</v>
      </c>
    </row>
    <row r="269" spans="1:5" x14ac:dyDescent="0.25">
      <c r="A269" s="19">
        <v>268</v>
      </c>
      <c r="B269" s="23">
        <f>14/14</f>
        <v>1</v>
      </c>
      <c r="C269" s="23">
        <f>14/14</f>
        <v>1</v>
      </c>
      <c r="D269" s="22">
        <f>(2*B269*C269)/(B269+C269)</f>
        <v>1</v>
      </c>
      <c r="E269" s="59" t="s">
        <v>539</v>
      </c>
    </row>
    <row r="270" spans="1:5" x14ac:dyDescent="0.25">
      <c r="A270" s="19">
        <v>269</v>
      </c>
      <c r="B270" s="23">
        <f>3/3</f>
        <v>1</v>
      </c>
      <c r="C270" s="23">
        <f>3/3</f>
        <v>1</v>
      </c>
      <c r="D270" s="22">
        <f>(2*B270*C270)/(B270+C270)</f>
        <v>1</v>
      </c>
      <c r="E270" s="13" t="s">
        <v>538</v>
      </c>
    </row>
    <row r="271" spans="1:5" x14ac:dyDescent="0.25">
      <c r="A271" s="19">
        <v>270</v>
      </c>
      <c r="B271" s="23">
        <f>25/25</f>
        <v>1</v>
      </c>
      <c r="C271" s="23">
        <f>25/25</f>
        <v>1</v>
      </c>
      <c r="D271" s="22">
        <f>(2*B271*C271)/(B271+C271)</f>
        <v>1</v>
      </c>
      <c r="E271" s="59" t="s">
        <v>544</v>
      </c>
    </row>
    <row r="272" spans="1:5" x14ac:dyDescent="0.25">
      <c r="A272" s="19">
        <v>271</v>
      </c>
      <c r="B272" s="23">
        <f>13/13</f>
        <v>1</v>
      </c>
      <c r="C272" s="23">
        <f>13/13</f>
        <v>1</v>
      </c>
      <c r="D272" s="22">
        <f>(2*B272*C272)/(B272+C272)</f>
        <v>1</v>
      </c>
      <c r="E272" s="13" t="s">
        <v>77</v>
      </c>
    </row>
    <row r="273" spans="1:5" x14ac:dyDescent="0.25">
      <c r="A273" s="19">
        <v>272</v>
      </c>
      <c r="B273" s="23">
        <f>2/2</f>
        <v>1</v>
      </c>
      <c r="C273" s="23">
        <f>2/2</f>
        <v>1</v>
      </c>
      <c r="D273" s="22">
        <f>(2*B273*C273)/(B273+C273)</f>
        <v>1</v>
      </c>
      <c r="E273" s="13" t="s">
        <v>538</v>
      </c>
    </row>
    <row r="274" spans="1:5" x14ac:dyDescent="0.25">
      <c r="A274" s="19">
        <v>273</v>
      </c>
      <c r="B274" s="23">
        <f>11/11</f>
        <v>1</v>
      </c>
      <c r="C274" s="23">
        <f>11/11</f>
        <v>1</v>
      </c>
      <c r="D274" s="22">
        <f>(2*B274*C274)/(B274+C274)</f>
        <v>1</v>
      </c>
      <c r="E274" s="13" t="s">
        <v>544</v>
      </c>
    </row>
    <row r="275" spans="1:5" x14ac:dyDescent="0.25">
      <c r="A275" s="19">
        <v>274</v>
      </c>
      <c r="B275" s="23">
        <f>9/9</f>
        <v>1</v>
      </c>
      <c r="C275" s="23">
        <f>9/9</f>
        <v>1</v>
      </c>
      <c r="D275" s="22">
        <f>(2*B275*C275)/(B275+C275)</f>
        <v>1</v>
      </c>
      <c r="E275" s="13" t="s">
        <v>77</v>
      </c>
    </row>
    <row r="276" spans="1:5" ht="15.75" thickBot="1" x14ac:dyDescent="0.3">
      <c r="A276" s="19">
        <v>275</v>
      </c>
      <c r="B276" s="23">
        <f>6/6</f>
        <v>1</v>
      </c>
      <c r="C276" s="23">
        <f>6/6</f>
        <v>1</v>
      </c>
      <c r="D276" s="22">
        <f>(2*B276*C276)/(B276+C276)</f>
        <v>1</v>
      </c>
      <c r="E276" s="30" t="s">
        <v>77</v>
      </c>
    </row>
    <row r="277" spans="1:5" x14ac:dyDescent="0.25">
      <c r="A277" s="19">
        <v>276</v>
      </c>
      <c r="B277" s="23">
        <f>16/17</f>
        <v>0.94117647058823528</v>
      </c>
      <c r="C277" s="23">
        <f>16/16</f>
        <v>1</v>
      </c>
      <c r="D277" s="22">
        <f>(2*B277*C277)/(B277+C277)</f>
        <v>0.96969696969696972</v>
      </c>
      <c r="E277" s="13" t="s">
        <v>544</v>
      </c>
    </row>
    <row r="278" spans="1:5" x14ac:dyDescent="0.25">
      <c r="A278" s="19">
        <v>277</v>
      </c>
      <c r="B278" s="23">
        <f>6/6</f>
        <v>1</v>
      </c>
      <c r="C278" s="23">
        <f>6/6</f>
        <v>1</v>
      </c>
      <c r="D278" s="22">
        <f>(2*B278*C278)/(B278+C278)</f>
        <v>1</v>
      </c>
      <c r="E278" s="13" t="s">
        <v>540</v>
      </c>
    </row>
    <row r="279" spans="1:5" x14ac:dyDescent="0.25">
      <c r="A279" s="19">
        <v>278</v>
      </c>
      <c r="B279" s="23">
        <f>10/11</f>
        <v>0.90909090909090906</v>
      </c>
      <c r="C279" s="23">
        <f>10/10</f>
        <v>1</v>
      </c>
      <c r="D279" s="22">
        <f>(2*B279*C279)/(B279+C279)</f>
        <v>0.95238095238095233</v>
      </c>
      <c r="E279" s="13" t="s">
        <v>77</v>
      </c>
    </row>
    <row r="280" spans="1:5" x14ac:dyDescent="0.25">
      <c r="A280" s="19">
        <v>279</v>
      </c>
      <c r="B280" s="23">
        <f>16/20</f>
        <v>0.8</v>
      </c>
      <c r="C280" s="23">
        <f>16/16</f>
        <v>1</v>
      </c>
      <c r="D280" s="22">
        <f>(2*B280*C280)/(B280+C280)</f>
        <v>0.88888888888888895</v>
      </c>
      <c r="E280" s="13" t="s">
        <v>538</v>
      </c>
    </row>
    <row r="281" spans="1:5" x14ac:dyDescent="0.25">
      <c r="A281" s="19">
        <v>280</v>
      </c>
      <c r="B281" s="23">
        <f>12/13</f>
        <v>0.92307692307692313</v>
      </c>
      <c r="C281" s="23">
        <f>12/12</f>
        <v>1</v>
      </c>
      <c r="D281" s="22">
        <f>(2*B281*C281)/(B281+C281)</f>
        <v>0.96000000000000008</v>
      </c>
      <c r="E281" s="13" t="s">
        <v>77</v>
      </c>
    </row>
    <row r="282" spans="1:5" x14ac:dyDescent="0.25">
      <c r="A282" s="19">
        <v>281</v>
      </c>
      <c r="B282" s="23">
        <f>12/17</f>
        <v>0.70588235294117652</v>
      </c>
      <c r="C282" s="23">
        <f>12/13</f>
        <v>0.92307692307692313</v>
      </c>
      <c r="D282" s="22">
        <f>(2*B282*C282)/(B282+C282)</f>
        <v>0.80000000000000016</v>
      </c>
      <c r="E282" s="13" t="s">
        <v>544</v>
      </c>
    </row>
    <row r="283" spans="1:5" x14ac:dyDescent="0.25">
      <c r="A283" s="19">
        <v>282</v>
      </c>
      <c r="B283" s="23">
        <f>10/10</f>
        <v>1</v>
      </c>
      <c r="C283" s="23">
        <f>10/10</f>
        <v>1</v>
      </c>
      <c r="D283" s="22">
        <f>(2*B283*C283)/(B283+C283)</f>
        <v>1</v>
      </c>
      <c r="E283" s="13" t="s">
        <v>540</v>
      </c>
    </row>
    <row r="284" spans="1:5" x14ac:dyDescent="0.25">
      <c r="A284" s="19">
        <v>283</v>
      </c>
      <c r="B284" s="23">
        <f>11/13</f>
        <v>0.84615384615384615</v>
      </c>
      <c r="C284" s="23">
        <f>11/11</f>
        <v>1</v>
      </c>
      <c r="D284" s="22">
        <f>(2*B284*C284)/(B284+C284)</f>
        <v>0.91666666666666663</v>
      </c>
      <c r="E284" s="13" t="s">
        <v>77</v>
      </c>
    </row>
    <row r="285" spans="1:5" x14ac:dyDescent="0.25">
      <c r="A285" s="19">
        <v>284</v>
      </c>
      <c r="B285" s="23">
        <f>14/15</f>
        <v>0.93333333333333335</v>
      </c>
      <c r="C285" s="23">
        <f>14/14</f>
        <v>1</v>
      </c>
      <c r="D285" s="22">
        <f>(2*B285*C285)/(B285+C285)</f>
        <v>0.96551724137931039</v>
      </c>
      <c r="E285" s="13" t="s">
        <v>77</v>
      </c>
    </row>
    <row r="286" spans="1:5" x14ac:dyDescent="0.25">
      <c r="A286" s="19">
        <v>285</v>
      </c>
      <c r="B286" s="23">
        <f>7/9</f>
        <v>0.77777777777777779</v>
      </c>
      <c r="C286" s="23">
        <f>7/7</f>
        <v>1</v>
      </c>
      <c r="D286" s="22">
        <f>(2*B286*C286)/(B286+C286)</f>
        <v>0.87500000000000011</v>
      </c>
      <c r="E286" s="13" t="s">
        <v>77</v>
      </c>
    </row>
    <row r="287" spans="1:5" x14ac:dyDescent="0.25">
      <c r="A287" s="19">
        <v>286</v>
      </c>
      <c r="B287" s="23">
        <f>17/25</f>
        <v>0.68</v>
      </c>
      <c r="C287" s="23">
        <f>17/18</f>
        <v>0.94444444444444442</v>
      </c>
      <c r="D287" s="22">
        <f>(2*B287*C287)/(B287+C287)</f>
        <v>0.79069767441860472</v>
      </c>
      <c r="E287" s="13" t="s">
        <v>539</v>
      </c>
    </row>
    <row r="288" spans="1:5" x14ac:dyDescent="0.25">
      <c r="A288" s="19">
        <v>287</v>
      </c>
      <c r="B288" s="23">
        <f>13/16</f>
        <v>0.8125</v>
      </c>
      <c r="C288" s="23">
        <f>13/13</f>
        <v>1</v>
      </c>
      <c r="D288" s="22">
        <f>(2*B288*C288)/(B288+C288)</f>
        <v>0.89655172413793105</v>
      </c>
      <c r="E288" s="59" t="s">
        <v>77</v>
      </c>
    </row>
    <row r="289" spans="1:5" x14ac:dyDescent="0.25">
      <c r="A289" s="19">
        <v>288</v>
      </c>
      <c r="B289" s="23">
        <f>9/9</f>
        <v>1</v>
      </c>
      <c r="C289" s="23">
        <f>9/9</f>
        <v>1</v>
      </c>
      <c r="D289" s="22">
        <f>(2*B289*C289)/(B289+C289)</f>
        <v>1</v>
      </c>
      <c r="E289" s="13" t="s">
        <v>77</v>
      </c>
    </row>
    <row r="290" spans="1:5" x14ac:dyDescent="0.25">
      <c r="A290" s="19">
        <v>289</v>
      </c>
      <c r="B290" s="23">
        <f>13/16</f>
        <v>0.8125</v>
      </c>
      <c r="C290" s="23">
        <f>13/13</f>
        <v>1</v>
      </c>
      <c r="D290" s="22">
        <f>(2*B290*C290)/(B290+C290)</f>
        <v>0.89655172413793105</v>
      </c>
      <c r="E290" s="13" t="s">
        <v>77</v>
      </c>
    </row>
    <row r="291" spans="1:5" x14ac:dyDescent="0.25">
      <c r="A291" s="19">
        <v>290</v>
      </c>
      <c r="B291" s="23">
        <f>10/13</f>
        <v>0.76923076923076927</v>
      </c>
      <c r="C291" s="23">
        <f>10/10</f>
        <v>1</v>
      </c>
      <c r="D291" s="22">
        <f>(2*B291*C291)/(B291+C291)</f>
        <v>0.86956521739130443</v>
      </c>
      <c r="E291" s="13" t="s">
        <v>539</v>
      </c>
    </row>
    <row r="292" spans="1:5" x14ac:dyDescent="0.25">
      <c r="A292" s="19">
        <v>291</v>
      </c>
      <c r="B292" s="23">
        <f>12/16</f>
        <v>0.75</v>
      </c>
      <c r="C292" s="23">
        <f>12/12</f>
        <v>1</v>
      </c>
      <c r="D292" s="22">
        <f>(2*B292*C292)/(B292+C292)</f>
        <v>0.8571428571428571</v>
      </c>
      <c r="E292" s="13" t="s">
        <v>539</v>
      </c>
    </row>
    <row r="293" spans="1:5" x14ac:dyDescent="0.25">
      <c r="A293" s="19">
        <v>292</v>
      </c>
      <c r="B293" s="23">
        <f>10/11</f>
        <v>0.90909090909090906</v>
      </c>
      <c r="C293" s="23">
        <f>10/10</f>
        <v>1</v>
      </c>
      <c r="D293" s="22">
        <f>(2*B293*C293)/(B293+C293)</f>
        <v>0.95238095238095233</v>
      </c>
      <c r="E293" s="13" t="s">
        <v>77</v>
      </c>
    </row>
    <row r="294" spans="1:5" x14ac:dyDescent="0.25">
      <c r="A294" s="19">
        <v>293</v>
      </c>
      <c r="B294" s="23">
        <f>10/13</f>
        <v>0.76923076923076927</v>
      </c>
      <c r="C294" s="23">
        <f>10/10</f>
        <v>1</v>
      </c>
      <c r="D294" s="22">
        <f>(2*B294*C294)/(B294+C294)</f>
        <v>0.86956521739130443</v>
      </c>
      <c r="E294" s="13" t="s">
        <v>77</v>
      </c>
    </row>
    <row r="295" spans="1:5" x14ac:dyDescent="0.25">
      <c r="A295" s="19">
        <v>294</v>
      </c>
      <c r="B295" s="23">
        <f>10/15</f>
        <v>0.66666666666666663</v>
      </c>
      <c r="C295" s="23">
        <f>10/10</f>
        <v>1</v>
      </c>
      <c r="D295" s="22">
        <f>(2*B295*C295)/(B295+C295)</f>
        <v>0.8</v>
      </c>
      <c r="E295" s="13" t="s">
        <v>539</v>
      </c>
    </row>
    <row r="296" spans="1:5" x14ac:dyDescent="0.25">
      <c r="A296" s="19">
        <v>295</v>
      </c>
      <c r="B296" s="23">
        <f>15/18</f>
        <v>0.83333333333333337</v>
      </c>
      <c r="C296" s="23">
        <f>15/15</f>
        <v>1</v>
      </c>
      <c r="D296" s="22">
        <f>(2*B296*C296)/(B296+C296)</f>
        <v>0.90909090909090906</v>
      </c>
      <c r="E296" s="13" t="s">
        <v>77</v>
      </c>
    </row>
    <row r="297" spans="1:5" x14ac:dyDescent="0.25">
      <c r="A297" s="19">
        <v>296</v>
      </c>
      <c r="B297" s="23">
        <f>6/9</f>
        <v>0.66666666666666663</v>
      </c>
      <c r="C297" s="23">
        <f>6/6</f>
        <v>1</v>
      </c>
      <c r="D297" s="22">
        <f>(2*B297*C297)/(B297+C297)</f>
        <v>0.8</v>
      </c>
      <c r="E297" s="13" t="s">
        <v>541</v>
      </c>
    </row>
    <row r="298" spans="1:5" x14ac:dyDescent="0.25">
      <c r="A298" s="19">
        <v>297</v>
      </c>
      <c r="B298" s="23">
        <f>16/20</f>
        <v>0.8</v>
      </c>
      <c r="C298" s="23">
        <f>16/16</f>
        <v>1</v>
      </c>
      <c r="D298" s="22">
        <f>(2*B298*C298)/(B298+C298)</f>
        <v>0.88888888888888895</v>
      </c>
      <c r="E298" s="13" t="s">
        <v>540</v>
      </c>
    </row>
    <row r="299" spans="1:5" x14ac:dyDescent="0.25">
      <c r="A299" s="19">
        <v>298</v>
      </c>
      <c r="B299" s="23">
        <f>11/12</f>
        <v>0.91666666666666663</v>
      </c>
      <c r="C299" s="23">
        <f>11/11</f>
        <v>1</v>
      </c>
      <c r="D299" s="22">
        <f>(2*B299*C299)/(B299+C299)</f>
        <v>0.95652173913043481</v>
      </c>
      <c r="E299" s="13" t="s">
        <v>539</v>
      </c>
    </row>
    <row r="300" spans="1:5" x14ac:dyDescent="0.25">
      <c r="A300" s="19">
        <v>299</v>
      </c>
      <c r="B300" s="23">
        <f>11/14</f>
        <v>0.7857142857142857</v>
      </c>
      <c r="C300" s="23">
        <f>11/11</f>
        <v>1</v>
      </c>
      <c r="D300" s="22">
        <f>(2*B300*C300)/(B300+C300)</f>
        <v>0.88</v>
      </c>
      <c r="E300" s="13" t="s">
        <v>541</v>
      </c>
    </row>
    <row r="301" spans="1:5" ht="15.75" thickBot="1" x14ac:dyDescent="0.3">
      <c r="A301" s="19">
        <v>300</v>
      </c>
      <c r="B301" s="23">
        <f>9/14</f>
        <v>0.6428571428571429</v>
      </c>
      <c r="C301" s="23">
        <f>9/10</f>
        <v>0.9</v>
      </c>
      <c r="D301" s="22">
        <f>(2*B301*C301)/(B301+C301)</f>
        <v>0.75</v>
      </c>
      <c r="E301" s="30" t="s">
        <v>77</v>
      </c>
    </row>
    <row r="302" spans="1:5" x14ac:dyDescent="0.25">
      <c r="A302" s="19">
        <v>301</v>
      </c>
      <c r="B302" s="23">
        <f>33/34</f>
        <v>0.97058823529411764</v>
      </c>
      <c r="C302" s="23">
        <f>33/34</f>
        <v>0.97058823529411764</v>
      </c>
      <c r="D302" s="22">
        <f>(2*B302*C302)/(B302+C302)</f>
        <v>0.97058823529411764</v>
      </c>
      <c r="E302" s="13" t="s">
        <v>77</v>
      </c>
    </row>
    <row r="303" spans="1:5" x14ac:dyDescent="0.25">
      <c r="A303" s="19">
        <v>302</v>
      </c>
      <c r="B303" s="23">
        <f>21/22</f>
        <v>0.95454545454545459</v>
      </c>
      <c r="C303" s="23">
        <f>21/22</f>
        <v>0.95454545454545459</v>
      </c>
      <c r="D303" s="22">
        <f>(2*B303*C303)/(B303+C303)</f>
        <v>0.95454545454545459</v>
      </c>
      <c r="E303" s="13" t="s">
        <v>77</v>
      </c>
    </row>
    <row r="304" spans="1:5" x14ac:dyDescent="0.25">
      <c r="A304" s="19">
        <v>303</v>
      </c>
      <c r="B304" s="23">
        <f>9/9</f>
        <v>1</v>
      </c>
      <c r="C304" s="23">
        <f>9/9</f>
        <v>1</v>
      </c>
      <c r="D304" s="22">
        <f>(2*B304*C304)/(B304+C304)</f>
        <v>1</v>
      </c>
      <c r="E304" s="13" t="s">
        <v>541</v>
      </c>
    </row>
    <row r="305" spans="1:5" x14ac:dyDescent="0.25">
      <c r="A305" s="19">
        <v>304</v>
      </c>
      <c r="B305" s="23">
        <f>7/7</f>
        <v>1</v>
      </c>
      <c r="C305" s="23">
        <f>7/7</f>
        <v>1</v>
      </c>
      <c r="D305" s="22">
        <f>(2*B305*C305)/(B305+C305)</f>
        <v>1</v>
      </c>
      <c r="E305" s="13" t="s">
        <v>77</v>
      </c>
    </row>
    <row r="306" spans="1:5" x14ac:dyDescent="0.25">
      <c r="A306" s="19">
        <v>305</v>
      </c>
      <c r="B306" s="23">
        <f>10/11</f>
        <v>0.90909090909090906</v>
      </c>
      <c r="C306" s="23">
        <f>10/11</f>
        <v>0.90909090909090906</v>
      </c>
      <c r="D306" s="22">
        <f>(2*B306*C306)/(B306+C306)</f>
        <v>0.90909090909090906</v>
      </c>
      <c r="E306" s="13" t="s">
        <v>541</v>
      </c>
    </row>
    <row r="307" spans="1:5" x14ac:dyDescent="0.25">
      <c r="A307" s="19">
        <v>306</v>
      </c>
      <c r="B307" s="23">
        <f>5/5</f>
        <v>1</v>
      </c>
      <c r="C307" s="23">
        <f>5/5</f>
        <v>1</v>
      </c>
      <c r="D307" s="22">
        <f>(2*B307*C307)/(B307+C307)</f>
        <v>1</v>
      </c>
      <c r="E307" s="13" t="s">
        <v>539</v>
      </c>
    </row>
    <row r="308" spans="1:5" x14ac:dyDescent="0.25">
      <c r="A308" s="19">
        <v>307</v>
      </c>
      <c r="B308" s="23">
        <f>9/9</f>
        <v>1</v>
      </c>
      <c r="C308" s="23">
        <f>9/9</f>
        <v>1</v>
      </c>
      <c r="D308" s="22">
        <f>(2*B308*C308)/(B308+C308)</f>
        <v>1</v>
      </c>
      <c r="E308" s="13" t="s">
        <v>77</v>
      </c>
    </row>
    <row r="309" spans="1:5" x14ac:dyDescent="0.25">
      <c r="A309" s="19">
        <v>308</v>
      </c>
      <c r="B309" s="23">
        <f>10/10</f>
        <v>1</v>
      </c>
      <c r="C309" s="23">
        <f>10/10</f>
        <v>1</v>
      </c>
      <c r="D309" s="22">
        <f>(2*B309*C309)/(B309+C309)</f>
        <v>1</v>
      </c>
      <c r="E309" s="13" t="s">
        <v>541</v>
      </c>
    </row>
    <row r="310" spans="1:5" x14ac:dyDescent="0.25">
      <c r="A310" s="19">
        <v>309</v>
      </c>
      <c r="B310" s="23">
        <f>5/6</f>
        <v>0.83333333333333337</v>
      </c>
      <c r="C310" s="23">
        <f>5/5</f>
        <v>1</v>
      </c>
      <c r="D310" s="22">
        <f>(2*B310*C310)/(B310+C310)</f>
        <v>0.90909090909090906</v>
      </c>
      <c r="E310" s="13" t="s">
        <v>541</v>
      </c>
    </row>
    <row r="311" spans="1:5" x14ac:dyDescent="0.25">
      <c r="A311" s="19">
        <v>310</v>
      </c>
      <c r="B311" s="23">
        <f>4/4</f>
        <v>1</v>
      </c>
      <c r="C311" s="23">
        <f>4/4</f>
        <v>1</v>
      </c>
      <c r="D311" s="22">
        <f>(2*B311*C311)/(B311+C311)</f>
        <v>1</v>
      </c>
      <c r="E311" s="13" t="s">
        <v>77</v>
      </c>
    </row>
    <row r="312" spans="1:5" x14ac:dyDescent="0.25">
      <c r="A312" s="19">
        <v>311</v>
      </c>
      <c r="B312" s="23">
        <f>6/8</f>
        <v>0.75</v>
      </c>
      <c r="C312" s="23">
        <f>6/8</f>
        <v>0.75</v>
      </c>
      <c r="D312" s="22">
        <f>(2*B312*C312)/(B312+C312)</f>
        <v>0.75</v>
      </c>
      <c r="E312" s="13" t="s">
        <v>77</v>
      </c>
    </row>
    <row r="313" spans="1:5" x14ac:dyDescent="0.25">
      <c r="A313" s="19">
        <v>312</v>
      </c>
      <c r="B313" s="23">
        <f>5/6</f>
        <v>0.83333333333333337</v>
      </c>
      <c r="C313" s="23">
        <f>5/6</f>
        <v>0.83333333333333337</v>
      </c>
      <c r="D313" s="22">
        <f>(2*B313*C313)/(B313+C313)</f>
        <v>0.83333333333333337</v>
      </c>
      <c r="E313" s="13" t="s">
        <v>541</v>
      </c>
    </row>
    <row r="314" spans="1:5" x14ac:dyDescent="0.25">
      <c r="A314" s="19">
        <v>313</v>
      </c>
      <c r="B314" s="23">
        <f>8/15</f>
        <v>0.53333333333333333</v>
      </c>
      <c r="C314" s="23">
        <f>8/10</f>
        <v>0.8</v>
      </c>
      <c r="D314" s="22">
        <f>(2*B314*C314)/(B314+C314)</f>
        <v>0.64</v>
      </c>
      <c r="E314" s="13" t="s">
        <v>538</v>
      </c>
    </row>
    <row r="315" spans="1:5" x14ac:dyDescent="0.25">
      <c r="A315" s="19">
        <v>314</v>
      </c>
      <c r="B315" s="23">
        <f>5/6</f>
        <v>0.83333333333333337</v>
      </c>
      <c r="C315" s="23">
        <f>5/5</f>
        <v>1</v>
      </c>
      <c r="D315" s="22">
        <f>(2*B315*C315)/(B315+C315)</f>
        <v>0.90909090909090906</v>
      </c>
      <c r="E315" s="13" t="s">
        <v>77</v>
      </c>
    </row>
    <row r="316" spans="1:5" x14ac:dyDescent="0.25">
      <c r="A316" s="19">
        <v>315</v>
      </c>
      <c r="B316" s="23">
        <f>16/16</f>
        <v>1</v>
      </c>
      <c r="C316" s="23">
        <f>16/16</f>
        <v>1</v>
      </c>
      <c r="D316" s="22">
        <f>(2*B316*C316)/(B316+C316)</f>
        <v>1</v>
      </c>
      <c r="E316" s="13" t="s">
        <v>77</v>
      </c>
    </row>
    <row r="317" spans="1:5" x14ac:dyDescent="0.25">
      <c r="A317" s="19">
        <v>316</v>
      </c>
      <c r="B317" s="23">
        <f>4/4</f>
        <v>1</v>
      </c>
      <c r="C317" s="23">
        <f>4/4</f>
        <v>1</v>
      </c>
      <c r="D317" s="22">
        <f>(2*B317*C317)/(B317+C317)</f>
        <v>1</v>
      </c>
      <c r="E317" s="13" t="s">
        <v>541</v>
      </c>
    </row>
    <row r="318" spans="1:5" x14ac:dyDescent="0.25">
      <c r="A318" s="19">
        <v>317</v>
      </c>
      <c r="B318" s="23">
        <f>17/17</f>
        <v>1</v>
      </c>
      <c r="C318" s="23">
        <f>17/17</f>
        <v>1</v>
      </c>
      <c r="D318" s="22">
        <f>(2*B318*C318)/(B318+C318)</f>
        <v>1</v>
      </c>
      <c r="E318" s="13" t="s">
        <v>77</v>
      </c>
    </row>
    <row r="319" spans="1:5" x14ac:dyDescent="0.25">
      <c r="A319" s="19">
        <v>318</v>
      </c>
      <c r="B319" s="23">
        <f>5/8</f>
        <v>0.625</v>
      </c>
      <c r="C319" s="23">
        <f>5/6</f>
        <v>0.83333333333333337</v>
      </c>
      <c r="D319" s="22">
        <f>(2*B319*C319)/(B319+C319)</f>
        <v>0.7142857142857143</v>
      </c>
      <c r="E319" s="13" t="s">
        <v>539</v>
      </c>
    </row>
    <row r="320" spans="1:5" x14ac:dyDescent="0.25">
      <c r="A320" s="19">
        <v>319</v>
      </c>
      <c r="B320" s="23">
        <f>9/9</f>
        <v>1</v>
      </c>
      <c r="C320" s="23">
        <f>9/9</f>
        <v>1</v>
      </c>
      <c r="D320" s="22">
        <f>(2*B320*C320)/(B320+C320)</f>
        <v>1</v>
      </c>
      <c r="E320" s="13" t="s">
        <v>543</v>
      </c>
    </row>
    <row r="321" spans="1:5" x14ac:dyDescent="0.25">
      <c r="A321" s="19">
        <v>320</v>
      </c>
      <c r="B321" s="23">
        <f>10/16</f>
        <v>0.625</v>
      </c>
      <c r="C321" s="23">
        <f>10/10</f>
        <v>1</v>
      </c>
      <c r="D321" s="22">
        <f>(2*B321*C321)/(B321+C321)</f>
        <v>0.76923076923076927</v>
      </c>
      <c r="E321" s="13" t="s">
        <v>77</v>
      </c>
    </row>
    <row r="322" spans="1:5" x14ac:dyDescent="0.25">
      <c r="A322" s="19">
        <v>321</v>
      </c>
      <c r="B322" s="23">
        <f>4/4</f>
        <v>1</v>
      </c>
      <c r="C322" s="23">
        <f>4/4</f>
        <v>1</v>
      </c>
      <c r="D322" s="22">
        <f>(2*B322*C322)/(B322+C322)</f>
        <v>1</v>
      </c>
      <c r="E322" s="59" t="s">
        <v>77</v>
      </c>
    </row>
    <row r="323" spans="1:5" x14ac:dyDescent="0.25">
      <c r="A323" s="19">
        <v>322</v>
      </c>
      <c r="B323" s="23">
        <f>9/9</f>
        <v>1</v>
      </c>
      <c r="C323" s="23">
        <f>9/9</f>
        <v>1</v>
      </c>
      <c r="D323" s="22">
        <f>(2*B323*C323)/(B323+C323)</f>
        <v>1</v>
      </c>
      <c r="E323" s="13" t="s">
        <v>77</v>
      </c>
    </row>
    <row r="324" spans="1:5" x14ac:dyDescent="0.25">
      <c r="A324" s="19">
        <v>323</v>
      </c>
      <c r="B324" s="23">
        <f>5/5</f>
        <v>1</v>
      </c>
      <c r="C324" s="23">
        <f>5/8</f>
        <v>0.625</v>
      </c>
      <c r="D324" s="22">
        <f>(2*B324*C324)/(B324+C324)</f>
        <v>0.76923076923076927</v>
      </c>
      <c r="E324" s="13" t="s">
        <v>77</v>
      </c>
    </row>
    <row r="325" spans="1:5" x14ac:dyDescent="0.25">
      <c r="A325" s="19">
        <v>324</v>
      </c>
      <c r="B325" s="23">
        <f>6/7</f>
        <v>0.8571428571428571</v>
      </c>
      <c r="C325" s="23">
        <f>6/6</f>
        <v>1</v>
      </c>
      <c r="D325" s="22">
        <f>(2*B325*C325)/(B325+C325)</f>
        <v>0.92307692307692302</v>
      </c>
      <c r="E325" s="13" t="s">
        <v>77</v>
      </c>
    </row>
    <row r="326" spans="1:5" ht="15.75" thickBot="1" x14ac:dyDescent="0.3">
      <c r="A326" s="19">
        <v>325</v>
      </c>
      <c r="B326" s="23">
        <f>9/10</f>
        <v>0.9</v>
      </c>
      <c r="C326" s="23">
        <f>9/10</f>
        <v>0.9</v>
      </c>
      <c r="D326" s="22">
        <f>(2*B326*C326)/(B326+C326)</f>
        <v>0.9</v>
      </c>
      <c r="E326" s="30" t="s">
        <v>541</v>
      </c>
    </row>
    <row r="327" spans="1:5" x14ac:dyDescent="0.25">
      <c r="A327" s="19">
        <v>326</v>
      </c>
      <c r="B327" s="23">
        <f>9/10</f>
        <v>0.9</v>
      </c>
      <c r="C327" s="23">
        <f>9/9</f>
        <v>1</v>
      </c>
      <c r="D327" s="22">
        <f>(2*B327*C327)/(B327+C327)</f>
        <v>0.94736842105263164</v>
      </c>
      <c r="E327" s="13" t="s">
        <v>77</v>
      </c>
    </row>
    <row r="328" spans="1:5" x14ac:dyDescent="0.25">
      <c r="A328" s="19">
        <v>327</v>
      </c>
      <c r="B328" s="23">
        <f>6/8</f>
        <v>0.75</v>
      </c>
      <c r="C328" s="23">
        <f>6/8</f>
        <v>0.75</v>
      </c>
      <c r="D328" s="22">
        <f>(2*B328*C328)/(B328+C328)</f>
        <v>0.75</v>
      </c>
      <c r="E328" s="13" t="s">
        <v>77</v>
      </c>
    </row>
    <row r="329" spans="1:5" x14ac:dyDescent="0.25">
      <c r="A329" s="19">
        <v>328</v>
      </c>
      <c r="B329" s="23">
        <f>8/8</f>
        <v>1</v>
      </c>
      <c r="C329" s="23">
        <f>8/8</f>
        <v>1</v>
      </c>
      <c r="D329" s="22">
        <f>(2*B329*C329)/(B329+C329)</f>
        <v>1</v>
      </c>
      <c r="E329" s="13" t="s">
        <v>77</v>
      </c>
    </row>
    <row r="330" spans="1:5" x14ac:dyDescent="0.25">
      <c r="A330" s="19">
        <v>329</v>
      </c>
      <c r="B330" s="23">
        <f>15/15</f>
        <v>1</v>
      </c>
      <c r="C330" s="23">
        <f>15/15</f>
        <v>1</v>
      </c>
      <c r="D330" s="22">
        <f>(2*B330*C330)/(B330+C330)</f>
        <v>1</v>
      </c>
      <c r="E330" s="13" t="s">
        <v>544</v>
      </c>
    </row>
    <row r="331" spans="1:5" x14ac:dyDescent="0.25">
      <c r="A331" s="19">
        <v>330</v>
      </c>
      <c r="B331" s="23">
        <f>4/5</f>
        <v>0.8</v>
      </c>
      <c r="C331" s="23">
        <f>4/5</f>
        <v>0.8</v>
      </c>
      <c r="D331" s="22">
        <f>(2*B331*C331)/(B331+C331)</f>
        <v>0.80000000000000016</v>
      </c>
      <c r="E331" s="13" t="s">
        <v>77</v>
      </c>
    </row>
    <row r="332" spans="1:5" x14ac:dyDescent="0.25">
      <c r="A332" s="19">
        <v>331</v>
      </c>
      <c r="B332" s="23">
        <f>5/5</f>
        <v>1</v>
      </c>
      <c r="C332" s="23">
        <f>5/5</f>
        <v>1</v>
      </c>
      <c r="D332" s="22">
        <f>(2*B332*C332)/(B332+C332)</f>
        <v>1</v>
      </c>
      <c r="E332" s="13" t="s">
        <v>77</v>
      </c>
    </row>
    <row r="333" spans="1:5" x14ac:dyDescent="0.25">
      <c r="A333" s="19">
        <v>332</v>
      </c>
      <c r="B333" s="23">
        <f>6/6</f>
        <v>1</v>
      </c>
      <c r="C333" s="23">
        <f>6/6</f>
        <v>1</v>
      </c>
      <c r="D333" s="22">
        <f>(2*B333*C333)/(B333+C333)</f>
        <v>1</v>
      </c>
      <c r="E333" s="13" t="s">
        <v>77</v>
      </c>
    </row>
    <row r="334" spans="1:5" x14ac:dyDescent="0.25">
      <c r="A334" s="19">
        <v>333</v>
      </c>
      <c r="B334" s="23">
        <f>6/7</f>
        <v>0.8571428571428571</v>
      </c>
      <c r="C334" s="23">
        <f>6/7</f>
        <v>0.8571428571428571</v>
      </c>
      <c r="D334" s="22">
        <f>(2*B334*C334)/(B334+C334)</f>
        <v>0.8571428571428571</v>
      </c>
      <c r="E334" s="13" t="s">
        <v>541</v>
      </c>
    </row>
    <row r="335" spans="1:5" x14ac:dyDescent="0.25">
      <c r="A335" s="19">
        <v>334</v>
      </c>
      <c r="B335" s="23">
        <f>7/7</f>
        <v>1</v>
      </c>
      <c r="C335" s="23">
        <f>7/7</f>
        <v>1</v>
      </c>
      <c r="D335" s="22">
        <f>(2*B335*C335)/(B335+C335)</f>
        <v>1</v>
      </c>
      <c r="E335" s="13" t="s">
        <v>77</v>
      </c>
    </row>
    <row r="336" spans="1:5" x14ac:dyDescent="0.25">
      <c r="A336" s="19">
        <v>335</v>
      </c>
      <c r="B336" s="23">
        <f>15/15</f>
        <v>1</v>
      </c>
      <c r="C336" s="23">
        <f>15/15</f>
        <v>1</v>
      </c>
      <c r="D336" s="22">
        <f>(2*B336*C336)/(B336+C336)</f>
        <v>1</v>
      </c>
      <c r="E336" s="13" t="s">
        <v>77</v>
      </c>
    </row>
    <row r="337" spans="1:5" x14ac:dyDescent="0.25">
      <c r="A337" s="19">
        <v>336</v>
      </c>
      <c r="B337" s="23">
        <f>7/7</f>
        <v>1</v>
      </c>
      <c r="C337" s="23">
        <f>7/7</f>
        <v>1</v>
      </c>
      <c r="D337" s="22">
        <f>(2*B337*C337)/(B337+C337)</f>
        <v>1</v>
      </c>
      <c r="E337" s="13" t="s">
        <v>77</v>
      </c>
    </row>
    <row r="338" spans="1:5" x14ac:dyDescent="0.25">
      <c r="A338" s="19">
        <v>337</v>
      </c>
      <c r="B338" s="23">
        <f>5/5</f>
        <v>1</v>
      </c>
      <c r="C338" s="23">
        <f>5/6</f>
        <v>0.83333333333333337</v>
      </c>
      <c r="D338" s="22">
        <f>(2*B338*C338)/(B338+C338)</f>
        <v>0.90909090909090906</v>
      </c>
      <c r="E338" s="13" t="s">
        <v>541</v>
      </c>
    </row>
    <row r="339" spans="1:5" x14ac:dyDescent="0.25">
      <c r="A339" s="19">
        <v>338</v>
      </c>
      <c r="B339" s="23">
        <f>7/7</f>
        <v>1</v>
      </c>
      <c r="C339" s="23">
        <f>7/7</f>
        <v>1</v>
      </c>
      <c r="D339" s="22">
        <f>(2*B339*C339)/(B339+C339)</f>
        <v>1</v>
      </c>
      <c r="E339" s="13" t="s">
        <v>77</v>
      </c>
    </row>
    <row r="340" spans="1:5" x14ac:dyDescent="0.25">
      <c r="A340" s="19">
        <v>339</v>
      </c>
      <c r="B340" s="23">
        <f>13/13</f>
        <v>1</v>
      </c>
      <c r="C340" s="23">
        <f>13/13</f>
        <v>1</v>
      </c>
      <c r="D340" s="22">
        <f>(2*B340*C340)/(B340+C340)</f>
        <v>1</v>
      </c>
      <c r="E340" s="13" t="s">
        <v>540</v>
      </c>
    </row>
    <row r="341" spans="1:5" x14ac:dyDescent="0.25">
      <c r="A341" s="19">
        <v>340</v>
      </c>
      <c r="B341" s="23">
        <f>10/10</f>
        <v>1</v>
      </c>
      <c r="C341" s="23">
        <f>10/10</f>
        <v>1</v>
      </c>
      <c r="D341" s="22">
        <f>(2*B341*C341)/(B341+C341)</f>
        <v>1</v>
      </c>
      <c r="E341" s="59" t="s">
        <v>77</v>
      </c>
    </row>
    <row r="342" spans="1:5" x14ac:dyDescent="0.25">
      <c r="A342" s="19">
        <v>341</v>
      </c>
      <c r="B342" s="23">
        <f>7/7</f>
        <v>1</v>
      </c>
      <c r="C342" s="23">
        <f>7/7</f>
        <v>1</v>
      </c>
      <c r="D342" s="22">
        <f>(2*B342*C342)/(B342+C342)</f>
        <v>1</v>
      </c>
      <c r="E342" s="13" t="s">
        <v>77</v>
      </c>
    </row>
    <row r="343" spans="1:5" x14ac:dyDescent="0.25">
      <c r="A343" s="19">
        <v>342</v>
      </c>
      <c r="B343" s="23">
        <f>10/10</f>
        <v>1</v>
      </c>
      <c r="C343" s="23">
        <f>10/10</f>
        <v>1</v>
      </c>
      <c r="D343" s="22">
        <f>(2*B343*C343)/(B343+C343)</f>
        <v>1</v>
      </c>
      <c r="E343" s="13" t="s">
        <v>77</v>
      </c>
    </row>
    <row r="344" spans="1:5" x14ac:dyDescent="0.25">
      <c r="A344" s="19">
        <v>343</v>
      </c>
      <c r="B344" s="23">
        <f>9/9</f>
        <v>1</v>
      </c>
      <c r="C344" s="23">
        <f>9/9</f>
        <v>1</v>
      </c>
      <c r="D344" s="22">
        <f>(2*B344*C344)/(B344+C344)</f>
        <v>1</v>
      </c>
      <c r="E344" s="13" t="s">
        <v>539</v>
      </c>
    </row>
    <row r="345" spans="1:5" x14ac:dyDescent="0.25">
      <c r="A345" s="19">
        <v>344</v>
      </c>
      <c r="B345" s="23">
        <f>11/12</f>
        <v>0.91666666666666663</v>
      </c>
      <c r="C345" s="23">
        <f>11/12</f>
        <v>0.91666666666666663</v>
      </c>
      <c r="D345" s="22">
        <f>(2*B345*C345)/(B345+C345)</f>
        <v>0.91666666666666663</v>
      </c>
      <c r="E345" s="13" t="s">
        <v>539</v>
      </c>
    </row>
    <row r="346" spans="1:5" x14ac:dyDescent="0.25">
      <c r="A346" s="19">
        <v>345</v>
      </c>
      <c r="B346" s="23">
        <f>8/10</f>
        <v>0.8</v>
      </c>
      <c r="C346" s="23">
        <f>8/9</f>
        <v>0.88888888888888884</v>
      </c>
      <c r="D346" s="22">
        <f>(2*B346*C346)/(B346+C346)</f>
        <v>0.8421052631578948</v>
      </c>
      <c r="E346" s="13" t="s">
        <v>77</v>
      </c>
    </row>
    <row r="347" spans="1:5" x14ac:dyDescent="0.25">
      <c r="A347" s="19">
        <v>346</v>
      </c>
      <c r="B347" s="23">
        <f>15/16</f>
        <v>0.9375</v>
      </c>
      <c r="C347" s="23">
        <f>15/16</f>
        <v>0.9375</v>
      </c>
      <c r="D347" s="22">
        <f>(2*B347*C347)/(B347+C347)</f>
        <v>0.9375</v>
      </c>
      <c r="E347" s="13" t="s">
        <v>539</v>
      </c>
    </row>
    <row r="348" spans="1:5" x14ac:dyDescent="0.25">
      <c r="A348" s="19">
        <v>347</v>
      </c>
      <c r="B348" s="23">
        <f>15/17</f>
        <v>0.88235294117647056</v>
      </c>
      <c r="C348" s="23">
        <f>15/17</f>
        <v>0.88235294117647056</v>
      </c>
      <c r="D348" s="22">
        <f>(2*B348*C348)/(B348+C348)</f>
        <v>0.88235294117647056</v>
      </c>
      <c r="E348" s="13" t="s">
        <v>541</v>
      </c>
    </row>
    <row r="349" spans="1:5" x14ac:dyDescent="0.25">
      <c r="A349" s="19">
        <v>348</v>
      </c>
      <c r="B349" s="23">
        <f>3/3</f>
        <v>1</v>
      </c>
      <c r="C349" s="23">
        <f>3/3</f>
        <v>1</v>
      </c>
      <c r="D349" s="22">
        <f>(2*B349*C349)/(B349+C349)</f>
        <v>1</v>
      </c>
      <c r="E349" s="13" t="s">
        <v>77</v>
      </c>
    </row>
    <row r="350" spans="1:5" x14ac:dyDescent="0.25">
      <c r="A350" s="19">
        <v>349</v>
      </c>
      <c r="B350" s="23">
        <f>7/8</f>
        <v>0.875</v>
      </c>
      <c r="C350" s="23">
        <f>7/7</f>
        <v>1</v>
      </c>
      <c r="D350" s="22">
        <f>(2*B350*C350)/(B350+C350)</f>
        <v>0.93333333333333335</v>
      </c>
      <c r="E350" s="13" t="s">
        <v>77</v>
      </c>
    </row>
    <row r="351" spans="1:5" ht="15.75" thickBot="1" x14ac:dyDescent="0.3">
      <c r="A351" s="19">
        <v>350</v>
      </c>
      <c r="B351" s="23">
        <f>27/29</f>
        <v>0.93103448275862066</v>
      </c>
      <c r="C351" s="23">
        <f>27/27</f>
        <v>1</v>
      </c>
      <c r="D351" s="22">
        <f>(2*B351*C351)/(B351+C351)</f>
        <v>0.9642857142857143</v>
      </c>
      <c r="E351" s="30" t="s">
        <v>77</v>
      </c>
    </row>
    <row r="352" spans="1:5" x14ac:dyDescent="0.25">
      <c r="A352" s="19">
        <v>351</v>
      </c>
      <c r="B352" s="23">
        <f>9/9</f>
        <v>1</v>
      </c>
      <c r="C352" s="23">
        <f>9/9</f>
        <v>1</v>
      </c>
      <c r="D352" s="22">
        <f>(2*B352*C352)/(B352+C352)</f>
        <v>1</v>
      </c>
      <c r="E352" s="13" t="s">
        <v>539</v>
      </c>
    </row>
    <row r="353" spans="1:5" x14ac:dyDescent="0.25">
      <c r="A353" s="19">
        <v>352</v>
      </c>
      <c r="B353" s="23">
        <f>9/9</f>
        <v>1</v>
      </c>
      <c r="C353" s="23">
        <f>9/9</f>
        <v>1</v>
      </c>
      <c r="D353" s="22">
        <f>(2*B353*C353)/(B353+C353)</f>
        <v>1</v>
      </c>
      <c r="E353" s="13" t="s">
        <v>541</v>
      </c>
    </row>
    <row r="354" spans="1:5" x14ac:dyDescent="0.25">
      <c r="A354" s="19">
        <v>353</v>
      </c>
      <c r="B354" s="23">
        <f>9/11</f>
        <v>0.81818181818181823</v>
      </c>
      <c r="C354" s="23">
        <f>9/9</f>
        <v>1</v>
      </c>
      <c r="D354" s="22">
        <f>(2*B354*C354)/(B354+C354)</f>
        <v>0.9</v>
      </c>
      <c r="E354" s="13" t="s">
        <v>540</v>
      </c>
    </row>
    <row r="355" spans="1:5" x14ac:dyDescent="0.25">
      <c r="A355" s="19">
        <v>354</v>
      </c>
      <c r="B355" s="23">
        <f>8/9</f>
        <v>0.88888888888888884</v>
      </c>
      <c r="C355" s="23">
        <f>8/8</f>
        <v>1</v>
      </c>
      <c r="D355" s="22">
        <f>(2*B355*C355)/(B355+C355)</f>
        <v>0.94117647058823528</v>
      </c>
      <c r="E355" s="13" t="s">
        <v>540</v>
      </c>
    </row>
    <row r="356" spans="1:5" x14ac:dyDescent="0.25">
      <c r="A356" s="19">
        <v>355</v>
      </c>
      <c r="B356" s="23">
        <f>10/10</f>
        <v>1</v>
      </c>
      <c r="C356" s="23">
        <f>10/10</f>
        <v>1</v>
      </c>
      <c r="D356" s="22">
        <f>(2*B356*C356)/(B356+C356)</f>
        <v>1</v>
      </c>
      <c r="E356" s="13" t="s">
        <v>541</v>
      </c>
    </row>
    <row r="357" spans="1:5" x14ac:dyDescent="0.25">
      <c r="A357" s="19">
        <v>356</v>
      </c>
      <c r="B357" s="23">
        <f>10/12</f>
        <v>0.83333333333333337</v>
      </c>
      <c r="C357" s="23">
        <f>10/10</f>
        <v>1</v>
      </c>
      <c r="D357" s="22">
        <f>(2*B357*C357)/(B357+C357)</f>
        <v>0.90909090909090906</v>
      </c>
      <c r="E357" s="13" t="s">
        <v>540</v>
      </c>
    </row>
    <row r="358" spans="1:5" x14ac:dyDescent="0.25">
      <c r="A358" s="19">
        <v>357</v>
      </c>
      <c r="B358" s="23">
        <f>12/13</f>
        <v>0.92307692307692313</v>
      </c>
      <c r="C358" s="23">
        <f>12/12</f>
        <v>1</v>
      </c>
      <c r="D358" s="22">
        <f>(2*B358*C358)/(B358+C358)</f>
        <v>0.96000000000000008</v>
      </c>
      <c r="E358" s="13" t="s">
        <v>540</v>
      </c>
    </row>
    <row r="359" spans="1:5" x14ac:dyDescent="0.25">
      <c r="A359" s="19">
        <v>358</v>
      </c>
      <c r="B359" s="23">
        <f>10/10</f>
        <v>1</v>
      </c>
      <c r="C359" s="23">
        <f>10/10</f>
        <v>1</v>
      </c>
      <c r="D359" s="22">
        <f>(2*B359*C359)/(B359+C359)</f>
        <v>1</v>
      </c>
      <c r="E359" s="13" t="s">
        <v>77</v>
      </c>
    </row>
    <row r="360" spans="1:5" x14ac:dyDescent="0.25">
      <c r="A360" s="19">
        <v>359</v>
      </c>
      <c r="B360" s="23">
        <f>3/4</f>
        <v>0.75</v>
      </c>
      <c r="C360" s="23">
        <f>3/3</f>
        <v>1</v>
      </c>
      <c r="D360" s="22">
        <f>(2*B360*C360)/(B360+C360)</f>
        <v>0.8571428571428571</v>
      </c>
      <c r="E360" s="13" t="s">
        <v>77</v>
      </c>
    </row>
    <row r="361" spans="1:5" x14ac:dyDescent="0.25">
      <c r="A361" s="19">
        <v>360</v>
      </c>
      <c r="B361" s="23">
        <f>5/6</f>
        <v>0.83333333333333337</v>
      </c>
      <c r="C361" s="23">
        <f>5/5</f>
        <v>1</v>
      </c>
      <c r="D361" s="22">
        <f>(2*B361*C361)/(B361+C361)</f>
        <v>0.90909090909090906</v>
      </c>
      <c r="E361" s="13" t="s">
        <v>77</v>
      </c>
    </row>
    <row r="362" spans="1:5" x14ac:dyDescent="0.25">
      <c r="A362" s="19">
        <v>361</v>
      </c>
      <c r="B362" s="23">
        <f>10/12</f>
        <v>0.83333333333333337</v>
      </c>
      <c r="C362" s="23">
        <f>10/10</f>
        <v>1</v>
      </c>
      <c r="D362" s="22">
        <f>(2*B362*C362)/(B362+C362)</f>
        <v>0.90909090909090906</v>
      </c>
      <c r="E362" s="13" t="s">
        <v>541</v>
      </c>
    </row>
    <row r="363" spans="1:5" x14ac:dyDescent="0.25">
      <c r="A363" s="19">
        <v>362</v>
      </c>
      <c r="B363" s="23">
        <f>8/9</f>
        <v>0.88888888888888884</v>
      </c>
      <c r="C363" s="23">
        <f>8/8</f>
        <v>1</v>
      </c>
      <c r="D363" s="22">
        <f>(2*B363*C363)/(B363+C363)</f>
        <v>0.94117647058823528</v>
      </c>
      <c r="E363" s="13" t="s">
        <v>541</v>
      </c>
    </row>
    <row r="364" spans="1:5" x14ac:dyDescent="0.25">
      <c r="A364" s="19">
        <v>363</v>
      </c>
      <c r="B364" s="23">
        <f>9/10</f>
        <v>0.9</v>
      </c>
      <c r="C364" s="23">
        <f>9/9</f>
        <v>1</v>
      </c>
      <c r="D364" s="22">
        <f>(2*B364*C364)/(B364+C364)</f>
        <v>0.94736842105263164</v>
      </c>
      <c r="E364" s="13" t="s">
        <v>541</v>
      </c>
    </row>
    <row r="365" spans="1:5" x14ac:dyDescent="0.25">
      <c r="A365" s="19">
        <v>364</v>
      </c>
      <c r="B365" s="23">
        <f>6/6</f>
        <v>1</v>
      </c>
      <c r="C365" s="23">
        <f>6/6</f>
        <v>1</v>
      </c>
      <c r="D365" s="22">
        <f>(2*B365*C365)/(B365+C365)</f>
        <v>1</v>
      </c>
      <c r="E365" s="13" t="s">
        <v>77</v>
      </c>
    </row>
    <row r="366" spans="1:5" x14ac:dyDescent="0.25">
      <c r="A366" s="19">
        <v>365</v>
      </c>
      <c r="B366" s="23">
        <f>6/7</f>
        <v>0.8571428571428571</v>
      </c>
      <c r="C366" s="23">
        <f>6/6</f>
        <v>1</v>
      </c>
      <c r="D366" s="22">
        <f>(2*B366*C366)/(B366+C366)</f>
        <v>0.92307692307692302</v>
      </c>
      <c r="E366" s="13" t="s">
        <v>77</v>
      </c>
    </row>
    <row r="367" spans="1:5" x14ac:dyDescent="0.25">
      <c r="A367" s="19">
        <v>366</v>
      </c>
      <c r="B367" s="23">
        <f>7/8</f>
        <v>0.875</v>
      </c>
      <c r="C367" s="23">
        <f>7/7</f>
        <v>1</v>
      </c>
      <c r="D367" s="22">
        <f>(2*B367*C367)/(B367+C367)</f>
        <v>0.93333333333333335</v>
      </c>
      <c r="E367" s="13" t="s">
        <v>77</v>
      </c>
    </row>
    <row r="368" spans="1:5" x14ac:dyDescent="0.25">
      <c r="A368" s="19">
        <v>367</v>
      </c>
      <c r="B368" s="23">
        <f>9/10</f>
        <v>0.9</v>
      </c>
      <c r="C368" s="23">
        <f>9/9</f>
        <v>1</v>
      </c>
      <c r="D368" s="22">
        <f>(2*B368*C368)/(B368+C368)</f>
        <v>0.94736842105263164</v>
      </c>
      <c r="E368" s="13" t="s">
        <v>539</v>
      </c>
    </row>
    <row r="369" spans="1:5" x14ac:dyDescent="0.25">
      <c r="A369" s="19">
        <v>368</v>
      </c>
      <c r="B369" s="23">
        <f>12/14</f>
        <v>0.8571428571428571</v>
      </c>
      <c r="C369" s="23">
        <f>12/13</f>
        <v>0.92307692307692313</v>
      </c>
      <c r="D369" s="22">
        <f>(2*B369*C369)/(B369+C369)</f>
        <v>0.88888888888888895</v>
      </c>
      <c r="E369" s="59" t="s">
        <v>77</v>
      </c>
    </row>
    <row r="370" spans="1:5" x14ac:dyDescent="0.25">
      <c r="A370" s="19">
        <v>369</v>
      </c>
      <c r="B370" s="23">
        <f>6/7</f>
        <v>0.8571428571428571</v>
      </c>
      <c r="C370" s="23">
        <f>6/6</f>
        <v>1</v>
      </c>
      <c r="D370" s="22">
        <f>(2*B370*C370)/(B370+C370)</f>
        <v>0.92307692307692302</v>
      </c>
      <c r="E370" s="13" t="s">
        <v>77</v>
      </c>
    </row>
    <row r="371" spans="1:5" x14ac:dyDescent="0.25">
      <c r="A371" s="19">
        <v>370</v>
      </c>
      <c r="B371" s="23">
        <f>8/8</f>
        <v>1</v>
      </c>
      <c r="C371" s="23">
        <f>8/8</f>
        <v>1</v>
      </c>
      <c r="D371" s="22">
        <f>(2*B371*C371)/(B371+C371)</f>
        <v>1</v>
      </c>
      <c r="E371" s="13" t="s">
        <v>77</v>
      </c>
    </row>
    <row r="372" spans="1:5" x14ac:dyDescent="0.25">
      <c r="A372" s="19">
        <v>371</v>
      </c>
      <c r="B372" s="23">
        <f>10/11</f>
        <v>0.90909090909090906</v>
      </c>
      <c r="C372" s="23">
        <f>10/10</f>
        <v>1</v>
      </c>
      <c r="D372" s="22">
        <f>(2*B372*C372)/(B372+C372)</f>
        <v>0.95238095238095233</v>
      </c>
      <c r="E372" s="13" t="s">
        <v>541</v>
      </c>
    </row>
    <row r="373" spans="1:5" x14ac:dyDescent="0.25">
      <c r="A373" s="19">
        <v>372</v>
      </c>
      <c r="B373" s="23">
        <f>5/6</f>
        <v>0.83333333333333337</v>
      </c>
      <c r="C373" s="23">
        <f>5/5</f>
        <v>1</v>
      </c>
      <c r="D373" s="22">
        <f>(2*B373*C373)/(B373+C373)</f>
        <v>0.90909090909090906</v>
      </c>
      <c r="E373" s="13" t="s">
        <v>540</v>
      </c>
    </row>
    <row r="374" spans="1:5" ht="15.75" thickBot="1" x14ac:dyDescent="0.3">
      <c r="A374" s="19">
        <v>373</v>
      </c>
      <c r="B374" s="23">
        <f>3/3</f>
        <v>1</v>
      </c>
      <c r="C374" s="23">
        <f>3/3</f>
        <v>1</v>
      </c>
      <c r="D374" s="22">
        <f>(2*B374*C374)/(B374+C374)</f>
        <v>1</v>
      </c>
      <c r="E374" s="30" t="s">
        <v>538</v>
      </c>
    </row>
    <row r="375" spans="1:5" x14ac:dyDescent="0.25">
      <c r="A375" s="19">
        <v>374</v>
      </c>
      <c r="B375" s="23">
        <f>22/22</f>
        <v>1</v>
      </c>
      <c r="C375" s="23">
        <f>22/22</f>
        <v>1</v>
      </c>
      <c r="D375" s="22">
        <f>(2*B375*C375)/(B375+C375)</f>
        <v>1</v>
      </c>
      <c r="E375" s="13" t="s">
        <v>77</v>
      </c>
    </row>
    <row r="376" spans="1:5" x14ac:dyDescent="0.25">
      <c r="A376" s="19">
        <v>375</v>
      </c>
      <c r="B376" s="23">
        <f>12/12</f>
        <v>1</v>
      </c>
      <c r="C376" s="23">
        <f>12/12</f>
        <v>1</v>
      </c>
      <c r="D376" s="22">
        <f>(2*B376*C376)/(B376+C376)</f>
        <v>1</v>
      </c>
      <c r="E376" s="13" t="s">
        <v>541</v>
      </c>
    </row>
    <row r="377" spans="1:5" x14ac:dyDescent="0.25">
      <c r="A377" s="19">
        <v>376</v>
      </c>
      <c r="B377" s="23">
        <f>6/6</f>
        <v>1</v>
      </c>
      <c r="C377" s="23">
        <f>6/6</f>
        <v>1</v>
      </c>
      <c r="D377" s="22">
        <f>(2*B377*C377)/(B377+C377)</f>
        <v>1</v>
      </c>
      <c r="E377" s="13" t="s">
        <v>541</v>
      </c>
    </row>
    <row r="378" spans="1:5" x14ac:dyDescent="0.25">
      <c r="A378" s="19">
        <v>377</v>
      </c>
      <c r="B378" s="23">
        <f>8/8</f>
        <v>1</v>
      </c>
      <c r="C378" s="23">
        <f>8/8</f>
        <v>1</v>
      </c>
      <c r="D378" s="22">
        <f>(2*B378*C378)/(B378+C378)</f>
        <v>1</v>
      </c>
      <c r="E378" s="13" t="s">
        <v>541</v>
      </c>
    </row>
    <row r="379" spans="1:5" x14ac:dyDescent="0.25">
      <c r="A379" s="19">
        <v>378</v>
      </c>
      <c r="B379" s="23">
        <f>4/4</f>
        <v>1</v>
      </c>
      <c r="C379" s="23">
        <f>4/4</f>
        <v>1</v>
      </c>
      <c r="D379" s="22">
        <f>(2*B379*C379)/(B379+C379)</f>
        <v>1</v>
      </c>
      <c r="E379" s="13" t="s">
        <v>539</v>
      </c>
    </row>
    <row r="380" spans="1:5" x14ac:dyDescent="0.25">
      <c r="A380" s="19">
        <v>379</v>
      </c>
      <c r="B380" s="23">
        <f>12/12</f>
        <v>1</v>
      </c>
      <c r="C380" s="23">
        <f>12/12</f>
        <v>1</v>
      </c>
      <c r="D380" s="22">
        <f>(2*B380*C380)/(B380+C380)</f>
        <v>1</v>
      </c>
      <c r="E380" s="13" t="s">
        <v>77</v>
      </c>
    </row>
    <row r="381" spans="1:5" x14ac:dyDescent="0.25">
      <c r="A381" s="19">
        <v>380</v>
      </c>
      <c r="B381" s="23">
        <f>14/14</f>
        <v>1</v>
      </c>
      <c r="C381" s="23">
        <f>14/14</f>
        <v>1</v>
      </c>
      <c r="D381" s="22">
        <f>(2*B381*C381)/(B381+C381)</f>
        <v>1</v>
      </c>
      <c r="E381" s="13" t="s">
        <v>542</v>
      </c>
    </row>
    <row r="382" spans="1:5" x14ac:dyDescent="0.25">
      <c r="A382" s="19">
        <v>381</v>
      </c>
      <c r="B382" s="23">
        <f>15/15</f>
        <v>1</v>
      </c>
      <c r="C382" s="23">
        <f>15/15</f>
        <v>1</v>
      </c>
      <c r="D382" s="22">
        <f>(2*B382*C382)/(B382+C382)</f>
        <v>1</v>
      </c>
      <c r="E382" s="13" t="s">
        <v>539</v>
      </c>
    </row>
    <row r="383" spans="1:5" x14ac:dyDescent="0.25">
      <c r="A383" s="19">
        <v>382</v>
      </c>
      <c r="B383" s="23">
        <f>7/7</f>
        <v>1</v>
      </c>
      <c r="C383" s="23">
        <f>7/7</f>
        <v>1</v>
      </c>
      <c r="D383" s="22">
        <f>(2*B383*C383)/(B383+C383)</f>
        <v>1</v>
      </c>
      <c r="E383" s="13" t="s">
        <v>538</v>
      </c>
    </row>
    <row r="384" spans="1:5" x14ac:dyDescent="0.25">
      <c r="A384" s="19">
        <v>383</v>
      </c>
      <c r="B384" s="23">
        <f>9/9</f>
        <v>1</v>
      </c>
      <c r="C384" s="23">
        <f>9/9</f>
        <v>1</v>
      </c>
      <c r="D384" s="22">
        <f>(2*B384*C384)/(B384+C384)</f>
        <v>1</v>
      </c>
      <c r="E384" s="13" t="s">
        <v>541</v>
      </c>
    </row>
    <row r="385" spans="1:5" x14ac:dyDescent="0.25">
      <c r="A385" s="19">
        <v>384</v>
      </c>
      <c r="B385" s="23">
        <f>8/8</f>
        <v>1</v>
      </c>
      <c r="C385" s="23">
        <f>8/8</f>
        <v>1</v>
      </c>
      <c r="D385" s="22">
        <f>(2*B385*C385)/(B385+C385)</f>
        <v>1</v>
      </c>
      <c r="E385" s="13" t="s">
        <v>77</v>
      </c>
    </row>
    <row r="386" spans="1:5" x14ac:dyDescent="0.25">
      <c r="A386" s="19">
        <v>385</v>
      </c>
      <c r="B386" s="23">
        <f>22/22</f>
        <v>1</v>
      </c>
      <c r="C386" s="23">
        <f>22/22</f>
        <v>1</v>
      </c>
      <c r="D386" s="22">
        <f>(2*B386*C386)/(B386+C386)</f>
        <v>1</v>
      </c>
      <c r="E386" s="13" t="s">
        <v>540</v>
      </c>
    </row>
    <row r="387" spans="1:5" x14ac:dyDescent="0.25">
      <c r="A387" s="19">
        <v>386</v>
      </c>
      <c r="B387" s="23">
        <f>13/13</f>
        <v>1</v>
      </c>
      <c r="C387" s="23">
        <f>13/13</f>
        <v>1</v>
      </c>
      <c r="D387" s="22">
        <f>(2*B387*C387)/(B387+C387)</f>
        <v>1</v>
      </c>
      <c r="E387" s="13" t="s">
        <v>77</v>
      </c>
    </row>
    <row r="388" spans="1:5" x14ac:dyDescent="0.25">
      <c r="A388" s="19">
        <v>387</v>
      </c>
      <c r="B388" s="23">
        <f>7/7</f>
        <v>1</v>
      </c>
      <c r="C388" s="23">
        <f>7/7</f>
        <v>1</v>
      </c>
      <c r="D388" s="22">
        <f>(2*B388*C388)/(B388+C388)</f>
        <v>1</v>
      </c>
      <c r="E388" s="13" t="s">
        <v>541</v>
      </c>
    </row>
    <row r="389" spans="1:5" x14ac:dyDescent="0.25">
      <c r="A389" s="19">
        <v>388</v>
      </c>
      <c r="B389" s="23">
        <f>8/8</f>
        <v>1</v>
      </c>
      <c r="C389" s="23">
        <f>8/8</f>
        <v>1</v>
      </c>
      <c r="D389" s="22">
        <f>(2*B389*C389)/(B389+C389)</f>
        <v>1</v>
      </c>
      <c r="E389" s="13" t="s">
        <v>540</v>
      </c>
    </row>
    <row r="390" spans="1:5" x14ac:dyDescent="0.25">
      <c r="A390" s="19">
        <v>389</v>
      </c>
      <c r="B390" s="23">
        <f>17/17</f>
        <v>1</v>
      </c>
      <c r="C390" s="23">
        <f>17/17</f>
        <v>1</v>
      </c>
      <c r="D390" s="22">
        <f>(2*B390*C390)/(B390+C390)</f>
        <v>1</v>
      </c>
      <c r="E390" s="13" t="s">
        <v>77</v>
      </c>
    </row>
    <row r="391" spans="1:5" ht="15.75" thickBot="1" x14ac:dyDescent="0.3">
      <c r="A391" s="19">
        <v>390</v>
      </c>
      <c r="B391" s="23">
        <f>8/8</f>
        <v>1</v>
      </c>
      <c r="C391" s="23">
        <f>8/8</f>
        <v>1</v>
      </c>
      <c r="D391" s="22">
        <f>(2*B391*C391)/(B391+C391)</f>
        <v>1</v>
      </c>
      <c r="E391" s="30" t="s">
        <v>538</v>
      </c>
    </row>
    <row r="392" spans="1:5" x14ac:dyDescent="0.25">
      <c r="A392" s="19">
        <v>391</v>
      </c>
      <c r="B392" s="23">
        <f>6/6</f>
        <v>1</v>
      </c>
      <c r="C392" s="23">
        <f>6/6</f>
        <v>1</v>
      </c>
      <c r="D392" s="22">
        <f>(2*B392*C392)/(B392+C392)</f>
        <v>1</v>
      </c>
      <c r="E392" s="13" t="s">
        <v>541</v>
      </c>
    </row>
    <row r="393" spans="1:5" x14ac:dyDescent="0.25">
      <c r="A393" s="19">
        <v>392</v>
      </c>
      <c r="B393" s="23">
        <f>4/4</f>
        <v>1</v>
      </c>
      <c r="C393" s="23">
        <f>4/4</f>
        <v>1</v>
      </c>
      <c r="D393" s="22">
        <f>(2*B393*C393)/(B393+C393)</f>
        <v>1</v>
      </c>
      <c r="E393" s="13" t="s">
        <v>539</v>
      </c>
    </row>
    <row r="394" spans="1:5" x14ac:dyDescent="0.25">
      <c r="A394" s="19">
        <v>393</v>
      </c>
      <c r="B394" s="23">
        <f>6/6</f>
        <v>1</v>
      </c>
      <c r="C394" s="23">
        <f>6/6</f>
        <v>1</v>
      </c>
      <c r="D394" s="22">
        <f>(2*B394*C394)/(B394+C394)</f>
        <v>1</v>
      </c>
      <c r="E394" s="13" t="s">
        <v>543</v>
      </c>
    </row>
    <row r="395" spans="1:5" x14ac:dyDescent="0.25">
      <c r="A395" s="19">
        <v>394</v>
      </c>
      <c r="B395" s="23">
        <f>2/2</f>
        <v>1</v>
      </c>
      <c r="C395" s="23">
        <f>2/2</f>
        <v>1</v>
      </c>
      <c r="D395" s="22">
        <f>(2*B395*C395)/(B395+C395)</f>
        <v>1</v>
      </c>
      <c r="E395" s="13" t="s">
        <v>77</v>
      </c>
    </row>
    <row r="396" spans="1:5" x14ac:dyDescent="0.25">
      <c r="A396" s="19">
        <v>395</v>
      </c>
      <c r="B396" s="23">
        <f>10/10</f>
        <v>1</v>
      </c>
      <c r="C396" s="23">
        <f>10/10</f>
        <v>1</v>
      </c>
      <c r="D396" s="22">
        <f>(2*B396*C396)/(B396+C396)</f>
        <v>1</v>
      </c>
      <c r="E396" s="13" t="s">
        <v>77</v>
      </c>
    </row>
    <row r="397" spans="1:5" x14ac:dyDescent="0.25">
      <c r="A397" s="19">
        <v>396</v>
      </c>
      <c r="B397" s="23">
        <f>8/8</f>
        <v>1</v>
      </c>
      <c r="C397" s="23">
        <f>8/8</f>
        <v>1</v>
      </c>
      <c r="D397" s="22">
        <f>(2*B397*C397)/(B397+C397)</f>
        <v>1</v>
      </c>
      <c r="E397" s="59" t="s">
        <v>541</v>
      </c>
    </row>
    <row r="398" spans="1:5" x14ac:dyDescent="0.25">
      <c r="A398" s="19">
        <v>397</v>
      </c>
      <c r="B398" s="23">
        <f>7/7</f>
        <v>1</v>
      </c>
      <c r="C398" s="23">
        <f>7/7</f>
        <v>1</v>
      </c>
      <c r="D398" s="22">
        <f>(2*B398*C398)/(B398+C398)</f>
        <v>1</v>
      </c>
      <c r="E398" s="13" t="s">
        <v>77</v>
      </c>
    </row>
    <row r="399" spans="1:5" x14ac:dyDescent="0.25">
      <c r="A399" s="19">
        <v>398</v>
      </c>
      <c r="B399" s="23">
        <f>5/5</f>
        <v>1</v>
      </c>
      <c r="C399" s="23">
        <f>5/5</f>
        <v>1</v>
      </c>
      <c r="D399" s="22">
        <f>(2*B399*C399)/(B399+C399)</f>
        <v>1</v>
      </c>
      <c r="E399" s="13" t="s">
        <v>540</v>
      </c>
    </row>
    <row r="400" spans="1:5" x14ac:dyDescent="0.25">
      <c r="A400" s="19">
        <v>399</v>
      </c>
      <c r="B400" s="23">
        <f>8/8</f>
        <v>1</v>
      </c>
      <c r="C400" s="23">
        <f>8/8</f>
        <v>1</v>
      </c>
      <c r="D400" s="22">
        <f>(2*B400*C400)/(B400+C400)</f>
        <v>1</v>
      </c>
      <c r="E400" s="13" t="s">
        <v>540</v>
      </c>
    </row>
    <row r="401" spans="1:5" x14ac:dyDescent="0.25">
      <c r="A401" s="19">
        <v>400</v>
      </c>
      <c r="B401" s="23">
        <f>5/5</f>
        <v>1</v>
      </c>
      <c r="C401" s="23">
        <f>5/5</f>
        <v>1</v>
      </c>
      <c r="D401" s="22">
        <f>(2*B401*C401)/(B401+C401)</f>
        <v>1</v>
      </c>
      <c r="E401" s="13" t="s">
        <v>77</v>
      </c>
    </row>
    <row r="402" spans="1:5" x14ac:dyDescent="0.25">
      <c r="A402" s="19">
        <v>401</v>
      </c>
      <c r="B402" s="23">
        <f>10/10</f>
        <v>1</v>
      </c>
      <c r="C402" s="23">
        <f>10/10</f>
        <v>1</v>
      </c>
      <c r="D402" s="22">
        <f>(2*B402*C402)/(B402+C402)</f>
        <v>1</v>
      </c>
      <c r="E402" s="59" t="s">
        <v>77</v>
      </c>
    </row>
    <row r="403" spans="1:5" x14ac:dyDescent="0.25">
      <c r="A403" s="19">
        <v>402</v>
      </c>
      <c r="B403" s="23">
        <f>8/8</f>
        <v>1</v>
      </c>
      <c r="C403" s="23">
        <f>8/8</f>
        <v>1</v>
      </c>
      <c r="D403" s="22">
        <f>(2*B403*C403)/(B403+C403)</f>
        <v>1</v>
      </c>
      <c r="E403" s="13" t="s">
        <v>77</v>
      </c>
    </row>
    <row r="404" spans="1:5" x14ac:dyDescent="0.25">
      <c r="A404" s="19">
        <v>403</v>
      </c>
      <c r="B404" s="23">
        <f>9/9</f>
        <v>1</v>
      </c>
      <c r="C404" s="23">
        <f>9/9</f>
        <v>1</v>
      </c>
      <c r="D404" s="22">
        <f>(2*B404*C404)/(B404+C404)</f>
        <v>1</v>
      </c>
      <c r="E404" s="13" t="s">
        <v>541</v>
      </c>
    </row>
    <row r="405" spans="1:5" ht="15.75" thickBot="1" x14ac:dyDescent="0.3">
      <c r="A405" s="19">
        <v>404</v>
      </c>
      <c r="B405" s="23">
        <f>4/4</f>
        <v>1</v>
      </c>
      <c r="C405" s="23">
        <f>4/4</f>
        <v>1</v>
      </c>
      <c r="D405" s="22">
        <f>(2*B405*C405)/(B405+C405)</f>
        <v>1</v>
      </c>
      <c r="E405" s="30" t="s">
        <v>543</v>
      </c>
    </row>
    <row r="406" spans="1:5" x14ac:dyDescent="0.25">
      <c r="A406" s="19">
        <v>405</v>
      </c>
      <c r="B406" s="23">
        <f>10/11</f>
        <v>0.90909090909090906</v>
      </c>
      <c r="C406" s="23">
        <f>10/11</f>
        <v>0.90909090909090906</v>
      </c>
      <c r="D406" s="22">
        <f>(2*B406*C406)/(B406+C406)</f>
        <v>0.90909090909090906</v>
      </c>
      <c r="E406" s="13" t="s">
        <v>543</v>
      </c>
    </row>
    <row r="407" spans="1:5" x14ac:dyDescent="0.25">
      <c r="A407" s="19">
        <v>406</v>
      </c>
      <c r="B407" s="23">
        <f>3/4</f>
        <v>0.75</v>
      </c>
      <c r="C407" s="23">
        <f>3/5</f>
        <v>0.6</v>
      </c>
      <c r="D407" s="22">
        <f>(2*B407*C407)/(B407+C407)</f>
        <v>0.66666666666666652</v>
      </c>
      <c r="E407" s="13" t="s">
        <v>77</v>
      </c>
    </row>
    <row r="408" spans="1:5" x14ac:dyDescent="0.25">
      <c r="A408" s="19">
        <v>407</v>
      </c>
      <c r="B408" s="23">
        <f>14/14</f>
        <v>1</v>
      </c>
      <c r="C408" s="23">
        <f>14/14</f>
        <v>1</v>
      </c>
      <c r="D408" s="22">
        <f>(2*B408*C408)/(B408+C408)</f>
        <v>1</v>
      </c>
      <c r="E408" s="13" t="s">
        <v>541</v>
      </c>
    </row>
    <row r="409" spans="1:5" x14ac:dyDescent="0.25">
      <c r="A409" s="19">
        <v>408</v>
      </c>
      <c r="B409" s="23">
        <f>8/8</f>
        <v>1</v>
      </c>
      <c r="C409" s="23">
        <f>8/8</f>
        <v>1</v>
      </c>
      <c r="D409" s="22">
        <f>(2*B409*C409)/(B409+C409)</f>
        <v>1</v>
      </c>
      <c r="E409" s="13" t="s">
        <v>77</v>
      </c>
    </row>
    <row r="410" spans="1:5" x14ac:dyDescent="0.25">
      <c r="A410" s="19">
        <v>409</v>
      </c>
      <c r="B410" s="23">
        <f>6/7</f>
        <v>0.8571428571428571</v>
      </c>
      <c r="C410" s="23">
        <f>6/7</f>
        <v>0.8571428571428571</v>
      </c>
      <c r="D410" s="22">
        <f>(2*B410*C410)/(B410+C410)</f>
        <v>0.8571428571428571</v>
      </c>
      <c r="E410" s="13" t="s">
        <v>540</v>
      </c>
    </row>
    <row r="411" spans="1:5" x14ac:dyDescent="0.25">
      <c r="A411" s="19">
        <v>410</v>
      </c>
      <c r="B411" s="23">
        <f>8/8</f>
        <v>1</v>
      </c>
      <c r="C411" s="23">
        <f>8/8</f>
        <v>1</v>
      </c>
      <c r="D411" s="22">
        <f>(2*B411*C411)/(B411+C411)</f>
        <v>1</v>
      </c>
      <c r="E411" s="13" t="s">
        <v>539</v>
      </c>
    </row>
    <row r="412" spans="1:5" x14ac:dyDescent="0.25">
      <c r="A412" s="19">
        <v>411</v>
      </c>
      <c r="B412" s="23">
        <f>10/11</f>
        <v>0.90909090909090906</v>
      </c>
      <c r="C412" s="23">
        <f>10/10</f>
        <v>1</v>
      </c>
      <c r="D412" s="22">
        <f>(2*B412*C412)/(B412+C412)</f>
        <v>0.95238095238095233</v>
      </c>
      <c r="E412" s="13" t="s">
        <v>543</v>
      </c>
    </row>
    <row r="413" spans="1:5" x14ac:dyDescent="0.25">
      <c r="A413" s="19">
        <v>412</v>
      </c>
      <c r="B413" s="23">
        <f>8/8</f>
        <v>1</v>
      </c>
      <c r="C413" s="23">
        <f>8/8</f>
        <v>1</v>
      </c>
      <c r="D413" s="22">
        <f>(2*B413*C413)/(B413+C413)</f>
        <v>1</v>
      </c>
      <c r="E413" s="13" t="s">
        <v>77</v>
      </c>
    </row>
    <row r="414" spans="1:5" x14ac:dyDescent="0.25">
      <c r="A414" s="19">
        <v>413</v>
      </c>
      <c r="B414" s="23">
        <f>7/7</f>
        <v>1</v>
      </c>
      <c r="C414" s="23">
        <f>7/7</f>
        <v>1</v>
      </c>
      <c r="D414" s="22">
        <f>(2*B414*C414)/(B414+C414)</f>
        <v>1</v>
      </c>
      <c r="E414" s="13" t="s">
        <v>77</v>
      </c>
    </row>
    <row r="415" spans="1:5" x14ac:dyDescent="0.25">
      <c r="A415" s="19">
        <v>414</v>
      </c>
      <c r="B415" s="23">
        <f>5/5</f>
        <v>1</v>
      </c>
      <c r="C415" s="23">
        <f>5/5</f>
        <v>1</v>
      </c>
      <c r="D415" s="22">
        <f>(2*B415*C415)/(B415+C415)</f>
        <v>1</v>
      </c>
      <c r="E415" s="13" t="s">
        <v>77</v>
      </c>
    </row>
    <row r="416" spans="1:5" x14ac:dyDescent="0.25">
      <c r="A416" s="19">
        <v>415</v>
      </c>
      <c r="B416" s="23">
        <f>7/7</f>
        <v>1</v>
      </c>
      <c r="C416" s="23">
        <f>7/7</f>
        <v>1</v>
      </c>
      <c r="D416" s="22">
        <f>(2*B416*C416)/(B416+C416)</f>
        <v>1</v>
      </c>
      <c r="E416" s="13" t="s">
        <v>77</v>
      </c>
    </row>
    <row r="417" spans="1:5" x14ac:dyDescent="0.25">
      <c r="A417" s="19">
        <v>416</v>
      </c>
      <c r="B417" s="23">
        <f>8/9</f>
        <v>0.88888888888888884</v>
      </c>
      <c r="C417" s="23">
        <f>8/9</f>
        <v>0.88888888888888884</v>
      </c>
      <c r="D417" s="22">
        <f>(2*B417*C417)/(B417+C417)</f>
        <v>0.88888888888888884</v>
      </c>
      <c r="E417" s="13" t="s">
        <v>77</v>
      </c>
    </row>
    <row r="418" spans="1:5" ht="15.75" thickBot="1" x14ac:dyDescent="0.3">
      <c r="A418" s="19">
        <v>417</v>
      </c>
      <c r="B418" s="23">
        <f>7/7</f>
        <v>1</v>
      </c>
      <c r="C418" s="23">
        <f>7/7</f>
        <v>1</v>
      </c>
      <c r="D418" s="22">
        <f>(2*B418*C418)/(B418+C418)</f>
        <v>1</v>
      </c>
      <c r="E418" s="30" t="s">
        <v>77</v>
      </c>
    </row>
    <row r="419" spans="1:5" x14ac:dyDescent="0.25">
      <c r="A419" s="19">
        <v>418</v>
      </c>
      <c r="B419" s="23">
        <f>17/17</f>
        <v>1</v>
      </c>
      <c r="C419" s="23">
        <f>17/17</f>
        <v>1</v>
      </c>
      <c r="D419" s="22">
        <f>(2*B419*C419)/(B419+C419)</f>
        <v>1</v>
      </c>
      <c r="E419" s="13" t="s">
        <v>539</v>
      </c>
    </row>
    <row r="420" spans="1:5" x14ac:dyDescent="0.25">
      <c r="A420" s="19">
        <v>419</v>
      </c>
      <c r="B420" s="23">
        <f>12/12</f>
        <v>1</v>
      </c>
      <c r="C420" s="23">
        <f>12/12</f>
        <v>1</v>
      </c>
      <c r="D420" s="22">
        <f>(2*B420*C420)/(B420+C420)</f>
        <v>1</v>
      </c>
      <c r="E420" s="13" t="s">
        <v>539</v>
      </c>
    </row>
    <row r="421" spans="1:5" x14ac:dyDescent="0.25">
      <c r="A421" s="19">
        <v>420</v>
      </c>
      <c r="B421" s="23">
        <f>10/10</f>
        <v>1</v>
      </c>
      <c r="C421" s="23">
        <f>10/10</f>
        <v>1</v>
      </c>
      <c r="D421" s="22">
        <f>(2*B421*C421)/(B421+C421)</f>
        <v>1</v>
      </c>
      <c r="E421" s="13" t="s">
        <v>77</v>
      </c>
    </row>
    <row r="422" spans="1:5" x14ac:dyDescent="0.25">
      <c r="A422" s="19">
        <v>421</v>
      </c>
      <c r="B422" s="23">
        <f>17/17</f>
        <v>1</v>
      </c>
      <c r="C422" s="23">
        <f>17/17</f>
        <v>1</v>
      </c>
      <c r="D422" s="22">
        <f>(2*B422*C422)/(B422+C422)</f>
        <v>1</v>
      </c>
      <c r="E422" s="59" t="s">
        <v>77</v>
      </c>
    </row>
    <row r="423" spans="1:5" x14ac:dyDescent="0.25">
      <c r="A423" s="19">
        <v>422</v>
      </c>
      <c r="B423" s="23">
        <f>9/9</f>
        <v>1</v>
      </c>
      <c r="C423" s="23">
        <f>9/9</f>
        <v>1</v>
      </c>
      <c r="D423" s="22">
        <f>(2*B423*C423)/(B423+C423)</f>
        <v>1</v>
      </c>
      <c r="E423" s="13" t="s">
        <v>77</v>
      </c>
    </row>
    <row r="424" spans="1:5" x14ac:dyDescent="0.25">
      <c r="A424" s="19">
        <v>423</v>
      </c>
      <c r="B424" s="23">
        <f>12/12</f>
        <v>1</v>
      </c>
      <c r="C424" s="23">
        <f>12/12</f>
        <v>1</v>
      </c>
      <c r="D424" s="22">
        <f>(2*B424*C424)/(B424+C424)</f>
        <v>1</v>
      </c>
      <c r="E424" s="13" t="s">
        <v>77</v>
      </c>
    </row>
    <row r="425" spans="1:5" x14ac:dyDescent="0.25">
      <c r="A425" s="19">
        <v>424</v>
      </c>
      <c r="B425" s="23">
        <f>5/5</f>
        <v>1</v>
      </c>
      <c r="C425" s="23">
        <f>5/5</f>
        <v>1</v>
      </c>
      <c r="D425" s="22">
        <f>(2*B425*C425)/(B425+C425)</f>
        <v>1</v>
      </c>
      <c r="E425" s="13" t="s">
        <v>77</v>
      </c>
    </row>
    <row r="426" spans="1:5" x14ac:dyDescent="0.25">
      <c r="A426" s="19">
        <v>425</v>
      </c>
      <c r="B426" s="23">
        <f>10/10</f>
        <v>1</v>
      </c>
      <c r="C426" s="23">
        <f>10/10</f>
        <v>1</v>
      </c>
      <c r="D426" s="22">
        <f>(2*B426*C426)/(B426+C426)</f>
        <v>1</v>
      </c>
      <c r="E426" s="13" t="s">
        <v>539</v>
      </c>
    </row>
    <row r="427" spans="1:5" x14ac:dyDescent="0.25">
      <c r="A427" s="19">
        <v>426</v>
      </c>
      <c r="B427" s="23">
        <f>12/12</f>
        <v>1</v>
      </c>
      <c r="C427" s="23">
        <f>12/12</f>
        <v>1</v>
      </c>
      <c r="D427" s="22">
        <f>(2*B427*C427)/(B427+C427)</f>
        <v>1</v>
      </c>
      <c r="E427" s="13" t="s">
        <v>539</v>
      </c>
    </row>
    <row r="428" spans="1:5" x14ac:dyDescent="0.25">
      <c r="A428" s="19">
        <v>427</v>
      </c>
      <c r="B428" s="23">
        <f>7/7</f>
        <v>1</v>
      </c>
      <c r="C428" s="23">
        <f>7/7</f>
        <v>1</v>
      </c>
      <c r="D428" s="22">
        <f>(2*B428*C428)/(B428+C428)</f>
        <v>1</v>
      </c>
      <c r="E428" s="13" t="s">
        <v>541</v>
      </c>
    </row>
    <row r="429" spans="1:5" x14ac:dyDescent="0.25">
      <c r="A429" s="19">
        <v>428</v>
      </c>
      <c r="B429" s="23">
        <f>15/15</f>
        <v>1</v>
      </c>
      <c r="C429" s="23">
        <f>15/15</f>
        <v>1</v>
      </c>
      <c r="D429" s="22">
        <f>(2*B429*C429)/(B429+C429)</f>
        <v>1</v>
      </c>
      <c r="E429" s="13" t="s">
        <v>539</v>
      </c>
    </row>
    <row r="430" spans="1:5" ht="15.75" thickBot="1" x14ac:dyDescent="0.3">
      <c r="A430" s="19">
        <v>429</v>
      </c>
      <c r="B430" s="23">
        <f>9/9</f>
        <v>1</v>
      </c>
      <c r="C430" s="23">
        <f>9/9</f>
        <v>1</v>
      </c>
      <c r="D430" s="22">
        <f>(2*B430*C430)/(B430+C430)</f>
        <v>1</v>
      </c>
      <c r="E430" s="30" t="s">
        <v>77</v>
      </c>
    </row>
    <row r="431" spans="1:5" x14ac:dyDescent="0.25">
      <c r="A431" s="19">
        <v>430</v>
      </c>
      <c r="B431" s="23">
        <f>4/5</f>
        <v>0.8</v>
      </c>
      <c r="C431" s="23">
        <f>4/4</f>
        <v>1</v>
      </c>
      <c r="D431" s="22">
        <f>(2*B431*C431)/(B431+C431)</f>
        <v>0.88888888888888895</v>
      </c>
      <c r="E431" s="13" t="s">
        <v>541</v>
      </c>
    </row>
    <row r="432" spans="1:5" x14ac:dyDescent="0.25">
      <c r="A432" s="19">
        <v>431</v>
      </c>
      <c r="B432" s="23">
        <f>7/8</f>
        <v>0.875</v>
      </c>
      <c r="C432" s="23">
        <f>7/7</f>
        <v>1</v>
      </c>
      <c r="D432" s="22">
        <f>(2*B432*C432)/(B432+C432)</f>
        <v>0.93333333333333335</v>
      </c>
      <c r="E432" s="13" t="s">
        <v>77</v>
      </c>
    </row>
    <row r="433" spans="1:5" x14ac:dyDescent="0.25">
      <c r="A433" s="19">
        <v>432</v>
      </c>
      <c r="B433" s="23">
        <f>25/26</f>
        <v>0.96153846153846156</v>
      </c>
      <c r="C433" s="23">
        <f>25/25</f>
        <v>1</v>
      </c>
      <c r="D433" s="22">
        <f>(2*B433*C433)/(B433+C433)</f>
        <v>0.98039215686274506</v>
      </c>
      <c r="E433" s="13" t="s">
        <v>541</v>
      </c>
    </row>
    <row r="434" spans="1:5" x14ac:dyDescent="0.25">
      <c r="A434" s="19">
        <v>433</v>
      </c>
      <c r="B434" s="23">
        <f>13/14</f>
        <v>0.9285714285714286</v>
      </c>
      <c r="C434" s="23">
        <f>13/13</f>
        <v>1</v>
      </c>
      <c r="D434" s="22">
        <f>(2*B434*C434)/(B434+C434)</f>
        <v>0.96296296296296302</v>
      </c>
      <c r="E434" s="13" t="s">
        <v>77</v>
      </c>
    </row>
    <row r="435" spans="1:5" x14ac:dyDescent="0.25">
      <c r="A435" s="19">
        <v>434</v>
      </c>
      <c r="B435" s="23">
        <f>4/6</f>
        <v>0.66666666666666663</v>
      </c>
      <c r="C435" s="23">
        <f>4/4</f>
        <v>1</v>
      </c>
      <c r="D435" s="22">
        <f>(2*B435*C435)/(B435+C435)</f>
        <v>0.8</v>
      </c>
      <c r="E435" s="13" t="s">
        <v>77</v>
      </c>
    </row>
    <row r="436" spans="1:5" x14ac:dyDescent="0.25">
      <c r="A436" s="19">
        <v>435</v>
      </c>
      <c r="B436" s="23">
        <f>4/7</f>
        <v>0.5714285714285714</v>
      </c>
      <c r="C436" s="23">
        <f>4/5</f>
        <v>0.8</v>
      </c>
      <c r="D436" s="22">
        <f>(2*B436*C436)/(B436+C436)</f>
        <v>0.66666666666666663</v>
      </c>
      <c r="E436" s="13" t="s">
        <v>77</v>
      </c>
    </row>
    <row r="437" spans="1:5" x14ac:dyDescent="0.25">
      <c r="A437" s="19">
        <v>436</v>
      </c>
      <c r="B437" s="23">
        <f>5/6</f>
        <v>0.83333333333333337</v>
      </c>
      <c r="C437" s="23">
        <f>5/5</f>
        <v>1</v>
      </c>
      <c r="D437" s="22">
        <f>(2*B437*C437)/(B437+C437)</f>
        <v>0.90909090909090906</v>
      </c>
      <c r="E437" s="13" t="s">
        <v>539</v>
      </c>
    </row>
    <row r="438" spans="1:5" x14ac:dyDescent="0.25">
      <c r="A438" s="19">
        <v>437</v>
      </c>
      <c r="B438" s="23">
        <f>4/5</f>
        <v>0.8</v>
      </c>
      <c r="C438" s="23">
        <f>4/4</f>
        <v>1</v>
      </c>
      <c r="D438" s="22">
        <f>(2*B438*C438)/(B438+C438)</f>
        <v>0.88888888888888895</v>
      </c>
      <c r="E438" s="13" t="s">
        <v>77</v>
      </c>
    </row>
    <row r="439" spans="1:5" x14ac:dyDescent="0.25">
      <c r="A439" s="19">
        <v>438</v>
      </c>
      <c r="B439" s="23">
        <f>3/4</f>
        <v>0.75</v>
      </c>
      <c r="C439" s="23">
        <f>3/3</f>
        <v>1</v>
      </c>
      <c r="D439" s="22">
        <f>(2*B439*C439)/(B439+C439)</f>
        <v>0.8571428571428571</v>
      </c>
      <c r="E439" s="59" t="s">
        <v>77</v>
      </c>
    </row>
    <row r="440" spans="1:5" x14ac:dyDescent="0.25">
      <c r="A440" s="19">
        <v>439</v>
      </c>
      <c r="B440" s="23">
        <f>3/4</f>
        <v>0.75</v>
      </c>
      <c r="C440" s="23">
        <f>3/3</f>
        <v>1</v>
      </c>
      <c r="D440" s="22">
        <f>(2*B440*C440)/(B440+C440)</f>
        <v>0.8571428571428571</v>
      </c>
      <c r="E440" s="13" t="s">
        <v>77</v>
      </c>
    </row>
    <row r="441" spans="1:5" ht="15.75" thickBot="1" x14ac:dyDescent="0.3">
      <c r="A441" s="19">
        <v>440</v>
      </c>
      <c r="B441" s="23">
        <f>3/4</f>
        <v>0.75</v>
      </c>
      <c r="C441" s="23">
        <f>3/3</f>
        <v>1</v>
      </c>
      <c r="D441" s="22">
        <f>(2*B441*C441)/(B441+C441)</f>
        <v>0.8571428571428571</v>
      </c>
      <c r="E441" s="30" t="s">
        <v>77</v>
      </c>
    </row>
    <row r="442" spans="1:5" x14ac:dyDescent="0.25">
      <c r="A442" s="19">
        <v>441</v>
      </c>
      <c r="B442" s="23">
        <f>24/24</f>
        <v>1</v>
      </c>
      <c r="C442" s="23">
        <f>24/24</f>
        <v>1</v>
      </c>
      <c r="D442" s="22">
        <f>(2*B442*C442)/(B442+C442)</f>
        <v>1</v>
      </c>
      <c r="E442" s="13" t="s">
        <v>77</v>
      </c>
    </row>
    <row r="443" spans="1:5" x14ac:dyDescent="0.25">
      <c r="A443" s="19">
        <v>442</v>
      </c>
      <c r="B443" s="23">
        <f>29/29</f>
        <v>1</v>
      </c>
      <c r="C443" s="23">
        <f>29/29</f>
        <v>1</v>
      </c>
      <c r="D443" s="22">
        <f>(2*B443*C443)/(B443+C443)</f>
        <v>1</v>
      </c>
      <c r="E443" s="13" t="s">
        <v>541</v>
      </c>
    </row>
    <row r="444" spans="1:5" x14ac:dyDescent="0.25">
      <c r="A444" s="19">
        <v>443</v>
      </c>
      <c r="B444" s="23">
        <f>27/27</f>
        <v>1</v>
      </c>
      <c r="C444" s="23">
        <f>27/27</f>
        <v>1</v>
      </c>
      <c r="D444" s="22">
        <f>(2*B444*C444)/(B444+C444)</f>
        <v>1</v>
      </c>
      <c r="E444" s="13" t="s">
        <v>543</v>
      </c>
    </row>
    <row r="445" spans="1:5" x14ac:dyDescent="0.25">
      <c r="A445" s="19">
        <v>444</v>
      </c>
      <c r="B445" s="23">
        <f>35/35</f>
        <v>1</v>
      </c>
      <c r="C445" s="23">
        <f>35/35</f>
        <v>1</v>
      </c>
      <c r="D445" s="22">
        <f>(2*B445*C445)/(B445+C445)</f>
        <v>1</v>
      </c>
      <c r="E445" s="13" t="s">
        <v>77</v>
      </c>
    </row>
    <row r="446" spans="1:5" x14ac:dyDescent="0.25">
      <c r="A446" s="19">
        <v>445</v>
      </c>
      <c r="B446" s="23">
        <f>9/9</f>
        <v>1</v>
      </c>
      <c r="C446" s="23">
        <f>9/9</f>
        <v>1</v>
      </c>
      <c r="D446" s="22">
        <f>(2*B446*C446)/(B446+C446)</f>
        <v>1</v>
      </c>
      <c r="E446" s="13" t="s">
        <v>77</v>
      </c>
    </row>
    <row r="447" spans="1:5" x14ac:dyDescent="0.25">
      <c r="A447" s="19">
        <v>446</v>
      </c>
      <c r="B447" s="23">
        <f>23/23</f>
        <v>1</v>
      </c>
      <c r="C447" s="23">
        <f>23/23</f>
        <v>1</v>
      </c>
      <c r="D447" s="22">
        <f>(2*B447*C447)/(B447+C447)</f>
        <v>1</v>
      </c>
      <c r="E447" s="13" t="s">
        <v>77</v>
      </c>
    </row>
    <row r="448" spans="1:5" x14ac:dyDescent="0.25">
      <c r="A448" s="19">
        <v>447</v>
      </c>
      <c r="B448" s="23">
        <f>7/7</f>
        <v>1</v>
      </c>
      <c r="C448" s="23">
        <f>7/7</f>
        <v>1</v>
      </c>
      <c r="D448" s="22">
        <f>(2*B448*C448)/(B448+C448)</f>
        <v>1</v>
      </c>
      <c r="E448" s="13" t="s">
        <v>77</v>
      </c>
    </row>
    <row r="449" spans="1:5" x14ac:dyDescent="0.25">
      <c r="A449" s="19">
        <v>448</v>
      </c>
      <c r="B449" s="23">
        <f>12/12</f>
        <v>1</v>
      </c>
      <c r="C449" s="23">
        <f>12/12</f>
        <v>1</v>
      </c>
      <c r="D449" s="22">
        <f>(2*B449*C449)/(B449+C449)</f>
        <v>1</v>
      </c>
      <c r="E449" s="13" t="s">
        <v>77</v>
      </c>
    </row>
    <row r="450" spans="1:5" x14ac:dyDescent="0.25">
      <c r="A450" s="19">
        <v>449</v>
      </c>
      <c r="B450" s="23">
        <f>20/20</f>
        <v>1</v>
      </c>
      <c r="C450" s="23">
        <f>20/20</f>
        <v>1</v>
      </c>
      <c r="D450" s="22">
        <f>(2*B450*C450)/(B450+C450)</f>
        <v>1</v>
      </c>
      <c r="E450" s="13" t="s">
        <v>77</v>
      </c>
    </row>
    <row r="451" spans="1:5" ht="15.75" thickBot="1" x14ac:dyDescent="0.3">
      <c r="A451" s="19">
        <v>450</v>
      </c>
      <c r="B451" s="23">
        <f>21/21</f>
        <v>1</v>
      </c>
      <c r="C451" s="23">
        <f>21/21</f>
        <v>1</v>
      </c>
      <c r="D451" s="22">
        <f>(2*B451*C451)/(B451+C451)</f>
        <v>1</v>
      </c>
      <c r="E451" s="30" t="s">
        <v>77</v>
      </c>
    </row>
    <row r="452" spans="1:5" x14ac:dyDescent="0.25">
      <c r="A452" s="19">
        <v>451</v>
      </c>
      <c r="B452" s="23">
        <f>12/12</f>
        <v>1</v>
      </c>
      <c r="C452" s="23">
        <f>12/12</f>
        <v>1</v>
      </c>
      <c r="D452" s="22">
        <f>(2*B452*C452)/(B452+C452)</f>
        <v>1</v>
      </c>
      <c r="E452" s="13" t="s">
        <v>77</v>
      </c>
    </row>
    <row r="453" spans="1:5" x14ac:dyDescent="0.25">
      <c r="A453" s="19">
        <v>452</v>
      </c>
      <c r="B453" s="23">
        <f>18/18</f>
        <v>1</v>
      </c>
      <c r="C453" s="23">
        <f>18/18</f>
        <v>1</v>
      </c>
      <c r="D453" s="22">
        <f>(2*B453*C453)/(B453+C453)</f>
        <v>1</v>
      </c>
      <c r="E453" s="13" t="s">
        <v>539</v>
      </c>
    </row>
    <row r="454" spans="1:5" x14ac:dyDescent="0.25">
      <c r="A454" s="19">
        <v>453</v>
      </c>
      <c r="B454" s="23">
        <f>7/7</f>
        <v>1</v>
      </c>
      <c r="C454" s="23">
        <f>7/7</f>
        <v>1</v>
      </c>
      <c r="D454" s="22">
        <f>(2*B454*C454)/(B454+C454)</f>
        <v>1</v>
      </c>
      <c r="E454" s="13" t="s">
        <v>77</v>
      </c>
    </row>
    <row r="455" spans="1:5" x14ac:dyDescent="0.25">
      <c r="A455" s="19">
        <v>454</v>
      </c>
      <c r="B455" s="23">
        <f>10/10</f>
        <v>1</v>
      </c>
      <c r="C455" s="23">
        <f>10/10</f>
        <v>1</v>
      </c>
      <c r="D455" s="22">
        <f>(2*B455*C455)/(B455+C455)</f>
        <v>1</v>
      </c>
      <c r="E455" s="13" t="s">
        <v>77</v>
      </c>
    </row>
    <row r="456" spans="1:5" x14ac:dyDescent="0.25">
      <c r="A456" s="19">
        <v>455</v>
      </c>
      <c r="B456" s="23">
        <f>8/8</f>
        <v>1</v>
      </c>
      <c r="C456" s="23">
        <f>8/8</f>
        <v>1</v>
      </c>
      <c r="D456" s="22">
        <f>(2*B456*C456)/(B456+C456)</f>
        <v>1</v>
      </c>
      <c r="E456" s="13" t="s">
        <v>77</v>
      </c>
    </row>
    <row r="457" spans="1:5" x14ac:dyDescent="0.25">
      <c r="A457" s="19">
        <v>456</v>
      </c>
      <c r="B457" s="23">
        <f>7/7</f>
        <v>1</v>
      </c>
      <c r="C457" s="23">
        <f>7/7</f>
        <v>1</v>
      </c>
      <c r="D457" s="22">
        <f>(2*B457*C457)/(B457+C457)</f>
        <v>1</v>
      </c>
      <c r="E457" s="13" t="s">
        <v>544</v>
      </c>
    </row>
    <row r="458" spans="1:5" x14ac:dyDescent="0.25">
      <c r="A458" s="19">
        <v>457</v>
      </c>
      <c r="B458" s="23">
        <f>6/6</f>
        <v>1</v>
      </c>
      <c r="C458" s="23">
        <f>6/6</f>
        <v>1</v>
      </c>
      <c r="D458" s="22">
        <f>(2*B458*C458)/(B458+C458)</f>
        <v>1</v>
      </c>
      <c r="E458" s="13" t="s">
        <v>77</v>
      </c>
    </row>
    <row r="459" spans="1:5" x14ac:dyDescent="0.25">
      <c r="A459" s="19">
        <v>458</v>
      </c>
      <c r="B459" s="23">
        <f>2/2</f>
        <v>1</v>
      </c>
      <c r="C459" s="23">
        <f>2/2</f>
        <v>1</v>
      </c>
      <c r="D459" s="22">
        <f>(2*B459*C459)/(B459+C459)</f>
        <v>1</v>
      </c>
      <c r="E459" s="13" t="s">
        <v>77</v>
      </c>
    </row>
    <row r="460" spans="1:5" x14ac:dyDescent="0.25">
      <c r="A460" s="19">
        <v>459</v>
      </c>
      <c r="B460" s="23">
        <f>16/16</f>
        <v>1</v>
      </c>
      <c r="C460" s="23">
        <f>16/16</f>
        <v>1</v>
      </c>
      <c r="D460" s="22">
        <f>(2*B460*C460)/(B460+C460)</f>
        <v>1</v>
      </c>
      <c r="E460" s="13" t="s">
        <v>77</v>
      </c>
    </row>
    <row r="461" spans="1:5" ht="15.75" thickBot="1" x14ac:dyDescent="0.3">
      <c r="A461" s="19">
        <v>460</v>
      </c>
      <c r="B461" s="23">
        <f>25/25</f>
        <v>1</v>
      </c>
      <c r="C461" s="23">
        <f>25/25</f>
        <v>1</v>
      </c>
      <c r="D461" s="22">
        <f>(2*B461*C461)/(B461+C461)</f>
        <v>1</v>
      </c>
      <c r="E461" s="30" t="s">
        <v>544</v>
      </c>
    </row>
    <row r="462" spans="1:5" x14ac:dyDescent="0.25">
      <c r="A462" s="19">
        <v>461</v>
      </c>
      <c r="B462" s="23">
        <f>44/44</f>
        <v>1</v>
      </c>
      <c r="C462" s="23">
        <f>44/44</f>
        <v>1</v>
      </c>
      <c r="D462" s="22">
        <f>(2*B462*C462)/(B462+C462)</f>
        <v>1</v>
      </c>
      <c r="E462" s="13" t="s">
        <v>541</v>
      </c>
    </row>
    <row r="463" spans="1:5" x14ac:dyDescent="0.25">
      <c r="A463" s="19">
        <v>462</v>
      </c>
      <c r="B463" s="23">
        <f>44/44</f>
        <v>1</v>
      </c>
      <c r="C463" s="23">
        <f>44/44</f>
        <v>1</v>
      </c>
      <c r="D463" s="22">
        <f>(2*B463*C463)/(B463+C463)</f>
        <v>1</v>
      </c>
      <c r="E463" s="13" t="s">
        <v>541</v>
      </c>
    </row>
    <row r="464" spans="1:5" x14ac:dyDescent="0.25">
      <c r="A464" s="19">
        <v>463</v>
      </c>
      <c r="B464" s="23">
        <f>44/44</f>
        <v>1</v>
      </c>
      <c r="C464" s="23">
        <f>44/44</f>
        <v>1</v>
      </c>
      <c r="D464" s="22">
        <f>(2*B464*C464)/(B464+C464)</f>
        <v>1</v>
      </c>
      <c r="E464" s="13" t="s">
        <v>541</v>
      </c>
    </row>
    <row r="465" spans="1:5" x14ac:dyDescent="0.25">
      <c r="A465" s="19">
        <v>464</v>
      </c>
      <c r="B465" s="23">
        <f>44/44</f>
        <v>1</v>
      </c>
      <c r="C465" s="23">
        <f>44/44</f>
        <v>1</v>
      </c>
      <c r="D465" s="22">
        <f>(2*B465*C465)/(B465+C465)</f>
        <v>1</v>
      </c>
      <c r="E465" s="13" t="s">
        <v>541</v>
      </c>
    </row>
    <row r="466" spans="1:5" x14ac:dyDescent="0.25">
      <c r="A466" s="19">
        <v>465</v>
      </c>
      <c r="B466" s="23">
        <f>44/44</f>
        <v>1</v>
      </c>
      <c r="C466" s="23">
        <f>44/44</f>
        <v>1</v>
      </c>
      <c r="D466" s="22">
        <f>(2*B466*C466)/(B466+C466)</f>
        <v>1</v>
      </c>
      <c r="E466" s="13" t="s">
        <v>541</v>
      </c>
    </row>
    <row r="467" spans="1:5" x14ac:dyDescent="0.25">
      <c r="A467" s="19">
        <v>466</v>
      </c>
      <c r="B467" s="23">
        <f>44/44</f>
        <v>1</v>
      </c>
      <c r="C467" s="23">
        <f>44/44</f>
        <v>1</v>
      </c>
      <c r="D467" s="22">
        <f>(2*B467*C467)/(B467+C467)</f>
        <v>1</v>
      </c>
      <c r="E467" s="13" t="s">
        <v>541</v>
      </c>
    </row>
    <row r="468" spans="1:5" x14ac:dyDescent="0.25">
      <c r="A468" s="19">
        <v>467</v>
      </c>
      <c r="B468" s="23">
        <f>44/44</f>
        <v>1</v>
      </c>
      <c r="C468" s="23">
        <f>44/44</f>
        <v>1</v>
      </c>
      <c r="D468" s="22">
        <f>(2*B468*C468)/(B468+C468)</f>
        <v>1</v>
      </c>
      <c r="E468" s="13" t="s">
        <v>541</v>
      </c>
    </row>
    <row r="469" spans="1:5" ht="15.75" thickBot="1" x14ac:dyDescent="0.3">
      <c r="A469" s="19">
        <v>468</v>
      </c>
      <c r="B469" s="23">
        <f>44/44</f>
        <v>1</v>
      </c>
      <c r="C469" s="23">
        <f>44/44</f>
        <v>1</v>
      </c>
      <c r="D469" s="22">
        <f>(2*B469*C469)/(B469+C469)</f>
        <v>1</v>
      </c>
      <c r="E469" s="30" t="s">
        <v>541</v>
      </c>
    </row>
    <row r="470" spans="1:5" x14ac:dyDescent="0.25">
      <c r="A470" s="19">
        <v>469</v>
      </c>
      <c r="B470" s="23">
        <f>20/20</f>
        <v>1</v>
      </c>
      <c r="C470" s="23">
        <f>20/20</f>
        <v>1</v>
      </c>
      <c r="D470" s="22">
        <f>(2*B470*C470)/(B470+C470)</f>
        <v>1</v>
      </c>
      <c r="E470" s="13" t="s">
        <v>540</v>
      </c>
    </row>
    <row r="471" spans="1:5" x14ac:dyDescent="0.25">
      <c r="A471" s="19">
        <v>470</v>
      </c>
      <c r="B471" s="23">
        <f>41/41</f>
        <v>1</v>
      </c>
      <c r="C471" s="23">
        <f>41/41</f>
        <v>1</v>
      </c>
      <c r="D471" s="22">
        <f>(2*B471*C471)/(B471+C471)</f>
        <v>1</v>
      </c>
      <c r="E471" s="13" t="s">
        <v>540</v>
      </c>
    </row>
    <row r="472" spans="1:5" x14ac:dyDescent="0.25">
      <c r="A472" s="19">
        <v>471</v>
      </c>
      <c r="B472" s="23">
        <f>7/11</f>
        <v>0.63636363636363635</v>
      </c>
      <c r="C472" s="23">
        <f>7/8</f>
        <v>0.875</v>
      </c>
      <c r="D472" s="22">
        <f>(2*B472*C472)/(B472+C472)</f>
        <v>0.73684210526315785</v>
      </c>
      <c r="E472" s="59" t="s">
        <v>77</v>
      </c>
    </row>
    <row r="473" spans="1:5" x14ac:dyDescent="0.25">
      <c r="A473" s="19">
        <v>472</v>
      </c>
      <c r="B473" s="23">
        <f>18/19</f>
        <v>0.94736842105263153</v>
      </c>
      <c r="C473" s="23">
        <f>18/19</f>
        <v>0.94736842105263153</v>
      </c>
      <c r="D473" s="22">
        <f>(2*B473*C473)/(B473+C473)</f>
        <v>0.94736842105263153</v>
      </c>
      <c r="E473" s="13" t="s">
        <v>539</v>
      </c>
    </row>
    <row r="474" spans="1:5" x14ac:dyDescent="0.25">
      <c r="A474" s="19">
        <v>473</v>
      </c>
      <c r="B474" s="23">
        <f>10/10</f>
        <v>1</v>
      </c>
      <c r="C474" s="23">
        <f>10/10</f>
        <v>1</v>
      </c>
      <c r="D474" s="22">
        <f>(2*B474*C474)/(B474+C474)</f>
        <v>1</v>
      </c>
      <c r="E474" s="13" t="s">
        <v>77</v>
      </c>
    </row>
    <row r="475" spans="1:5" x14ac:dyDescent="0.25">
      <c r="A475" s="19">
        <v>474</v>
      </c>
      <c r="B475" s="23">
        <f>5/5</f>
        <v>1</v>
      </c>
      <c r="C475" s="23">
        <f>5/5</f>
        <v>1</v>
      </c>
      <c r="D475" s="22">
        <f>(2*B475*C475)/(B475+C475)</f>
        <v>1</v>
      </c>
      <c r="E475" s="13" t="s">
        <v>77</v>
      </c>
    </row>
    <row r="476" spans="1:5" x14ac:dyDescent="0.25">
      <c r="A476" s="19">
        <v>475</v>
      </c>
      <c r="B476" s="23">
        <f>7/13</f>
        <v>0.53846153846153844</v>
      </c>
      <c r="C476" s="23">
        <f>7/8</f>
        <v>0.875</v>
      </c>
      <c r="D476" s="22">
        <f>(2*B476*C476)/(B476+C476)</f>
        <v>0.66666666666666674</v>
      </c>
      <c r="E476" s="13" t="s">
        <v>77</v>
      </c>
    </row>
    <row r="477" spans="1:5" ht="15.75" thickBot="1" x14ac:dyDescent="0.3">
      <c r="A477" s="19">
        <v>476</v>
      </c>
      <c r="B477" s="23">
        <f>5/5</f>
        <v>1</v>
      </c>
      <c r="C477" s="23">
        <f>5/5</f>
        <v>1</v>
      </c>
      <c r="D477" s="22">
        <f>(2*B477*C477)/(B477+C477)</f>
        <v>1</v>
      </c>
      <c r="E477" s="30" t="s">
        <v>77</v>
      </c>
    </row>
    <row r="478" spans="1:5" x14ac:dyDescent="0.25">
      <c r="A478" s="19">
        <v>477</v>
      </c>
      <c r="B478" s="23">
        <f>8/8</f>
        <v>1</v>
      </c>
      <c r="C478" s="23">
        <f>8/8</f>
        <v>1</v>
      </c>
      <c r="D478" s="22">
        <f>(2*B478*C478)/(B478+C478)</f>
        <v>1</v>
      </c>
      <c r="E478" s="59" t="s">
        <v>539</v>
      </c>
    </row>
    <row r="479" spans="1:5" x14ac:dyDescent="0.25">
      <c r="A479" s="19">
        <v>478</v>
      </c>
      <c r="B479" s="23">
        <f>7/7</f>
        <v>1</v>
      </c>
      <c r="C479" s="23">
        <f>7/7</f>
        <v>1</v>
      </c>
      <c r="D479" s="22">
        <f>(2*B479*C479)/(B479+C479)</f>
        <v>1</v>
      </c>
      <c r="E479" s="13" t="s">
        <v>77</v>
      </c>
    </row>
    <row r="480" spans="1:5" x14ac:dyDescent="0.25">
      <c r="A480" s="19">
        <v>479</v>
      </c>
      <c r="B480" s="23">
        <f>8/11</f>
        <v>0.72727272727272729</v>
      </c>
      <c r="C480" s="23">
        <f>8/9</f>
        <v>0.88888888888888884</v>
      </c>
      <c r="D480" s="22">
        <f>(2*B480*C480)/(B480+C480)</f>
        <v>0.79999999999999993</v>
      </c>
      <c r="E480" s="13" t="s">
        <v>77</v>
      </c>
    </row>
    <row r="481" spans="1:5" x14ac:dyDescent="0.25">
      <c r="A481" s="19">
        <v>480</v>
      </c>
      <c r="B481" s="23">
        <f>8/8</f>
        <v>1</v>
      </c>
      <c r="C481" s="23">
        <f>8/8</f>
        <v>1</v>
      </c>
      <c r="D481" s="22">
        <f>(2*B481*C481)/(B481+C481)</f>
        <v>1</v>
      </c>
      <c r="E481" s="13" t="s">
        <v>77</v>
      </c>
    </row>
    <row r="482" spans="1:5" x14ac:dyDescent="0.25">
      <c r="A482" s="19">
        <v>481</v>
      </c>
      <c r="B482" s="23">
        <f>6/6</f>
        <v>1</v>
      </c>
      <c r="C482" s="23">
        <f>6/6</f>
        <v>1</v>
      </c>
      <c r="D482" s="22">
        <f>(2*B482*C482)/(B482+C482)</f>
        <v>1</v>
      </c>
      <c r="E482" s="59" t="s">
        <v>77</v>
      </c>
    </row>
    <row r="483" spans="1:5" ht="15.75" thickBot="1" x14ac:dyDescent="0.3">
      <c r="A483" s="19">
        <v>482</v>
      </c>
      <c r="B483" s="23">
        <f>4/4</f>
        <v>1</v>
      </c>
      <c r="C483" s="23">
        <f>4/4</f>
        <v>1</v>
      </c>
      <c r="D483" s="22">
        <f>(2*B483*C483)/(B483+C483)</f>
        <v>1</v>
      </c>
      <c r="E483" s="30" t="s">
        <v>540</v>
      </c>
    </row>
    <row r="484" spans="1:5" x14ac:dyDescent="0.25">
      <c r="A484" s="19">
        <v>483</v>
      </c>
      <c r="B484" s="23">
        <f>4/4</f>
        <v>1</v>
      </c>
      <c r="C484" s="23">
        <f>4/4</f>
        <v>1</v>
      </c>
      <c r="D484" s="22">
        <f>(2*B484*C484)/(B484+C484)</f>
        <v>1</v>
      </c>
      <c r="E484" s="13" t="s">
        <v>539</v>
      </c>
    </row>
    <row r="485" spans="1:5" x14ac:dyDescent="0.25">
      <c r="A485" s="19">
        <v>484</v>
      </c>
      <c r="B485" s="23">
        <f>7/8</f>
        <v>0.875</v>
      </c>
      <c r="C485" s="23">
        <f>7/7</f>
        <v>1</v>
      </c>
      <c r="D485" s="22">
        <f>(2*B485*C485)/(B485+C485)</f>
        <v>0.93333333333333335</v>
      </c>
      <c r="E485" s="13" t="s">
        <v>77</v>
      </c>
    </row>
    <row r="486" spans="1:5" x14ac:dyDescent="0.25">
      <c r="A486" s="19">
        <v>485</v>
      </c>
      <c r="B486" s="23">
        <f>6/7</f>
        <v>0.8571428571428571</v>
      </c>
      <c r="C486" s="23">
        <f>6/6</f>
        <v>1</v>
      </c>
      <c r="D486" s="22">
        <f>(2*B486*C486)/(B486+C486)</f>
        <v>0.92307692307692302</v>
      </c>
      <c r="E486" s="13" t="s">
        <v>77</v>
      </c>
    </row>
    <row r="487" spans="1:5" x14ac:dyDescent="0.25">
      <c r="A487" s="19">
        <v>486</v>
      </c>
      <c r="B487" s="23">
        <f>5/6</f>
        <v>0.83333333333333337</v>
      </c>
      <c r="C487" s="23">
        <f>5/5</f>
        <v>1</v>
      </c>
      <c r="D487" s="22">
        <f>(2*B487*C487)/(B487+C487)</f>
        <v>0.90909090909090906</v>
      </c>
      <c r="E487" s="13" t="s">
        <v>77</v>
      </c>
    </row>
    <row r="488" spans="1:5" x14ac:dyDescent="0.25">
      <c r="A488" s="19">
        <v>487</v>
      </c>
      <c r="B488" s="23">
        <f>5/5</f>
        <v>1</v>
      </c>
      <c r="C488" s="23">
        <f>5/5</f>
        <v>1</v>
      </c>
      <c r="D488" s="22">
        <f>(2*B488*C488)/(B488+C488)</f>
        <v>1</v>
      </c>
      <c r="E488" s="13" t="s">
        <v>538</v>
      </c>
    </row>
    <row r="489" spans="1:5" ht="15.75" thickBot="1" x14ac:dyDescent="0.3">
      <c r="A489" s="19">
        <v>488</v>
      </c>
      <c r="B489" s="23">
        <f>5/5</f>
        <v>1</v>
      </c>
      <c r="C489" s="23">
        <f>5/5</f>
        <v>1</v>
      </c>
      <c r="D489" s="22">
        <f>(2*B489*C489)/(B489+C489)</f>
        <v>1</v>
      </c>
      <c r="E489" s="30" t="s">
        <v>539</v>
      </c>
    </row>
    <row r="490" spans="1:5" x14ac:dyDescent="0.25">
      <c r="A490" s="19">
        <v>489</v>
      </c>
      <c r="B490" s="23">
        <f>23/23</f>
        <v>1</v>
      </c>
      <c r="C490" s="23">
        <f>23/23</f>
        <v>1</v>
      </c>
      <c r="D490" s="22">
        <f>(2*B490*C490)/(B490+C490)</f>
        <v>1</v>
      </c>
      <c r="E490" s="13" t="s">
        <v>540</v>
      </c>
    </row>
    <row r="491" spans="1:5" x14ac:dyDescent="0.25">
      <c r="A491" s="19">
        <v>490</v>
      </c>
      <c r="B491" s="23">
        <f>10/10</f>
        <v>1</v>
      </c>
      <c r="C491" s="23">
        <f>10/10</f>
        <v>1</v>
      </c>
      <c r="D491" s="22">
        <f>(2*B491*C491)/(B491+C491)</f>
        <v>1</v>
      </c>
      <c r="E491" s="13" t="s">
        <v>77</v>
      </c>
    </row>
    <row r="492" spans="1:5" x14ac:dyDescent="0.25">
      <c r="A492" s="19">
        <v>491</v>
      </c>
      <c r="B492" s="23">
        <f>20/20</f>
        <v>1</v>
      </c>
      <c r="C492" s="23">
        <f>20/20</f>
        <v>1</v>
      </c>
      <c r="D492" s="22">
        <f>(2*B492*C492)/(B492+C492)</f>
        <v>1</v>
      </c>
      <c r="E492" s="13" t="s">
        <v>77</v>
      </c>
    </row>
    <row r="493" spans="1:5" x14ac:dyDescent="0.25">
      <c r="A493" s="19">
        <v>492</v>
      </c>
      <c r="B493" s="23">
        <f>10/10</f>
        <v>1</v>
      </c>
      <c r="C493" s="23">
        <f>10/10</f>
        <v>1</v>
      </c>
      <c r="D493" s="22">
        <f>(2*B493*C493)/(B493+C493)</f>
        <v>1</v>
      </c>
      <c r="E493" s="13" t="s">
        <v>541</v>
      </c>
    </row>
    <row r="494" spans="1:5" ht="15.75" thickBot="1" x14ac:dyDescent="0.3">
      <c r="A494" s="19">
        <v>493</v>
      </c>
      <c r="B494" s="23">
        <f>13/13</f>
        <v>1</v>
      </c>
      <c r="C494" s="23">
        <f>13/13</f>
        <v>1</v>
      </c>
      <c r="D494" s="22">
        <f>(2*B494*C494)/(B494+C494)</f>
        <v>1</v>
      </c>
      <c r="E494" s="30" t="s">
        <v>77</v>
      </c>
    </row>
    <row r="495" spans="1:5" x14ac:dyDescent="0.25">
      <c r="A495" s="19">
        <v>494</v>
      </c>
      <c r="B495" s="23">
        <f>13/14</f>
        <v>0.9285714285714286</v>
      </c>
      <c r="C495" s="23">
        <f>13/14</f>
        <v>0.9285714285714286</v>
      </c>
      <c r="D495" s="22">
        <f>(2*B495*C495)/(B495+C495)</f>
        <v>0.9285714285714286</v>
      </c>
      <c r="E495" s="13" t="s">
        <v>541</v>
      </c>
    </row>
    <row r="496" spans="1:5" x14ac:dyDescent="0.25">
      <c r="A496" s="19">
        <v>495</v>
      </c>
      <c r="B496" s="23">
        <f>16/17</f>
        <v>0.94117647058823528</v>
      </c>
      <c r="C496" s="23">
        <f>16/17</f>
        <v>0.94117647058823528</v>
      </c>
      <c r="D496" s="22">
        <f>(2*B496*C496)/(B496+C496)</f>
        <v>0.94117647058823528</v>
      </c>
      <c r="E496" s="13" t="s">
        <v>541</v>
      </c>
    </row>
    <row r="497" spans="1:5" x14ac:dyDescent="0.25">
      <c r="A497" s="19">
        <v>496</v>
      </c>
      <c r="B497" s="23">
        <f>16/17</f>
        <v>0.94117647058823528</v>
      </c>
      <c r="C497" s="23">
        <f>16/17</f>
        <v>0.94117647058823528</v>
      </c>
      <c r="D497" s="22">
        <f>(2*B497*C497)/(B497+C497)</f>
        <v>0.94117647058823528</v>
      </c>
      <c r="E497" s="13" t="s">
        <v>541</v>
      </c>
    </row>
    <row r="498" spans="1:5" ht="15.75" thickBot="1" x14ac:dyDescent="0.3">
      <c r="A498" s="19">
        <v>497</v>
      </c>
      <c r="B498" s="23">
        <f>13/14</f>
        <v>0.9285714285714286</v>
      </c>
      <c r="C498" s="23">
        <f>13/15</f>
        <v>0.8666666666666667</v>
      </c>
      <c r="D498" s="22">
        <f>(2*B498*C498)/(B498+C498)</f>
        <v>0.89655172413793105</v>
      </c>
      <c r="E498" s="30" t="s">
        <v>541</v>
      </c>
    </row>
    <row r="499" spans="1:5" x14ac:dyDescent="0.25">
      <c r="A499" s="19">
        <v>498</v>
      </c>
      <c r="B499" s="23">
        <f>7/7</f>
        <v>1</v>
      </c>
      <c r="C499" s="23">
        <f>7/7</f>
        <v>1</v>
      </c>
      <c r="D499" s="22">
        <f>(2*B499*C499)/(B499+C499)</f>
        <v>1</v>
      </c>
      <c r="E499" s="13" t="s">
        <v>541</v>
      </c>
    </row>
    <row r="500" spans="1:5" x14ac:dyDescent="0.25">
      <c r="A500" s="19">
        <v>499</v>
      </c>
      <c r="B500" s="23">
        <f>8/8</f>
        <v>1</v>
      </c>
      <c r="C500" s="23">
        <f>8/8</f>
        <v>1</v>
      </c>
      <c r="D500" s="22">
        <f>(2*B500*C500)/(B500+C500)</f>
        <v>1</v>
      </c>
      <c r="E500" s="13" t="s">
        <v>77</v>
      </c>
    </row>
    <row r="501" spans="1:5" ht="15.75" thickBot="1" x14ac:dyDescent="0.3">
      <c r="A501" s="19">
        <v>500</v>
      </c>
      <c r="B501" s="23">
        <f>5/5</f>
        <v>1</v>
      </c>
      <c r="C501" s="23">
        <f>5/5</f>
        <v>1</v>
      </c>
      <c r="D501" s="22">
        <f>(2*B501*C501)/(B501+C501)</f>
        <v>1</v>
      </c>
      <c r="E501" s="30" t="s">
        <v>77</v>
      </c>
    </row>
    <row r="502" spans="1:5" x14ac:dyDescent="0.25">
      <c r="A502" s="19">
        <v>501</v>
      </c>
      <c r="B502" s="23">
        <f>15/15</f>
        <v>1</v>
      </c>
      <c r="C502" s="23">
        <f>15/15</f>
        <v>1</v>
      </c>
      <c r="D502" s="22">
        <f>(2*B502*C502)/(B502+C502)</f>
        <v>1</v>
      </c>
      <c r="E502" s="13" t="s">
        <v>77</v>
      </c>
    </row>
    <row r="503" spans="1:5" ht="15.75" thickBot="1" x14ac:dyDescent="0.3">
      <c r="A503" s="19">
        <v>502</v>
      </c>
      <c r="B503" s="23">
        <f>10/10</f>
        <v>1</v>
      </c>
      <c r="C503" s="23">
        <f>10/10</f>
        <v>1</v>
      </c>
      <c r="D503" s="22">
        <f>(2*B503*C503)/(B503+C503)</f>
        <v>1</v>
      </c>
      <c r="E503" s="30" t="s">
        <v>77</v>
      </c>
    </row>
    <row r="504" spans="1:5" x14ac:dyDescent="0.25">
      <c r="A504" s="19">
        <v>503</v>
      </c>
      <c r="B504" s="23">
        <f>10/10</f>
        <v>1</v>
      </c>
      <c r="C504" s="23">
        <f>10/10</f>
        <v>1</v>
      </c>
      <c r="D504" s="22">
        <f>(2*B504*C504)/(B504+C504)</f>
        <v>1</v>
      </c>
      <c r="E504" s="13" t="s">
        <v>541</v>
      </c>
    </row>
    <row r="505" spans="1:5" ht="15.75" thickBot="1" x14ac:dyDescent="0.3">
      <c r="A505" s="19">
        <v>504</v>
      </c>
      <c r="B505" s="23">
        <f>5/5</f>
        <v>1</v>
      </c>
      <c r="C505" s="23">
        <f>5/5</f>
        <v>1</v>
      </c>
      <c r="D505" s="22">
        <f>(2*B505*C505)/(B505+C505)</f>
        <v>1</v>
      </c>
      <c r="E505" s="30" t="s">
        <v>541</v>
      </c>
    </row>
    <row r="506" spans="1:5" x14ac:dyDescent="0.25">
      <c r="A506" s="19">
        <v>505</v>
      </c>
      <c r="B506" s="23">
        <f>9/10</f>
        <v>0.9</v>
      </c>
      <c r="C506" s="23">
        <f>9/9</f>
        <v>1</v>
      </c>
      <c r="D506" s="22">
        <f>(2*B506*C506)/(B506+C506)</f>
        <v>0.94736842105263164</v>
      </c>
      <c r="E506" s="13" t="s">
        <v>77</v>
      </c>
    </row>
    <row r="507" spans="1:5" x14ac:dyDescent="0.25">
      <c r="A507" s="19">
        <v>506</v>
      </c>
      <c r="B507" s="23">
        <f>17/17</f>
        <v>1</v>
      </c>
      <c r="C507" s="23">
        <f>17/17</f>
        <v>1</v>
      </c>
      <c r="D507" s="22">
        <f>(2*B507*C507)/(B507+C507)</f>
        <v>1</v>
      </c>
      <c r="E507" s="59" t="s">
        <v>77</v>
      </c>
    </row>
    <row r="508" spans="1:5" x14ac:dyDescent="0.25">
      <c r="A508" s="19">
        <v>507</v>
      </c>
      <c r="B508" s="23">
        <f>4/4</f>
        <v>1</v>
      </c>
      <c r="C508" s="23">
        <f>4/4</f>
        <v>1</v>
      </c>
      <c r="D508" s="22">
        <f>(2*B508*C508)/(B508+C508)</f>
        <v>1</v>
      </c>
      <c r="E508" s="13" t="s">
        <v>541</v>
      </c>
    </row>
    <row r="509" spans="1:5" x14ac:dyDescent="0.25">
      <c r="A509" s="19">
        <v>508</v>
      </c>
      <c r="B509" s="23">
        <f>13/13</f>
        <v>1</v>
      </c>
      <c r="C509" s="23">
        <f>13/13</f>
        <v>1</v>
      </c>
      <c r="D509" s="22">
        <f>(2*B509*C509)/(B509+C509)</f>
        <v>1</v>
      </c>
      <c r="E509" s="13" t="s">
        <v>541</v>
      </c>
    </row>
    <row r="510" spans="1:5" x14ac:dyDescent="0.25">
      <c r="A510" s="19">
        <v>509</v>
      </c>
      <c r="B510" s="23">
        <f>24/25</f>
        <v>0.96</v>
      </c>
      <c r="C510" s="23">
        <f>24/25</f>
        <v>0.96</v>
      </c>
      <c r="D510" s="22">
        <f>(2*B510*C510)/(B510+C510)</f>
        <v>0.96</v>
      </c>
      <c r="E510" s="59" t="s">
        <v>541</v>
      </c>
    </row>
    <row r="511" spans="1:5" x14ac:dyDescent="0.25">
      <c r="A511" s="19">
        <v>510</v>
      </c>
      <c r="B511" s="23">
        <f>36/37</f>
        <v>0.97297297297297303</v>
      </c>
      <c r="C511" s="23">
        <f>36/36</f>
        <v>1</v>
      </c>
      <c r="D511" s="22">
        <f>(2*B511*C511)/(B511+C511)</f>
        <v>0.98630136986301375</v>
      </c>
      <c r="E511" s="13" t="s">
        <v>541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47"/>
  <sheetViews>
    <sheetView workbookViewId="0">
      <selection activeCell="C34" sqref="C34"/>
    </sheetView>
  </sheetViews>
  <sheetFormatPr defaultRowHeight="15" x14ac:dyDescent="0.25"/>
  <cols>
    <col min="2" max="2" width="22.42578125" bestFit="1" customWidth="1"/>
    <col min="3" max="3" width="23.85546875" bestFit="1" customWidth="1"/>
    <col min="4" max="4" width="23.140625" bestFit="1" customWidth="1"/>
    <col min="13" max="13" width="22.42578125" bestFit="1" customWidth="1"/>
    <col min="14" max="14" width="23.85546875" bestFit="1" customWidth="1"/>
    <col min="15" max="15" width="23.140625" bestFit="1" customWidth="1"/>
  </cols>
  <sheetData>
    <row r="1" spans="2:15" x14ac:dyDescent="0.25">
      <c r="M1" s="75" t="s">
        <v>572</v>
      </c>
      <c r="N1" s="75"/>
      <c r="O1" s="75"/>
    </row>
    <row r="2" spans="2:15" x14ac:dyDescent="0.25">
      <c r="B2" s="61" t="s">
        <v>563</v>
      </c>
      <c r="C2" s="61" t="s">
        <v>564</v>
      </c>
      <c r="D2" s="61" t="s">
        <v>565</v>
      </c>
      <c r="M2" s="61" t="s">
        <v>563</v>
      </c>
      <c r="N2" s="61" t="s">
        <v>564</v>
      </c>
      <c r="O2" s="61" t="s">
        <v>565</v>
      </c>
    </row>
    <row r="3" spans="2:15" x14ac:dyDescent="0.25">
      <c r="B3" s="1">
        <f>COUNTIF(Pergs!$B$2:$B$511,"&lt;&gt;#DIV/0!")</f>
        <v>510</v>
      </c>
      <c r="C3" s="1">
        <f>COUNTIF(Pergs!$C$2:$C$511,"&lt;&gt;#DIV/0!")</f>
        <v>510</v>
      </c>
      <c r="D3" s="1">
        <f>COUNTIF(Pergs!$D$2:$D$511,"&lt;&gt;#DIV/0!")</f>
        <v>510</v>
      </c>
      <c r="M3" s="1">
        <f>COUNTIFS(Pergs!$B$2:$B$511,"&lt;&gt;#DIV/0!",Pergs!$E$2:$E$511,"=Comunidade")</f>
        <v>11</v>
      </c>
      <c r="N3" s="1">
        <f>COUNTIFS(Pergs!$C$2:$C$511,"&lt;&gt;#DIV/0!",Pergs!$E$2:$E$511,"=Comunidade")</f>
        <v>11</v>
      </c>
      <c r="O3" s="1">
        <f>COUNTIFS(Pergs!$D$2:$D$511,"&lt;&gt;#DIV/0!",Pergs!$E$2:$E$511,"=Comunidade")</f>
        <v>11</v>
      </c>
    </row>
    <row r="4" spans="2:15" x14ac:dyDescent="0.25">
      <c r="B4" s="61" t="s">
        <v>0</v>
      </c>
      <c r="C4" s="61" t="s">
        <v>1</v>
      </c>
      <c r="D4" s="61" t="s">
        <v>2</v>
      </c>
      <c r="M4" s="61" t="s">
        <v>573</v>
      </c>
      <c r="N4" s="61" t="s">
        <v>574</v>
      </c>
      <c r="O4" s="61" t="s">
        <v>575</v>
      </c>
    </row>
    <row r="5" spans="2:15" x14ac:dyDescent="0.25">
      <c r="B5" s="1">
        <f>AVERAGE(Pergs!$B$2:$B$511)</f>
        <v>0.9491989131598817</v>
      </c>
      <c r="C5" s="1">
        <f>AVERAGE(Pergs!$C$2:$C$511)</f>
        <v>0.98501619455434808</v>
      </c>
      <c r="D5" s="1">
        <f>AVERAGE(Pergs!$D$2:$D$511)</f>
        <v>0.96432175950425658</v>
      </c>
      <c r="M5" s="44">
        <f>AVERAGEIF(Pergs!$E$2:$E$511,"=Comunidade",Pergs!$B$2:$B$511)</f>
        <v>0.99173553719008278</v>
      </c>
      <c r="N5" s="1">
        <f>AVERAGEIF(Pergs!$E$2:$E$511,"=Comunidade",Pergs!$C$2:$C$511)</f>
        <v>1</v>
      </c>
      <c r="O5" s="1">
        <f>AVERAGEIF(Pergs!$E$2:$E$511,"=Comunidade",Pergs!$D$2:$D$511)</f>
        <v>0.99567099567099571</v>
      </c>
    </row>
    <row r="7" spans="2:15" x14ac:dyDescent="0.25">
      <c r="B7" s="61" t="s">
        <v>566</v>
      </c>
      <c r="C7" s="61" t="s">
        <v>0</v>
      </c>
      <c r="M7" s="75" t="s">
        <v>576</v>
      </c>
      <c r="N7" s="75"/>
      <c r="O7" s="75"/>
    </row>
    <row r="8" spans="2:15" x14ac:dyDescent="0.25">
      <c r="B8" s="73" t="s">
        <v>567</v>
      </c>
      <c r="C8" s="1">
        <f>COUNTIF(Pergs!B$2:B$511,"=0")</f>
        <v>0</v>
      </c>
      <c r="M8" s="61" t="s">
        <v>563</v>
      </c>
      <c r="N8" s="61" t="s">
        <v>564</v>
      </c>
      <c r="O8" s="61" t="s">
        <v>565</v>
      </c>
    </row>
    <row r="9" spans="2:15" x14ac:dyDescent="0.25">
      <c r="B9" s="73" t="s">
        <v>568</v>
      </c>
      <c r="C9" s="1">
        <f>COUNTIFS(Pergs!B$2:B$511,"&gt;=0,01",Pergs!B$2:B$511,"&lt;0,71")</f>
        <v>25</v>
      </c>
      <c r="M9" s="1">
        <f>COUNTIFS(Pergs!$B$2:$B$511,"&lt;&gt;#DIV/0!",Pergs!$E$2:$E$511,"=Educação")</f>
        <v>30</v>
      </c>
      <c r="N9" s="1">
        <f>COUNTIFS(Pergs!$C$2:$C$511,"&lt;&gt;#DIV/0!",Pergs!$E$2:$E$511,"=Educação")</f>
        <v>30</v>
      </c>
      <c r="O9" s="1">
        <f>COUNTIFS(Pergs!$D$2:$D$511,"&lt;&gt;#DIV/0!",Pergs!$E$2:$E$511,"=Educação")</f>
        <v>30</v>
      </c>
    </row>
    <row r="10" spans="2:15" x14ac:dyDescent="0.25">
      <c r="B10" s="73" t="s">
        <v>569</v>
      </c>
      <c r="C10" s="1">
        <f>COUNTIFS(Pergs!B$2:B$511,"&gt;=0,71",Pergs!B$2:B$511,"&lt;1")</f>
        <v>121</v>
      </c>
      <c r="M10" s="61" t="s">
        <v>573</v>
      </c>
      <c r="N10" s="61" t="s">
        <v>574</v>
      </c>
      <c r="O10" s="61" t="s">
        <v>575</v>
      </c>
    </row>
    <row r="11" spans="2:15" x14ac:dyDescent="0.25">
      <c r="B11" s="73" t="s">
        <v>570</v>
      </c>
      <c r="C11" s="1">
        <f>COUNTIF(Pergs!B$2:B$511,"=1")</f>
        <v>364</v>
      </c>
      <c r="M11" s="44">
        <f>AVERAGEIF(Pergs!$E$2:$E$511,"=Educação",Pergs!$B$2:$B$511)</f>
        <v>0.94239618406285075</v>
      </c>
      <c r="N11" s="1">
        <f>AVERAGEIF(Pergs!$E$2:$E$511,"=Educação",Pergs!$C$2:$C$511)</f>
        <v>0.96404040404040403</v>
      </c>
      <c r="O11" s="1">
        <f>AVERAGEIF(Pergs!$E$2:$E$511,"=Educação",Pergs!$D$2:$D$511)</f>
        <v>0.95082781325401611</v>
      </c>
    </row>
    <row r="12" spans="2:15" x14ac:dyDescent="0.25">
      <c r="B12" s="74" t="s">
        <v>571</v>
      </c>
      <c r="C12" s="74">
        <f>SUM(C8:C11)</f>
        <v>510</v>
      </c>
    </row>
    <row r="13" spans="2:15" x14ac:dyDescent="0.25">
      <c r="M13" s="75" t="s">
        <v>577</v>
      </c>
      <c r="N13" s="75"/>
      <c r="O13" s="75"/>
    </row>
    <row r="14" spans="2:15" x14ac:dyDescent="0.25">
      <c r="B14" s="61" t="s">
        <v>566</v>
      </c>
      <c r="C14" s="61" t="s">
        <v>1</v>
      </c>
      <c r="M14" s="61" t="s">
        <v>563</v>
      </c>
      <c r="N14" s="61" t="s">
        <v>564</v>
      </c>
      <c r="O14" s="61" t="s">
        <v>565</v>
      </c>
    </row>
    <row r="15" spans="2:15" x14ac:dyDescent="0.25">
      <c r="B15" s="73" t="s">
        <v>567</v>
      </c>
      <c r="C15" s="1">
        <f>COUNTIF(Pergs!C$2:C$511,"=0")</f>
        <v>0</v>
      </c>
      <c r="M15" s="1">
        <f>COUNTIFS(Pergs!$B$2:$B$511,"&lt;&gt;#DIV/0!",Pergs!$E$2:$E$511,"=Entreterimento")</f>
        <v>22</v>
      </c>
      <c r="N15" s="1">
        <f>COUNTIFS(Pergs!$C$2:$C$511,"&lt;&gt;#DIV/0!",Pergs!$E$2:$E$511,"=Entreterimento")</f>
        <v>22</v>
      </c>
      <c r="O15" s="1">
        <f>COUNTIFS(Pergs!$D$2:$D$511,"&lt;&gt;#DIV/0!",Pergs!$E$2:$E$511,"=Entreterimento")</f>
        <v>22</v>
      </c>
    </row>
    <row r="16" spans="2:15" x14ac:dyDescent="0.25">
      <c r="B16" s="73" t="s">
        <v>568</v>
      </c>
      <c r="C16" s="1">
        <f>COUNTIFS(Pergs!C$2:C$511,"&gt;=0,01",Pergs!C$2:C$511,"&lt;0,71")</f>
        <v>4</v>
      </c>
      <c r="M16" s="61" t="s">
        <v>573</v>
      </c>
      <c r="N16" s="61" t="s">
        <v>574</v>
      </c>
      <c r="O16" s="61" t="s">
        <v>575</v>
      </c>
    </row>
    <row r="17" spans="2:15" x14ac:dyDescent="0.25">
      <c r="B17" s="73" t="s">
        <v>569</v>
      </c>
      <c r="C17" s="1">
        <f>COUNTIFS(Pergs!C$2:C$511,"&gt;=0,71",Pergs!C$2:C$511,"&lt;1")</f>
        <v>53</v>
      </c>
      <c r="M17" s="44">
        <f>AVERAGEIF(Pergs!$E$2:$E$511,"=Entreterimento",Pergs!$B$2:$B$511)</f>
        <v>0.98760330578512412</v>
      </c>
      <c r="N17" s="1">
        <f>AVERAGEIF(Pergs!$E$2:$E$511,"=Entreterimento",Pergs!$C$2:$C$511)</f>
        <v>0.99586776859504134</v>
      </c>
      <c r="O17" s="1">
        <f>AVERAGEIF(Pergs!$E$2:$E$511,"=Entreterimento",Pergs!$D$2:$D$511)</f>
        <v>0.99153876426603704</v>
      </c>
    </row>
    <row r="18" spans="2:15" x14ac:dyDescent="0.25">
      <c r="B18" s="73" t="s">
        <v>570</v>
      </c>
      <c r="C18" s="1">
        <f>COUNTIF(Pergs!C$2:C$511,"=1")</f>
        <v>453</v>
      </c>
    </row>
    <row r="19" spans="2:15" x14ac:dyDescent="0.25">
      <c r="B19" s="74" t="s">
        <v>571</v>
      </c>
      <c r="C19" s="74">
        <f>SUM(C15:C18)</f>
        <v>510</v>
      </c>
      <c r="M19" s="75" t="s">
        <v>578</v>
      </c>
      <c r="N19" s="75"/>
      <c r="O19" s="75"/>
    </row>
    <row r="20" spans="2:15" x14ac:dyDescent="0.25">
      <c r="M20" s="61" t="s">
        <v>563</v>
      </c>
      <c r="N20" s="61" t="s">
        <v>564</v>
      </c>
      <c r="O20" s="61" t="s">
        <v>565</v>
      </c>
    </row>
    <row r="21" spans="2:15" x14ac:dyDescent="0.25">
      <c r="B21" s="61" t="s">
        <v>566</v>
      </c>
      <c r="C21" s="61" t="s">
        <v>2</v>
      </c>
      <c r="M21" s="1">
        <f>COUNTIFS(Pergs!$B$2:$B$511,"&lt;&gt;#DIV/0!",Pergs!$E$2:$E$511,"=Outros")</f>
        <v>88</v>
      </c>
      <c r="N21" s="1">
        <f>COUNTIFS(Pergs!$C$2:$C$511,"&lt;&gt;#DIV/0!",Pergs!$E$2:$E$511,"=Outros")</f>
        <v>88</v>
      </c>
      <c r="O21" s="1">
        <f>COUNTIFS(Pergs!$D$2:$D$511,"&lt;&gt;#DIV/0!",Pergs!$E$2:$E$511,"=Outros")</f>
        <v>88</v>
      </c>
    </row>
    <row r="22" spans="2:15" x14ac:dyDescent="0.25">
      <c r="B22" s="73" t="s">
        <v>567</v>
      </c>
      <c r="C22" s="1">
        <f>COUNTIF(Pergs!D$2:D$511,"=0")</f>
        <v>0</v>
      </c>
      <c r="M22" s="61" t="s">
        <v>573</v>
      </c>
      <c r="N22" s="61" t="s">
        <v>574</v>
      </c>
      <c r="O22" s="61" t="s">
        <v>575</v>
      </c>
    </row>
    <row r="23" spans="2:15" x14ac:dyDescent="0.25">
      <c r="B23" s="73" t="s">
        <v>568</v>
      </c>
      <c r="C23" s="1">
        <f>COUNTIFS(Pergs!D$2:D$511,"&gt;=0,01",Pergs!D$2:D$511,"&lt;0,71")</f>
        <v>8</v>
      </c>
      <c r="M23" s="44">
        <f>AVERAGEIF(Pergs!$E$2:$E$511,"=Outros",Pergs!$B$2:$B$511)</f>
        <v>0.9505934580667198</v>
      </c>
      <c r="N23" s="1">
        <f>AVERAGEIF(Pergs!$E$2:$E$511,"=Outros",Pergs!$C$2:$C$511)</f>
        <v>0.98311887013758648</v>
      </c>
      <c r="O23" s="1">
        <f>AVERAGEIF(Pergs!$E$2:$E$511,"=Outros",Pergs!$D$2:$D$511)</f>
        <v>0.96439566282659261</v>
      </c>
    </row>
    <row r="24" spans="2:15" x14ac:dyDescent="0.25">
      <c r="B24" s="73" t="s">
        <v>569</v>
      </c>
      <c r="C24" s="1">
        <f>COUNTIFS(Pergs!D$2:D$511,"&gt;=0,71",Pergs!D$2:D$511,"&lt;1")</f>
        <v>146</v>
      </c>
    </row>
    <row r="25" spans="2:15" x14ac:dyDescent="0.25">
      <c r="B25" s="73" t="s">
        <v>570</v>
      </c>
      <c r="C25" s="1">
        <f>COUNTIF(Pergs!D$2:D$511,"=1")</f>
        <v>356</v>
      </c>
      <c r="M25" s="75" t="s">
        <v>579</v>
      </c>
      <c r="N25" s="75"/>
      <c r="O25" s="75"/>
    </row>
    <row r="26" spans="2:15" x14ac:dyDescent="0.25">
      <c r="B26" s="74" t="s">
        <v>571</v>
      </c>
      <c r="C26" s="74">
        <f>SUM(C22:C25)</f>
        <v>510</v>
      </c>
      <c r="M26" s="61" t="s">
        <v>563</v>
      </c>
      <c r="N26" s="61" t="s">
        <v>564</v>
      </c>
      <c r="O26" s="61" t="s">
        <v>565</v>
      </c>
    </row>
    <row r="27" spans="2:15" x14ac:dyDescent="0.25">
      <c r="M27" s="1">
        <f>COUNTIFS(Pergs!$B$2:$B$511,"&lt;&gt;#DIV/0!",Pergs!$E$2:$E$511,"=Pesquisa de Mercado")</f>
        <v>76</v>
      </c>
      <c r="N27" s="1">
        <f>COUNTIFS(Pergs!$C$2:$C$511,"&lt;&gt;#DIV/0!",Pergs!$E$2:$E$511,"=Pesquisa de Mercado")</f>
        <v>76</v>
      </c>
      <c r="O27" s="1">
        <f>COUNTIFS(Pergs!$D$2:$D$511,"&lt;&gt;#DIV/0!",Pergs!$E$2:$E$511,"=Pesquisa de Mercado")</f>
        <v>76</v>
      </c>
    </row>
    <row r="28" spans="2:15" x14ac:dyDescent="0.25">
      <c r="M28" s="61" t="s">
        <v>573</v>
      </c>
      <c r="N28" s="61" t="s">
        <v>574</v>
      </c>
      <c r="O28" s="61" t="s">
        <v>575</v>
      </c>
    </row>
    <row r="29" spans="2:15" x14ac:dyDescent="0.25">
      <c r="M29" s="44">
        <f>AVERAGEIF(Pergs!$E$2:$E$511,"=Pesquisa de Mercado",Pergs!$B$2:$B$511)</f>
        <v>0.94334711283637851</v>
      </c>
      <c r="N29" s="1">
        <f>AVERAGEIF(Pergs!$E$2:$E$511,"=Pesquisa de Mercado",Pergs!$C$2:$C$511)</f>
        <v>0.99052852060989183</v>
      </c>
      <c r="O29" s="1">
        <f>AVERAGEIF(Pergs!$E$2:$E$511,"=Pesquisa de Mercado",Pergs!$D$2:$D$511)</f>
        <v>0.96292285681432777</v>
      </c>
    </row>
    <row r="31" spans="2:15" x14ac:dyDescent="0.25">
      <c r="M31" s="75" t="s">
        <v>580</v>
      </c>
      <c r="N31" s="75"/>
      <c r="O31" s="75"/>
    </row>
    <row r="32" spans="2:15" x14ac:dyDescent="0.25">
      <c r="M32" s="61" t="s">
        <v>563</v>
      </c>
      <c r="N32" s="61" t="s">
        <v>564</v>
      </c>
      <c r="O32" s="61" t="s">
        <v>565</v>
      </c>
    </row>
    <row r="33" spans="13:15" x14ac:dyDescent="0.25">
      <c r="M33" s="1">
        <f>COUNTIFS(Pergs!$B$2:$B$511,"&lt;&gt;#DIV/0!",Pergs!$E$2:$E$511,"=RH")</f>
        <v>47</v>
      </c>
      <c r="N33" s="1">
        <f>COUNTIFS(Pergs!$C$2:$C$511,"&lt;&gt;#DIV/0!",Pergs!$E$2:$E$511,"=RH")</f>
        <v>47</v>
      </c>
      <c r="O33" s="1">
        <f>COUNTIFS(Pergs!$D$2:$D$511,"&lt;&gt;#DIV/0!",Pergs!$E$2:$E$511,"=RH")</f>
        <v>47</v>
      </c>
    </row>
    <row r="34" spans="13:15" x14ac:dyDescent="0.25">
      <c r="M34" s="61" t="s">
        <v>573</v>
      </c>
      <c r="N34" s="61" t="s">
        <v>574</v>
      </c>
      <c r="O34" s="61" t="s">
        <v>575</v>
      </c>
    </row>
    <row r="35" spans="13:15" x14ac:dyDescent="0.25">
      <c r="M35" s="44">
        <f>AVERAGEIF(Pergs!$E$2:$E$511,"=RH",Pergs!$B$2:$B$511)</f>
        <v>0.95528514039152335</v>
      </c>
      <c r="N35" s="1">
        <f>AVERAGEIF(Pergs!$E$2:$E$511,"=RH",Pergs!$C$2:$C$511)</f>
        <v>0.98680744414227051</v>
      </c>
      <c r="O35" s="1">
        <f>AVERAGEIF(Pergs!$E$2:$E$511,"=RH",Pergs!$D$2:$D$511)</f>
        <v>0.96876863375926692</v>
      </c>
    </row>
    <row r="37" spans="13:15" x14ac:dyDescent="0.25">
      <c r="M37" s="75" t="s">
        <v>581</v>
      </c>
      <c r="N37" s="75"/>
      <c r="O37" s="75"/>
    </row>
    <row r="38" spans="13:15" x14ac:dyDescent="0.25">
      <c r="M38" s="61" t="s">
        <v>563</v>
      </c>
      <c r="N38" s="61" t="s">
        <v>564</v>
      </c>
      <c r="O38" s="61" t="s">
        <v>565</v>
      </c>
    </row>
    <row r="39" spans="13:15" x14ac:dyDescent="0.25">
      <c r="M39" s="1">
        <f>COUNTIFS(Pergs!$B$2:$B$511,"&lt;&gt;#DIV/0!",Pergs!$E$2:$E$511,"=Satisfação")</f>
        <v>214</v>
      </c>
      <c r="N39" s="1">
        <f>COUNTIFS(Pergs!$C$2:$C$511,"&lt;&gt;#DIV/0!",Pergs!$E$2:$E$511,"=Satisfação")</f>
        <v>214</v>
      </c>
      <c r="O39" s="1">
        <f>COUNTIFS(Pergs!$D$2:$D$511,"&lt;&gt;#DIV/0!",Pergs!$E$2:$E$511,"=Satisfação")</f>
        <v>214</v>
      </c>
    </row>
    <row r="40" spans="13:15" x14ac:dyDescent="0.25">
      <c r="M40" s="61" t="s">
        <v>573</v>
      </c>
      <c r="N40" s="61" t="s">
        <v>574</v>
      </c>
      <c r="O40" s="61" t="s">
        <v>575</v>
      </c>
    </row>
    <row r="41" spans="13:15" x14ac:dyDescent="0.25">
      <c r="M41" s="44">
        <f>AVERAGEIF(Pergs!$E$2:$E$511,"=Satisfação",Pergs!$B$2:$B$511)</f>
        <v>0.94136162456158745</v>
      </c>
      <c r="N41" s="1">
        <f>AVERAGEIF(Pergs!$E$2:$E$511,"=Satisfação",Pergs!$C$2:$C$511)</f>
        <v>0.98331916474855763</v>
      </c>
      <c r="O41" s="1">
        <f>AVERAGEIF(Pergs!$E$2:$E$511,"=Satisfação",Pergs!$D$2:$D$511)</f>
        <v>0.95909219271576662</v>
      </c>
    </row>
    <row r="43" spans="13:15" x14ac:dyDescent="0.25">
      <c r="M43" s="75" t="s">
        <v>582</v>
      </c>
      <c r="N43" s="75"/>
      <c r="O43" s="75"/>
    </row>
    <row r="44" spans="13:15" x14ac:dyDescent="0.25">
      <c r="M44" s="61" t="s">
        <v>563</v>
      </c>
      <c r="N44" s="61" t="s">
        <v>564</v>
      </c>
      <c r="O44" s="61" t="s">
        <v>565</v>
      </c>
    </row>
    <row r="45" spans="13:15" x14ac:dyDescent="0.25">
      <c r="M45" s="1">
        <f>COUNTIFS(Pergs!$B$2:$B$511,"&lt;&gt;#DIV/0!",Pergs!$E$2:$E$511,"=Saude")</f>
        <v>22</v>
      </c>
      <c r="N45" s="1">
        <f>COUNTIFS(Pergs!$C$2:$C$511,"&lt;&gt;#DIV/0!",Pergs!$E$2:$E$511,"=Saude")</f>
        <v>22</v>
      </c>
      <c r="O45" s="1">
        <f>COUNTIFS(Pergs!$D$2:$D$511,"&lt;&gt;#DIV/0!",Pergs!$E$2:$E$511,"=Saude")</f>
        <v>22</v>
      </c>
    </row>
    <row r="46" spans="13:15" x14ac:dyDescent="0.25">
      <c r="M46" s="61" t="s">
        <v>573</v>
      </c>
      <c r="N46" s="61" t="s">
        <v>574</v>
      </c>
      <c r="O46" s="61" t="s">
        <v>575</v>
      </c>
    </row>
    <row r="47" spans="13:15" x14ac:dyDescent="0.25">
      <c r="M47" s="44">
        <f>AVERAGEIF(Pergs!$E$2:$E$511,"=Saude",Pergs!$B$2:$B$511)</f>
        <v>0.97667283696695473</v>
      </c>
      <c r="N47" s="1">
        <f>AVERAGEIF(Pergs!$E$2:$E$511,"=Saude",Pergs!$C$2:$C$511)</f>
        <v>0.99650349650349657</v>
      </c>
      <c r="O47" s="1">
        <f>AVERAGEIF(Pergs!$E$2:$E$511,"=Saude",Pergs!$D$2:$D$511)</f>
        <v>0.98573721403760939</v>
      </c>
    </row>
  </sheetData>
  <mergeCells count="8">
    <mergeCell ref="M37:O37"/>
    <mergeCell ref="M43:O43"/>
    <mergeCell ref="M1:O1"/>
    <mergeCell ref="M7:O7"/>
    <mergeCell ref="M13:O13"/>
    <mergeCell ref="M19:O19"/>
    <mergeCell ref="M25:O25"/>
    <mergeCell ref="M31:O3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11"/>
  <sheetViews>
    <sheetView workbookViewId="0">
      <selection activeCell="B9" sqref="B9"/>
    </sheetView>
  </sheetViews>
  <sheetFormatPr defaultRowHeight="15" x14ac:dyDescent="0.25"/>
  <cols>
    <col min="1" max="1" width="7.140625" customWidth="1"/>
    <col min="2" max="2" width="47.140625" bestFit="1" customWidth="1"/>
    <col min="3" max="3" width="44" bestFit="1" customWidth="1"/>
    <col min="4" max="4" width="48.42578125" bestFit="1" customWidth="1"/>
    <col min="5" max="5" width="33" customWidth="1"/>
  </cols>
  <sheetData>
    <row r="1" spans="1:5" x14ac:dyDescent="0.25">
      <c r="A1" s="16" t="s">
        <v>51</v>
      </c>
      <c r="B1" s="17" t="s">
        <v>58</v>
      </c>
      <c r="C1" s="17" t="s">
        <v>59</v>
      </c>
      <c r="D1" s="18" t="s">
        <v>3</v>
      </c>
      <c r="E1" s="17" t="s">
        <v>556</v>
      </c>
    </row>
    <row r="2" spans="1:5" x14ac:dyDescent="0.25">
      <c r="A2" s="15">
        <v>1</v>
      </c>
      <c r="B2" s="24">
        <f>66/66</f>
        <v>1</v>
      </c>
      <c r="C2" s="24">
        <f>66/66</f>
        <v>1</v>
      </c>
      <c r="D2" s="25">
        <f>(2*B2*C2)/(B2+C2)</f>
        <v>1</v>
      </c>
      <c r="E2" s="59" t="s">
        <v>77</v>
      </c>
    </row>
    <row r="3" spans="1:5" x14ac:dyDescent="0.25">
      <c r="A3" s="15">
        <v>2</v>
      </c>
      <c r="B3" s="24">
        <f>95/95</f>
        <v>1</v>
      </c>
      <c r="C3" s="24">
        <f>95/95</f>
        <v>1</v>
      </c>
      <c r="D3" s="25">
        <f>(2*B3*C3)/(B3+C3)</f>
        <v>1</v>
      </c>
      <c r="E3" s="13" t="s">
        <v>539</v>
      </c>
    </row>
    <row r="4" spans="1:5" x14ac:dyDescent="0.25">
      <c r="A4" s="15">
        <v>3</v>
      </c>
      <c r="B4" s="24">
        <f>86/86</f>
        <v>1</v>
      </c>
      <c r="C4" s="24">
        <f>86/86</f>
        <v>1</v>
      </c>
      <c r="D4" s="25">
        <f>(2*B4*C4)/(B4+C4)</f>
        <v>1</v>
      </c>
      <c r="E4" s="13" t="s">
        <v>540</v>
      </c>
    </row>
    <row r="5" spans="1:5" x14ac:dyDescent="0.25">
      <c r="A5" s="15">
        <v>4</v>
      </c>
      <c r="B5" s="24">
        <f>96/96</f>
        <v>1</v>
      </c>
      <c r="C5" s="24">
        <f>96/96</f>
        <v>1</v>
      </c>
      <c r="D5" s="25">
        <f>(2*B5*C5)/(B5+C5)</f>
        <v>1</v>
      </c>
      <c r="E5" s="13" t="s">
        <v>539</v>
      </c>
    </row>
    <row r="6" spans="1:5" x14ac:dyDescent="0.25">
      <c r="A6" s="15">
        <v>5</v>
      </c>
      <c r="B6" s="24">
        <f>13/13</f>
        <v>1</v>
      </c>
      <c r="C6" s="24">
        <f>13/13</f>
        <v>1</v>
      </c>
      <c r="D6" s="25">
        <f>(2*B6*C6)/(B6+C6)</f>
        <v>1</v>
      </c>
      <c r="E6" s="13" t="s">
        <v>77</v>
      </c>
    </row>
    <row r="7" spans="1:5" x14ac:dyDescent="0.25">
      <c r="A7" s="15">
        <v>6</v>
      </c>
      <c r="B7" s="24">
        <f>31/31</f>
        <v>1</v>
      </c>
      <c r="C7" s="24">
        <f>31/31</f>
        <v>1</v>
      </c>
      <c r="D7" s="25">
        <f>(2*B7*C7)/(B7+C7)</f>
        <v>1</v>
      </c>
      <c r="E7" s="13" t="s">
        <v>77</v>
      </c>
    </row>
    <row r="8" spans="1:5" x14ac:dyDescent="0.25">
      <c r="A8" s="15">
        <v>7</v>
      </c>
      <c r="B8" s="24">
        <f>27/27</f>
        <v>1</v>
      </c>
      <c r="C8" s="24">
        <f>27/27</f>
        <v>1</v>
      </c>
      <c r="D8" s="25">
        <f>(2*B8*C8)/(B8+C8)</f>
        <v>1</v>
      </c>
      <c r="E8" s="13" t="s">
        <v>539</v>
      </c>
    </row>
    <row r="9" spans="1:5" x14ac:dyDescent="0.25">
      <c r="A9" s="45">
        <v>8</v>
      </c>
      <c r="B9" s="46">
        <f>1</f>
        <v>1</v>
      </c>
      <c r="C9" s="46">
        <f>1</f>
        <v>1</v>
      </c>
      <c r="D9" s="47">
        <f>(2*B9*C9)/(B9+C9)</f>
        <v>1</v>
      </c>
      <c r="E9" s="13" t="s">
        <v>541</v>
      </c>
    </row>
    <row r="10" spans="1:5" x14ac:dyDescent="0.25">
      <c r="A10" s="15">
        <v>9</v>
      </c>
      <c r="B10" s="24">
        <f>5/5</f>
        <v>1</v>
      </c>
      <c r="C10" s="24">
        <f>5/5</f>
        <v>1</v>
      </c>
      <c r="D10" s="25">
        <f>(2*B10*C10)/(B10+C10)</f>
        <v>1</v>
      </c>
      <c r="E10" s="13" t="s">
        <v>540</v>
      </c>
    </row>
    <row r="11" spans="1:5" x14ac:dyDescent="0.25">
      <c r="A11" s="15">
        <v>10</v>
      </c>
      <c r="B11" s="24">
        <f>43/43</f>
        <v>1</v>
      </c>
      <c r="C11" s="24">
        <f>43/43</f>
        <v>1</v>
      </c>
      <c r="D11" s="25">
        <f>(2*B11*C11)/(B11+C11)</f>
        <v>1</v>
      </c>
      <c r="E11" s="13" t="s">
        <v>539</v>
      </c>
    </row>
    <row r="12" spans="1:5" x14ac:dyDescent="0.25">
      <c r="A12" s="15">
        <v>11</v>
      </c>
      <c r="B12" s="24">
        <f>125/125</f>
        <v>1</v>
      </c>
      <c r="C12" s="24">
        <f>125/125</f>
        <v>1</v>
      </c>
      <c r="D12" s="25">
        <f>(2*B12*C12)/(B12+C12)</f>
        <v>1</v>
      </c>
      <c r="E12" s="13" t="s">
        <v>539</v>
      </c>
    </row>
    <row r="13" spans="1:5" x14ac:dyDescent="0.25">
      <c r="A13" s="15">
        <v>12</v>
      </c>
      <c r="B13" s="24">
        <f>43/43</f>
        <v>1</v>
      </c>
      <c r="C13" s="24">
        <f>43/43</f>
        <v>1</v>
      </c>
      <c r="D13" s="25">
        <f>(2*B13*C13)/(B13+C13)</f>
        <v>1</v>
      </c>
      <c r="E13" s="13" t="s">
        <v>540</v>
      </c>
    </row>
    <row r="14" spans="1:5" x14ac:dyDescent="0.25">
      <c r="A14" s="15">
        <v>13</v>
      </c>
      <c r="B14" s="24">
        <f>166/166</f>
        <v>1</v>
      </c>
      <c r="C14" s="24">
        <f>166/166</f>
        <v>1</v>
      </c>
      <c r="D14" s="25">
        <f>(2*B14*C14)/(B14+C14)</f>
        <v>1</v>
      </c>
      <c r="E14" s="13" t="s">
        <v>541</v>
      </c>
    </row>
    <row r="15" spans="1:5" x14ac:dyDescent="0.25">
      <c r="A15" s="15">
        <v>14</v>
      </c>
      <c r="B15" s="24">
        <f>48/48</f>
        <v>1</v>
      </c>
      <c r="C15" s="24">
        <f>48/48</f>
        <v>1</v>
      </c>
      <c r="D15" s="25">
        <f>(2*B15*C15)/(B15+C15)</f>
        <v>1</v>
      </c>
      <c r="E15" s="13" t="s">
        <v>77</v>
      </c>
    </row>
    <row r="16" spans="1:5" x14ac:dyDescent="0.25">
      <c r="A16" s="15">
        <v>15</v>
      </c>
      <c r="B16" s="24">
        <f>26/26</f>
        <v>1</v>
      </c>
      <c r="C16" s="24">
        <f>26/26</f>
        <v>1</v>
      </c>
      <c r="D16" s="25">
        <f>(2*B16*C16)/(B16+C16)</f>
        <v>1</v>
      </c>
      <c r="E16" s="13" t="s">
        <v>539</v>
      </c>
    </row>
    <row r="17" spans="1:5" x14ac:dyDescent="0.25">
      <c r="A17" s="15">
        <v>16</v>
      </c>
      <c r="B17" s="24">
        <f>48/48</f>
        <v>1</v>
      </c>
      <c r="C17" s="24">
        <f>48/48</f>
        <v>1</v>
      </c>
      <c r="D17" s="25">
        <f>(2*B17*C17)/(B17+C17)</f>
        <v>1</v>
      </c>
      <c r="E17" s="13" t="s">
        <v>538</v>
      </c>
    </row>
    <row r="18" spans="1:5" x14ac:dyDescent="0.25">
      <c r="A18" s="15">
        <v>17</v>
      </c>
      <c r="B18" s="24">
        <f>57/57</f>
        <v>1</v>
      </c>
      <c r="C18" s="24">
        <f>57/57</f>
        <v>1</v>
      </c>
      <c r="D18" s="25">
        <f>(2*B18*C18)/(B18+C18)</f>
        <v>1</v>
      </c>
      <c r="E18" s="13" t="s">
        <v>539</v>
      </c>
    </row>
    <row r="19" spans="1:5" x14ac:dyDescent="0.25">
      <c r="A19" s="19">
        <v>18</v>
      </c>
      <c r="B19" s="26">
        <f>85/85</f>
        <v>1</v>
      </c>
      <c r="C19" s="26">
        <f>85/85</f>
        <v>1</v>
      </c>
      <c r="D19" s="25">
        <f>(2*B19*C19)/(B19+C19)</f>
        <v>1</v>
      </c>
      <c r="E19" s="13" t="s">
        <v>77</v>
      </c>
    </row>
    <row r="20" spans="1:5" x14ac:dyDescent="0.25">
      <c r="A20" s="19">
        <v>19</v>
      </c>
      <c r="B20" s="26">
        <f>154/154</f>
        <v>1</v>
      </c>
      <c r="C20" s="26">
        <f>154/154</f>
        <v>1</v>
      </c>
      <c r="D20" s="25">
        <f>(2*B20*C20)/(B20+C20)</f>
        <v>1</v>
      </c>
      <c r="E20" s="13" t="s">
        <v>77</v>
      </c>
    </row>
    <row r="21" spans="1:5" x14ac:dyDescent="0.25">
      <c r="A21" s="19">
        <v>20</v>
      </c>
      <c r="B21" s="26">
        <f>142/142</f>
        <v>1</v>
      </c>
      <c r="C21" s="26">
        <f>142/142</f>
        <v>1</v>
      </c>
      <c r="D21" s="25">
        <f>(2*B21*C21)/(B21+C21)</f>
        <v>1</v>
      </c>
      <c r="E21" s="13" t="s">
        <v>540</v>
      </c>
    </row>
    <row r="22" spans="1:5" x14ac:dyDescent="0.25">
      <c r="A22" s="19">
        <v>21</v>
      </c>
      <c r="B22" s="26">
        <f>103/103</f>
        <v>1</v>
      </c>
      <c r="C22" s="26">
        <f>103/103</f>
        <v>1</v>
      </c>
      <c r="D22" s="25">
        <f>(2*B22*C22)/(B22+C22)</f>
        <v>1</v>
      </c>
      <c r="E22" s="13" t="s">
        <v>77</v>
      </c>
    </row>
    <row r="23" spans="1:5" x14ac:dyDescent="0.25">
      <c r="A23" s="19">
        <v>22</v>
      </c>
      <c r="B23" s="26">
        <f>95/95</f>
        <v>1</v>
      </c>
      <c r="C23" s="26">
        <f>95/95</f>
        <v>1</v>
      </c>
      <c r="D23" s="25">
        <f>(2*B23*C23)/(B23+C23)</f>
        <v>1</v>
      </c>
      <c r="E23" s="13" t="s">
        <v>541</v>
      </c>
    </row>
    <row r="24" spans="1:5" x14ac:dyDescent="0.25">
      <c r="A24" s="19">
        <v>23</v>
      </c>
      <c r="B24" s="26">
        <f>99/99</f>
        <v>1</v>
      </c>
      <c r="C24" s="26">
        <f>99/99</f>
        <v>1</v>
      </c>
      <c r="D24" s="25">
        <f>(2*B24*C24)/(B24+C24)</f>
        <v>1</v>
      </c>
      <c r="E24" s="13" t="s">
        <v>540</v>
      </c>
    </row>
    <row r="25" spans="1:5" x14ac:dyDescent="0.25">
      <c r="A25" s="19">
        <v>24</v>
      </c>
      <c r="B25" s="26">
        <f>42/42</f>
        <v>1</v>
      </c>
      <c r="C25" s="26">
        <f>42/42</f>
        <v>1</v>
      </c>
      <c r="D25" s="25">
        <f>(2*B25*C25)/(B25+C25)</f>
        <v>1</v>
      </c>
      <c r="E25" s="13" t="s">
        <v>77</v>
      </c>
    </row>
    <row r="26" spans="1:5" ht="15.75" thickBot="1" x14ac:dyDescent="0.3">
      <c r="A26" s="19">
        <v>25</v>
      </c>
      <c r="B26" s="26">
        <f>119/119</f>
        <v>1</v>
      </c>
      <c r="C26" s="26">
        <f>119/119</f>
        <v>1</v>
      </c>
      <c r="D26" s="25">
        <f>(2*B26*C26)/(B26+C26)</f>
        <v>1</v>
      </c>
      <c r="E26" s="30" t="s">
        <v>538</v>
      </c>
    </row>
    <row r="27" spans="1:5" x14ac:dyDescent="0.25">
      <c r="A27" s="19">
        <v>26</v>
      </c>
      <c r="B27" s="26">
        <f>80/80</f>
        <v>1</v>
      </c>
      <c r="C27" s="26">
        <f>80/80</f>
        <v>1</v>
      </c>
      <c r="D27" s="25">
        <f>(2*B27*C27)/(B27+C27)</f>
        <v>1</v>
      </c>
      <c r="E27" s="13" t="s">
        <v>540</v>
      </c>
    </row>
    <row r="28" spans="1:5" x14ac:dyDescent="0.25">
      <c r="A28" s="19">
        <v>27</v>
      </c>
      <c r="B28" s="26">
        <f>21/21</f>
        <v>1</v>
      </c>
      <c r="C28" s="26">
        <f>21/21</f>
        <v>1</v>
      </c>
      <c r="D28" s="25">
        <f>(2*B28*C28)/(B28+C28)</f>
        <v>1</v>
      </c>
      <c r="E28" s="13" t="s">
        <v>541</v>
      </c>
    </row>
    <row r="29" spans="1:5" x14ac:dyDescent="0.25">
      <c r="A29" s="19">
        <v>28</v>
      </c>
      <c r="B29" s="26">
        <f>67/67</f>
        <v>1</v>
      </c>
      <c r="C29" s="26">
        <f>67/67</f>
        <v>1</v>
      </c>
      <c r="D29" s="25">
        <f>(2*B29*C29)/(B29+C29)</f>
        <v>1</v>
      </c>
      <c r="E29" s="13" t="s">
        <v>538</v>
      </c>
    </row>
    <row r="30" spans="1:5" x14ac:dyDescent="0.25">
      <c r="A30" s="19">
        <v>29</v>
      </c>
      <c r="B30" s="26">
        <f>39/39</f>
        <v>1</v>
      </c>
      <c r="C30" s="26">
        <f>39/39</f>
        <v>1</v>
      </c>
      <c r="D30" s="25">
        <f>(2*B30*C30)/(B30+C30)</f>
        <v>1</v>
      </c>
      <c r="E30" s="13" t="s">
        <v>538</v>
      </c>
    </row>
    <row r="31" spans="1:5" x14ac:dyDescent="0.25">
      <c r="A31" s="19">
        <v>30</v>
      </c>
      <c r="B31" s="26">
        <f>67/67</f>
        <v>1</v>
      </c>
      <c r="C31" s="26">
        <f>67/67</f>
        <v>1</v>
      </c>
      <c r="D31" s="25">
        <f>(2*B31*C31)/(B31+C31)</f>
        <v>1</v>
      </c>
      <c r="E31" s="13" t="s">
        <v>77</v>
      </c>
    </row>
    <row r="32" spans="1:5" x14ac:dyDescent="0.25">
      <c r="A32" s="19">
        <v>31</v>
      </c>
      <c r="B32" s="26">
        <f>80/80</f>
        <v>1</v>
      </c>
      <c r="C32" s="26">
        <f>80/80</f>
        <v>1</v>
      </c>
      <c r="D32" s="25">
        <f>(2*B32*C32)/(B32+C32)</f>
        <v>1</v>
      </c>
      <c r="E32" s="13" t="s">
        <v>540</v>
      </c>
    </row>
    <row r="33" spans="1:5" x14ac:dyDescent="0.25">
      <c r="A33" s="19">
        <v>32</v>
      </c>
      <c r="B33" s="26">
        <f>21/21</f>
        <v>1</v>
      </c>
      <c r="C33" s="26">
        <f>21/21</f>
        <v>1</v>
      </c>
      <c r="D33" s="25">
        <f>(2*B33*C33)/(B33+C33)</f>
        <v>1</v>
      </c>
      <c r="E33" s="13" t="s">
        <v>542</v>
      </c>
    </row>
    <row r="34" spans="1:5" x14ac:dyDescent="0.25">
      <c r="A34" s="19">
        <v>33</v>
      </c>
      <c r="B34" s="26">
        <f>58/58</f>
        <v>1</v>
      </c>
      <c r="C34" s="26">
        <f>58/58</f>
        <v>1</v>
      </c>
      <c r="D34" s="25">
        <f>(2*B34*C34)/(B34+C34)</f>
        <v>1</v>
      </c>
      <c r="E34" s="13" t="s">
        <v>541</v>
      </c>
    </row>
    <row r="35" spans="1:5" x14ac:dyDescent="0.25">
      <c r="A35" s="19">
        <v>34</v>
      </c>
      <c r="B35" s="26">
        <f>45/45</f>
        <v>1</v>
      </c>
      <c r="C35" s="26">
        <f>45/45</f>
        <v>1</v>
      </c>
      <c r="D35" s="25">
        <f>(2*B35*C35)/(B35+C35)</f>
        <v>1</v>
      </c>
      <c r="E35" s="13" t="s">
        <v>77</v>
      </c>
    </row>
    <row r="36" spans="1:5" x14ac:dyDescent="0.25">
      <c r="A36" s="19">
        <v>35</v>
      </c>
      <c r="B36" s="26">
        <f>18/18</f>
        <v>1</v>
      </c>
      <c r="C36" s="26">
        <f>18/18</f>
        <v>1</v>
      </c>
      <c r="D36" s="25">
        <f>(2*B36*C36)/(B36+C36)</f>
        <v>1</v>
      </c>
      <c r="E36" s="13" t="s">
        <v>539</v>
      </c>
    </row>
    <row r="37" spans="1:5" x14ac:dyDescent="0.25">
      <c r="A37" s="19">
        <v>36</v>
      </c>
      <c r="B37" s="26">
        <f>45/45</f>
        <v>1</v>
      </c>
      <c r="C37" s="26">
        <f>45/45</f>
        <v>1</v>
      </c>
      <c r="D37" s="25">
        <f>(2*B37*C37)/(B37+C37)</f>
        <v>1</v>
      </c>
      <c r="E37" s="13" t="s">
        <v>77</v>
      </c>
    </row>
    <row r="38" spans="1:5" x14ac:dyDescent="0.25">
      <c r="A38" s="19">
        <v>37</v>
      </c>
      <c r="B38" s="26">
        <f>60/60</f>
        <v>1</v>
      </c>
      <c r="C38" s="26">
        <f>60/60</f>
        <v>1</v>
      </c>
      <c r="D38" s="25">
        <f>(2*B38*C38)/(B38+C38)</f>
        <v>1</v>
      </c>
      <c r="E38" s="13" t="s">
        <v>77</v>
      </c>
    </row>
    <row r="39" spans="1:5" x14ac:dyDescent="0.25">
      <c r="A39" s="19">
        <v>38</v>
      </c>
      <c r="B39" s="26">
        <f>50/50</f>
        <v>1</v>
      </c>
      <c r="C39" s="26">
        <f>50/50</f>
        <v>1</v>
      </c>
      <c r="D39" s="25">
        <f>(2*B39*C39)/(B39+C39)</f>
        <v>1</v>
      </c>
      <c r="E39" s="40" t="s">
        <v>538</v>
      </c>
    </row>
    <row r="40" spans="1:5" x14ac:dyDescent="0.25">
      <c r="A40" s="19">
        <v>39</v>
      </c>
      <c r="B40" s="26">
        <f>50/50</f>
        <v>1</v>
      </c>
      <c r="C40" s="26">
        <f>50/50</f>
        <v>1</v>
      </c>
      <c r="D40" s="25">
        <f>(2*B40*C40)/(B40+C40)</f>
        <v>1</v>
      </c>
      <c r="E40" s="13" t="s">
        <v>540</v>
      </c>
    </row>
    <row r="41" spans="1:5" x14ac:dyDescent="0.25">
      <c r="A41" s="19">
        <v>40</v>
      </c>
      <c r="B41" s="26">
        <f>55/55</f>
        <v>1</v>
      </c>
      <c r="C41" s="26">
        <f>55/55</f>
        <v>1</v>
      </c>
      <c r="D41" s="25">
        <f>(2*B41*C41)/(B41+C41)</f>
        <v>1</v>
      </c>
      <c r="E41" s="13" t="s">
        <v>77</v>
      </c>
    </row>
    <row r="42" spans="1:5" x14ac:dyDescent="0.25">
      <c r="A42" s="19">
        <v>41</v>
      </c>
      <c r="B42" s="26">
        <f>44/44</f>
        <v>1</v>
      </c>
      <c r="C42" s="26">
        <f>44/44</f>
        <v>1</v>
      </c>
      <c r="D42" s="25">
        <f>(2*B42*C42)/(B42+C42)</f>
        <v>1</v>
      </c>
      <c r="E42" s="13" t="s">
        <v>540</v>
      </c>
    </row>
    <row r="43" spans="1:5" x14ac:dyDescent="0.25">
      <c r="A43" s="19">
        <v>42</v>
      </c>
      <c r="B43" s="26">
        <f>53/53</f>
        <v>1</v>
      </c>
      <c r="C43" s="26">
        <f>53/53</f>
        <v>1</v>
      </c>
      <c r="D43" s="25">
        <f>(2*B43*C43)/(B43+C43)</f>
        <v>1</v>
      </c>
      <c r="E43" s="13" t="s">
        <v>539</v>
      </c>
    </row>
    <row r="44" spans="1:5" x14ac:dyDescent="0.25">
      <c r="A44" s="19">
        <v>43</v>
      </c>
      <c r="B44" s="26">
        <f>41/41</f>
        <v>1</v>
      </c>
      <c r="C44" s="26">
        <f>41/41</f>
        <v>1</v>
      </c>
      <c r="D44" s="25">
        <f>(2*B44*C44)/(B44+C44)</f>
        <v>1</v>
      </c>
      <c r="E44" s="13" t="s">
        <v>538</v>
      </c>
    </row>
    <row r="45" spans="1:5" x14ac:dyDescent="0.25">
      <c r="A45" s="19">
        <v>44</v>
      </c>
      <c r="B45" s="26">
        <f>42/42</f>
        <v>1</v>
      </c>
      <c r="C45" s="26">
        <f>42/42</f>
        <v>1</v>
      </c>
      <c r="D45" s="25">
        <f>(2*B45*C45)/(B45+C45)</f>
        <v>1</v>
      </c>
      <c r="E45" s="13" t="s">
        <v>77</v>
      </c>
    </row>
    <row r="46" spans="1:5" x14ac:dyDescent="0.25">
      <c r="A46" s="19">
        <v>45</v>
      </c>
      <c r="B46" s="26">
        <f>41/41</f>
        <v>1</v>
      </c>
      <c r="C46" s="26">
        <f>41/41</f>
        <v>1</v>
      </c>
      <c r="D46" s="25">
        <f>(2*B46*C46)/(B46+C46)</f>
        <v>1</v>
      </c>
      <c r="E46" s="13" t="s">
        <v>539</v>
      </c>
    </row>
    <row r="47" spans="1:5" x14ac:dyDescent="0.25">
      <c r="A47" s="19">
        <v>46</v>
      </c>
      <c r="B47" s="26">
        <f>45/45</f>
        <v>1</v>
      </c>
      <c r="C47" s="26">
        <f>45/45</f>
        <v>1</v>
      </c>
      <c r="D47" s="25">
        <f>(2*B47*C47)/(B47+C47)</f>
        <v>1</v>
      </c>
      <c r="E47" s="40" t="s">
        <v>540</v>
      </c>
    </row>
    <row r="48" spans="1:5" x14ac:dyDescent="0.25">
      <c r="A48" s="19">
        <v>47</v>
      </c>
      <c r="B48" s="26">
        <f>60/60</f>
        <v>1</v>
      </c>
      <c r="C48" s="26">
        <f>60/60</f>
        <v>1</v>
      </c>
      <c r="D48" s="25">
        <f>(2*B48*C48)/(B48+C48)</f>
        <v>1</v>
      </c>
      <c r="E48" s="13" t="s">
        <v>538</v>
      </c>
    </row>
    <row r="49" spans="1:5" x14ac:dyDescent="0.25">
      <c r="A49" s="19">
        <v>48</v>
      </c>
      <c r="B49" s="26">
        <f>67/67</f>
        <v>1</v>
      </c>
      <c r="C49" s="26">
        <f>67/67</f>
        <v>1</v>
      </c>
      <c r="D49" s="25">
        <f>(2*B49*C49)/(B49+C49)</f>
        <v>1</v>
      </c>
      <c r="E49" s="13" t="s">
        <v>539</v>
      </c>
    </row>
    <row r="50" spans="1:5" x14ac:dyDescent="0.25">
      <c r="A50" s="19">
        <v>49</v>
      </c>
      <c r="B50" s="26">
        <f>16/16</f>
        <v>1</v>
      </c>
      <c r="C50" s="26">
        <f>16/16</f>
        <v>1</v>
      </c>
      <c r="D50" s="25">
        <f>(2*B50*C50)/(B50+C50)</f>
        <v>1</v>
      </c>
      <c r="E50" s="13" t="s">
        <v>543</v>
      </c>
    </row>
    <row r="51" spans="1:5" ht="15.75" thickBot="1" x14ac:dyDescent="0.3">
      <c r="A51" s="19">
        <v>50</v>
      </c>
      <c r="B51" s="26">
        <f>40/40</f>
        <v>1</v>
      </c>
      <c r="C51" s="26">
        <f>40/40</f>
        <v>1</v>
      </c>
      <c r="D51" s="25">
        <f>(2*B51*C51)/(B51+C51)</f>
        <v>1</v>
      </c>
      <c r="E51" s="30" t="s">
        <v>542</v>
      </c>
    </row>
    <row r="52" spans="1:5" x14ac:dyDescent="0.25">
      <c r="A52" s="19">
        <v>51</v>
      </c>
      <c r="B52" s="26">
        <f>39/39</f>
        <v>1</v>
      </c>
      <c r="C52" s="26">
        <f>39/39</f>
        <v>1</v>
      </c>
      <c r="D52" s="25">
        <f>(2*B52*C52)/(B52+C52)</f>
        <v>1</v>
      </c>
      <c r="E52" s="13" t="s">
        <v>77</v>
      </c>
    </row>
    <row r="53" spans="1:5" x14ac:dyDescent="0.25">
      <c r="A53" s="19">
        <v>52</v>
      </c>
      <c r="B53" s="26">
        <f>54/54</f>
        <v>1</v>
      </c>
      <c r="C53" s="26">
        <f>54/54</f>
        <v>1</v>
      </c>
      <c r="D53" s="25">
        <f>(2*B53*C53)/(B53+C53)</f>
        <v>1</v>
      </c>
      <c r="E53" s="13" t="s">
        <v>77</v>
      </c>
    </row>
    <row r="54" spans="1:5" x14ac:dyDescent="0.25">
      <c r="A54" s="19">
        <v>53</v>
      </c>
      <c r="B54" s="26">
        <f>45/45</f>
        <v>1</v>
      </c>
      <c r="C54" s="26">
        <f>45/45</f>
        <v>1</v>
      </c>
      <c r="D54" s="25">
        <f>(2*B54*C54)/(B54+C54)</f>
        <v>1</v>
      </c>
      <c r="E54" s="13" t="s">
        <v>540</v>
      </c>
    </row>
    <row r="55" spans="1:5" x14ac:dyDescent="0.25">
      <c r="A55" s="19">
        <v>54</v>
      </c>
      <c r="B55" s="26">
        <f>46/46</f>
        <v>1</v>
      </c>
      <c r="C55" s="26">
        <f>46/46</f>
        <v>1</v>
      </c>
      <c r="D55" s="25">
        <f>(2*B55*C55)/(B55+C55)</f>
        <v>1</v>
      </c>
      <c r="E55" s="13" t="s">
        <v>540</v>
      </c>
    </row>
    <row r="56" spans="1:5" x14ac:dyDescent="0.25">
      <c r="A56" s="19">
        <v>55</v>
      </c>
      <c r="B56" s="26">
        <f>47/47</f>
        <v>1</v>
      </c>
      <c r="C56" s="26">
        <f>47/47</f>
        <v>1</v>
      </c>
      <c r="D56" s="25">
        <f>(2*B56*C56)/(B56+C56)</f>
        <v>1</v>
      </c>
      <c r="E56" s="13" t="s">
        <v>77</v>
      </c>
    </row>
    <row r="57" spans="1:5" x14ac:dyDescent="0.25">
      <c r="A57" s="19">
        <v>56</v>
      </c>
      <c r="B57" s="26">
        <f>53/53</f>
        <v>1</v>
      </c>
      <c r="C57" s="26">
        <f>53/53</f>
        <v>1</v>
      </c>
      <c r="D57" s="25">
        <f>(2*B57*C57)/(B57+C57)</f>
        <v>1</v>
      </c>
      <c r="E57" s="13" t="s">
        <v>77</v>
      </c>
    </row>
    <row r="58" spans="1:5" x14ac:dyDescent="0.25">
      <c r="A58" s="19">
        <v>57</v>
      </c>
      <c r="B58" s="26">
        <f>54/54</f>
        <v>1</v>
      </c>
      <c r="C58" s="26">
        <f>54/54</f>
        <v>1</v>
      </c>
      <c r="D58" s="25">
        <f>(2*B58*C58)/(B58+C58)</f>
        <v>1</v>
      </c>
      <c r="E58" s="13" t="s">
        <v>538</v>
      </c>
    </row>
    <row r="59" spans="1:5" x14ac:dyDescent="0.25">
      <c r="A59" s="19">
        <v>58</v>
      </c>
      <c r="B59" s="26">
        <f>40/40</f>
        <v>1</v>
      </c>
      <c r="C59" s="26">
        <f>40/40</f>
        <v>1</v>
      </c>
      <c r="D59" s="25">
        <f>(2*B59*C59)/(B59+C59)</f>
        <v>1</v>
      </c>
      <c r="E59" s="13" t="s">
        <v>77</v>
      </c>
    </row>
    <row r="60" spans="1:5" x14ac:dyDescent="0.25">
      <c r="A60" s="19">
        <v>59</v>
      </c>
      <c r="B60" s="26">
        <f>39/39</f>
        <v>1</v>
      </c>
      <c r="C60" s="26">
        <f>39/39</f>
        <v>1</v>
      </c>
      <c r="D60" s="25">
        <f>(2*B60*C60)/(B60+C60)</f>
        <v>1</v>
      </c>
      <c r="E60" s="13" t="s">
        <v>77</v>
      </c>
    </row>
    <row r="61" spans="1:5" x14ac:dyDescent="0.25">
      <c r="A61" s="19">
        <v>60</v>
      </c>
      <c r="B61" s="26">
        <f>45/45</f>
        <v>1</v>
      </c>
      <c r="C61" s="26">
        <f>45/45</f>
        <v>1</v>
      </c>
      <c r="D61" s="25">
        <f>(2*B61*C61)/(B61+C61)</f>
        <v>1</v>
      </c>
      <c r="E61" s="13" t="s">
        <v>539</v>
      </c>
    </row>
    <row r="62" spans="1:5" x14ac:dyDescent="0.25">
      <c r="A62" s="19">
        <v>61</v>
      </c>
      <c r="B62" s="26">
        <f>53/53</f>
        <v>1</v>
      </c>
      <c r="C62" s="26">
        <f>53/53</f>
        <v>1</v>
      </c>
      <c r="D62" s="25">
        <f>(2*B62*C62)/(B62+C62)</f>
        <v>1</v>
      </c>
      <c r="E62" s="13" t="s">
        <v>77</v>
      </c>
    </row>
    <row r="63" spans="1:5" x14ac:dyDescent="0.25">
      <c r="A63" s="19">
        <v>62</v>
      </c>
      <c r="B63" s="26">
        <f>113/113</f>
        <v>1</v>
      </c>
      <c r="C63" s="26">
        <f>113/113</f>
        <v>1</v>
      </c>
      <c r="D63" s="25">
        <f>(2*B63*C63)/(B63+C63)</f>
        <v>1</v>
      </c>
      <c r="E63" s="13" t="s">
        <v>77</v>
      </c>
    </row>
    <row r="64" spans="1:5" x14ac:dyDescent="0.25">
      <c r="A64" s="19">
        <v>63</v>
      </c>
      <c r="B64" s="26">
        <f>68/68</f>
        <v>1</v>
      </c>
      <c r="C64" s="26">
        <f>68/68</f>
        <v>1</v>
      </c>
      <c r="D64" s="25">
        <f>(2*B64*C64)/(B64+C64)</f>
        <v>1</v>
      </c>
      <c r="E64" s="13" t="s">
        <v>77</v>
      </c>
    </row>
    <row r="65" spans="1:5" x14ac:dyDescent="0.25">
      <c r="A65" s="19">
        <v>64</v>
      </c>
      <c r="B65" s="26">
        <f>43/43</f>
        <v>1</v>
      </c>
      <c r="C65" s="26">
        <f>43/43</f>
        <v>1</v>
      </c>
      <c r="D65" s="25">
        <f>(2*B65*C65)/(B65+C65)</f>
        <v>1</v>
      </c>
      <c r="E65" s="13" t="s">
        <v>77</v>
      </c>
    </row>
    <row r="66" spans="1:5" x14ac:dyDescent="0.25">
      <c r="A66" s="19">
        <v>65</v>
      </c>
      <c r="B66" s="26">
        <f>98/98</f>
        <v>1</v>
      </c>
      <c r="C66" s="26">
        <f>98/98</f>
        <v>1</v>
      </c>
      <c r="D66" s="25">
        <f>(2*B66*C66)/(B66+C66)</f>
        <v>1</v>
      </c>
      <c r="E66" s="13" t="s">
        <v>77</v>
      </c>
    </row>
    <row r="67" spans="1:5" x14ac:dyDescent="0.25">
      <c r="A67" s="19">
        <v>66</v>
      </c>
      <c r="B67" s="26">
        <f>124/124</f>
        <v>1</v>
      </c>
      <c r="C67" s="26">
        <f>124/124</f>
        <v>1</v>
      </c>
      <c r="D67" s="25">
        <f>(2*B67*C67)/(B67+C67)</f>
        <v>1</v>
      </c>
      <c r="E67" s="59" t="s">
        <v>77</v>
      </c>
    </row>
    <row r="68" spans="1:5" x14ac:dyDescent="0.25">
      <c r="A68" s="19">
        <v>67</v>
      </c>
      <c r="B68" s="26">
        <f>78/78</f>
        <v>1</v>
      </c>
      <c r="C68" s="26">
        <f>78/78</f>
        <v>1</v>
      </c>
      <c r="D68" s="25">
        <f>(2*B68*C68)/(B68+C68)</f>
        <v>1</v>
      </c>
      <c r="E68" s="13" t="s">
        <v>539</v>
      </c>
    </row>
    <row r="69" spans="1:5" x14ac:dyDescent="0.25">
      <c r="A69" s="19">
        <v>68</v>
      </c>
      <c r="B69" s="26">
        <f>110/110</f>
        <v>1</v>
      </c>
      <c r="C69" s="26">
        <f>110/110</f>
        <v>1</v>
      </c>
      <c r="D69" s="25">
        <f>(2*B69*C69)/(B69+C69)</f>
        <v>1</v>
      </c>
      <c r="E69" s="13" t="s">
        <v>77</v>
      </c>
    </row>
    <row r="70" spans="1:5" x14ac:dyDescent="0.25">
      <c r="A70" s="19">
        <v>69</v>
      </c>
      <c r="B70" s="26">
        <f>51/51</f>
        <v>1</v>
      </c>
      <c r="C70" s="26">
        <f>51/51</f>
        <v>1</v>
      </c>
      <c r="D70" s="25">
        <f>(2*B70*C70)/(B70+C70)</f>
        <v>1</v>
      </c>
      <c r="E70" s="13" t="s">
        <v>77</v>
      </c>
    </row>
    <row r="71" spans="1:5" x14ac:dyDescent="0.25">
      <c r="A71" s="19">
        <v>70</v>
      </c>
      <c r="B71" s="26">
        <f>45/45</f>
        <v>1</v>
      </c>
      <c r="C71" s="26">
        <f>45/45</f>
        <v>1</v>
      </c>
      <c r="D71" s="25">
        <f>(2*B71*C71)/(B71+C71)</f>
        <v>1</v>
      </c>
      <c r="E71" s="13" t="s">
        <v>77</v>
      </c>
    </row>
    <row r="72" spans="1:5" x14ac:dyDescent="0.25">
      <c r="A72" s="19">
        <v>71</v>
      </c>
      <c r="B72" s="26">
        <f>45/45</f>
        <v>1</v>
      </c>
      <c r="C72" s="26">
        <f>45/45</f>
        <v>1</v>
      </c>
      <c r="D72" s="25">
        <f>(2*B72*C72)/(B72+C72)</f>
        <v>1</v>
      </c>
      <c r="E72" s="13" t="s">
        <v>77</v>
      </c>
    </row>
    <row r="73" spans="1:5" x14ac:dyDescent="0.25">
      <c r="A73" s="19">
        <v>72</v>
      </c>
      <c r="B73" s="26">
        <f>36/36</f>
        <v>1</v>
      </c>
      <c r="C73" s="26">
        <f>36/36</f>
        <v>1</v>
      </c>
      <c r="D73" s="25">
        <f>(2*B73*C73)/(B73+C73)</f>
        <v>1</v>
      </c>
      <c r="E73" s="13" t="s">
        <v>540</v>
      </c>
    </row>
    <row r="74" spans="1:5" x14ac:dyDescent="0.25">
      <c r="A74" s="19">
        <v>73</v>
      </c>
      <c r="B74" s="26">
        <f>99/99</f>
        <v>1</v>
      </c>
      <c r="C74" s="26">
        <f>99/99</f>
        <v>1</v>
      </c>
      <c r="D74" s="25">
        <f>(2*B74*C74)/(B74+C74)</f>
        <v>1</v>
      </c>
      <c r="E74" s="13" t="s">
        <v>540</v>
      </c>
    </row>
    <row r="75" spans="1:5" x14ac:dyDescent="0.25">
      <c r="A75" s="19">
        <v>74</v>
      </c>
      <c r="B75" s="26">
        <f>101/101</f>
        <v>1</v>
      </c>
      <c r="C75" s="26">
        <f>101/101</f>
        <v>1</v>
      </c>
      <c r="D75" s="25">
        <f>(2*B75*C75)/(B75+C75)</f>
        <v>1</v>
      </c>
      <c r="E75" s="13" t="s">
        <v>544</v>
      </c>
    </row>
    <row r="76" spans="1:5" ht="15.75" thickBot="1" x14ac:dyDescent="0.3">
      <c r="A76" s="19">
        <v>75</v>
      </c>
      <c r="B76" s="26">
        <f>74/74</f>
        <v>1</v>
      </c>
      <c r="C76" s="26">
        <f>74/74</f>
        <v>1</v>
      </c>
      <c r="D76" s="25">
        <f>(2*B76*C76)/(B76+C76)</f>
        <v>1</v>
      </c>
      <c r="E76" s="30" t="s">
        <v>542</v>
      </c>
    </row>
    <row r="77" spans="1:5" x14ac:dyDescent="0.25">
      <c r="A77" s="19">
        <v>76</v>
      </c>
      <c r="B77" s="26">
        <f>128/128</f>
        <v>1</v>
      </c>
      <c r="C77" s="26">
        <f>128/128</f>
        <v>1</v>
      </c>
      <c r="D77" s="25">
        <f>(2*B77*C77)/(B77+C77)</f>
        <v>1</v>
      </c>
      <c r="E77" s="13" t="s">
        <v>541</v>
      </c>
    </row>
    <row r="78" spans="1:5" x14ac:dyDescent="0.25">
      <c r="A78" s="19">
        <v>77</v>
      </c>
      <c r="B78" s="26">
        <f>62/62</f>
        <v>1</v>
      </c>
      <c r="C78" s="26">
        <f>62/62</f>
        <v>1</v>
      </c>
      <c r="D78" s="25">
        <f>(2*B78*C78)/(B78+C78)</f>
        <v>1</v>
      </c>
      <c r="E78" s="13" t="s">
        <v>539</v>
      </c>
    </row>
    <row r="79" spans="1:5" x14ac:dyDescent="0.25">
      <c r="A79" s="19">
        <v>78</v>
      </c>
      <c r="B79" s="26">
        <f>45/45</f>
        <v>1</v>
      </c>
      <c r="C79" s="26">
        <f>45/45</f>
        <v>1</v>
      </c>
      <c r="D79" s="25">
        <f>(2*B79*C79)/(B79+C79)</f>
        <v>1</v>
      </c>
      <c r="E79" s="13" t="s">
        <v>544</v>
      </c>
    </row>
    <row r="80" spans="1:5" x14ac:dyDescent="0.25">
      <c r="A80" s="19">
        <v>79</v>
      </c>
      <c r="B80" s="26">
        <f>45/45</f>
        <v>1</v>
      </c>
      <c r="C80" s="26">
        <f>45/45</f>
        <v>1</v>
      </c>
      <c r="D80" s="25">
        <f>(2*B80*C80)/(B80+C80)</f>
        <v>1</v>
      </c>
      <c r="E80" s="13" t="s">
        <v>539</v>
      </c>
    </row>
    <row r="81" spans="1:5" x14ac:dyDescent="0.25">
      <c r="A81" s="19">
        <v>80</v>
      </c>
      <c r="B81" s="26">
        <f>54/54</f>
        <v>1</v>
      </c>
      <c r="C81" s="26">
        <f>54/54</f>
        <v>1</v>
      </c>
      <c r="D81" s="25">
        <f>(2*B81*C81)/(B81+C81)</f>
        <v>1</v>
      </c>
      <c r="E81" s="13" t="s">
        <v>540</v>
      </c>
    </row>
    <row r="82" spans="1:5" x14ac:dyDescent="0.25">
      <c r="A82" s="19">
        <v>81</v>
      </c>
      <c r="B82" s="26">
        <f>122/122</f>
        <v>1</v>
      </c>
      <c r="C82" s="26">
        <f>122/122</f>
        <v>1</v>
      </c>
      <c r="D82" s="25">
        <f>(2*B82*C82)/(B82+C82)</f>
        <v>1</v>
      </c>
      <c r="E82" s="13" t="s">
        <v>541</v>
      </c>
    </row>
    <row r="83" spans="1:5" x14ac:dyDescent="0.25">
      <c r="A83" s="19">
        <v>82</v>
      </c>
      <c r="B83" s="26">
        <f>57/57</f>
        <v>1</v>
      </c>
      <c r="C83" s="26">
        <f>57/57</f>
        <v>1</v>
      </c>
      <c r="D83" s="25">
        <f>(2*B83*C83)/(B83+C83)</f>
        <v>1</v>
      </c>
      <c r="E83" s="13" t="s">
        <v>541</v>
      </c>
    </row>
    <row r="84" spans="1:5" x14ac:dyDescent="0.25">
      <c r="A84" s="19">
        <v>83</v>
      </c>
      <c r="B84" s="26">
        <f>50/50</f>
        <v>1</v>
      </c>
      <c r="C84" s="26">
        <f>50/50</f>
        <v>1</v>
      </c>
      <c r="D84" s="25">
        <f>(2*B84*C84)/(B84+C84)</f>
        <v>1</v>
      </c>
      <c r="E84" s="13" t="s">
        <v>539</v>
      </c>
    </row>
    <row r="85" spans="1:5" x14ac:dyDescent="0.25">
      <c r="A85" s="19">
        <v>84</v>
      </c>
      <c r="B85" s="26">
        <f>31/31</f>
        <v>1</v>
      </c>
      <c r="C85" s="26">
        <f>31/31</f>
        <v>1</v>
      </c>
      <c r="D85" s="25">
        <f>(2*B85*C85)/(B85+C85)</f>
        <v>1</v>
      </c>
      <c r="E85" s="13" t="s">
        <v>543</v>
      </c>
    </row>
    <row r="86" spans="1:5" x14ac:dyDescent="0.25">
      <c r="A86" s="19">
        <v>85</v>
      </c>
      <c r="B86" s="26">
        <f>25/25</f>
        <v>1</v>
      </c>
      <c r="C86" s="26">
        <f>25/25</f>
        <v>1</v>
      </c>
      <c r="D86" s="25">
        <f>(2*B86*C86)/(B86+C86)</f>
        <v>1</v>
      </c>
      <c r="E86" s="13" t="s">
        <v>538</v>
      </c>
    </row>
    <row r="87" spans="1:5" x14ac:dyDescent="0.25">
      <c r="A87" s="19">
        <v>86</v>
      </c>
      <c r="B87" s="26">
        <f>45/45</f>
        <v>1</v>
      </c>
      <c r="C87" s="26">
        <f>45/45</f>
        <v>1</v>
      </c>
      <c r="D87" s="25">
        <f>(2*B87*C87)/(B87+C87)</f>
        <v>1</v>
      </c>
      <c r="E87" s="13" t="s">
        <v>539</v>
      </c>
    </row>
    <row r="88" spans="1:5" x14ac:dyDescent="0.25">
      <c r="A88" s="19">
        <v>87</v>
      </c>
      <c r="B88" s="26">
        <f>72/72</f>
        <v>1</v>
      </c>
      <c r="C88" s="26">
        <f>72/72</f>
        <v>1</v>
      </c>
      <c r="D88" s="25">
        <f>(2*B88*C88)/(B88+C88)</f>
        <v>1</v>
      </c>
      <c r="E88" s="13" t="s">
        <v>543</v>
      </c>
    </row>
    <row r="89" spans="1:5" x14ac:dyDescent="0.25">
      <c r="A89" s="19">
        <v>88</v>
      </c>
      <c r="B89" s="26">
        <f>35/35</f>
        <v>1</v>
      </c>
      <c r="C89" s="26">
        <f>35/35</f>
        <v>1</v>
      </c>
      <c r="D89" s="25">
        <f>(2*B89*C89)/(B89+C89)</f>
        <v>1</v>
      </c>
      <c r="E89" s="13" t="s">
        <v>77</v>
      </c>
    </row>
    <row r="90" spans="1:5" x14ac:dyDescent="0.25">
      <c r="A90" s="19">
        <v>89</v>
      </c>
      <c r="B90" s="26">
        <f>40/40</f>
        <v>1</v>
      </c>
      <c r="C90" s="26">
        <f>40/40</f>
        <v>1</v>
      </c>
      <c r="D90" s="25">
        <f>(2*B90*C90)/(B90+C90)</f>
        <v>1</v>
      </c>
      <c r="E90" s="13" t="s">
        <v>540</v>
      </c>
    </row>
    <row r="91" spans="1:5" x14ac:dyDescent="0.25">
      <c r="A91" s="19">
        <v>90</v>
      </c>
      <c r="B91" s="26">
        <f>133/133</f>
        <v>1</v>
      </c>
      <c r="C91" s="26">
        <f>133/133</f>
        <v>1</v>
      </c>
      <c r="D91" s="25">
        <f>(2*B91*C91)/(B91+C91)</f>
        <v>1</v>
      </c>
      <c r="E91" s="13" t="s">
        <v>544</v>
      </c>
    </row>
    <row r="92" spans="1:5" x14ac:dyDescent="0.25">
      <c r="A92" s="19">
        <v>91</v>
      </c>
      <c r="B92" s="26">
        <f>12/12</f>
        <v>1</v>
      </c>
      <c r="C92" s="26">
        <f>12/12</f>
        <v>1</v>
      </c>
      <c r="D92" s="25">
        <f>(2*B92*C92)/(B92+C92)</f>
        <v>1</v>
      </c>
      <c r="E92" s="13" t="s">
        <v>540</v>
      </c>
    </row>
    <row r="93" spans="1:5" x14ac:dyDescent="0.25">
      <c r="A93" s="19">
        <v>92</v>
      </c>
      <c r="B93" s="26">
        <f>10/10</f>
        <v>1</v>
      </c>
      <c r="C93" s="26">
        <f>10/10</f>
        <v>1</v>
      </c>
      <c r="D93" s="25">
        <f>(2*B93*C93)/(B93+C93)</f>
        <v>1</v>
      </c>
      <c r="E93" s="13" t="s">
        <v>543</v>
      </c>
    </row>
    <row r="94" spans="1:5" x14ac:dyDescent="0.25">
      <c r="A94" s="19">
        <v>93</v>
      </c>
      <c r="B94" s="26">
        <f>71/71</f>
        <v>1</v>
      </c>
      <c r="C94" s="26">
        <f>71/71</f>
        <v>1</v>
      </c>
      <c r="D94" s="25">
        <f>(2*B94*C94)/(B94+C94)</f>
        <v>1</v>
      </c>
      <c r="E94" s="13" t="s">
        <v>543</v>
      </c>
    </row>
    <row r="95" spans="1:5" x14ac:dyDescent="0.25">
      <c r="A95" s="19">
        <v>94</v>
      </c>
      <c r="B95" s="26">
        <f>72/72</f>
        <v>1</v>
      </c>
      <c r="C95" s="26">
        <f>72/72</f>
        <v>1</v>
      </c>
      <c r="D95" s="25">
        <f>(2*B95*C95)/(B95+C95)</f>
        <v>1</v>
      </c>
      <c r="E95" s="13" t="s">
        <v>540</v>
      </c>
    </row>
    <row r="96" spans="1:5" x14ac:dyDescent="0.25">
      <c r="A96" s="19">
        <v>95</v>
      </c>
      <c r="B96" s="26">
        <f>45/45</f>
        <v>1</v>
      </c>
      <c r="C96" s="26">
        <f>45/45</f>
        <v>1</v>
      </c>
      <c r="D96" s="25">
        <f>(2*B96*C96)/(B96+C96)</f>
        <v>1</v>
      </c>
      <c r="E96" s="13" t="s">
        <v>539</v>
      </c>
    </row>
    <row r="97" spans="1:5" x14ac:dyDescent="0.25">
      <c r="A97" s="19">
        <v>96</v>
      </c>
      <c r="B97" s="26">
        <f>52/52</f>
        <v>1</v>
      </c>
      <c r="C97" s="26">
        <f>52/52</f>
        <v>1</v>
      </c>
      <c r="D97" s="25">
        <f>(2*B97*C97)/(B97+C97)</f>
        <v>1</v>
      </c>
      <c r="E97" s="13" t="s">
        <v>542</v>
      </c>
    </row>
    <row r="98" spans="1:5" x14ac:dyDescent="0.25">
      <c r="A98" s="19">
        <v>97</v>
      </c>
      <c r="B98" s="26">
        <f>160/160</f>
        <v>1</v>
      </c>
      <c r="C98" s="26">
        <f>160/160</f>
        <v>1</v>
      </c>
      <c r="D98" s="25">
        <f>(2*B98*C98)/(B98+C98)</f>
        <v>1</v>
      </c>
      <c r="E98" s="13" t="s">
        <v>544</v>
      </c>
    </row>
    <row r="99" spans="1:5" x14ac:dyDescent="0.25">
      <c r="A99" s="48">
        <v>98</v>
      </c>
      <c r="B99" s="49">
        <f>1</f>
        <v>1</v>
      </c>
      <c r="C99" s="49">
        <f>1</f>
        <v>1</v>
      </c>
      <c r="D99" s="47">
        <f>(2*B99*C99)/(B99+C99)</f>
        <v>1</v>
      </c>
      <c r="E99" s="13" t="s">
        <v>541</v>
      </c>
    </row>
    <row r="100" spans="1:5" x14ac:dyDescent="0.25">
      <c r="A100" s="48">
        <v>99</v>
      </c>
      <c r="B100" s="49">
        <f>1</f>
        <v>1</v>
      </c>
      <c r="C100" s="49">
        <f>1</f>
        <v>1</v>
      </c>
      <c r="D100" s="47">
        <f>(2*B100*C100)/(B100+C100)</f>
        <v>1</v>
      </c>
      <c r="E100" s="13" t="s">
        <v>541</v>
      </c>
    </row>
    <row r="101" spans="1:5" ht="15.75" thickBot="1" x14ac:dyDescent="0.3">
      <c r="A101" s="19">
        <v>100</v>
      </c>
      <c r="B101" s="26">
        <f>37/37</f>
        <v>1</v>
      </c>
      <c r="C101" s="26">
        <f>37/37</f>
        <v>1</v>
      </c>
      <c r="D101" s="25">
        <f>(2*B101*C101)/(B101+C101)</f>
        <v>1</v>
      </c>
      <c r="E101" s="30" t="s">
        <v>538</v>
      </c>
    </row>
    <row r="102" spans="1:5" x14ac:dyDescent="0.25">
      <c r="A102" s="19">
        <v>101</v>
      </c>
      <c r="B102" s="26">
        <f>61/61</f>
        <v>1</v>
      </c>
      <c r="C102" s="26">
        <f>61/61</f>
        <v>1</v>
      </c>
      <c r="D102" s="25">
        <f>(2*B102*C102)/(B102+C102)</f>
        <v>1</v>
      </c>
      <c r="E102" s="13" t="s">
        <v>77</v>
      </c>
    </row>
    <row r="103" spans="1:5" x14ac:dyDescent="0.25">
      <c r="A103" s="19">
        <v>102</v>
      </c>
      <c r="B103" s="26">
        <f>28/28</f>
        <v>1</v>
      </c>
      <c r="C103" s="26">
        <f>28/28</f>
        <v>1</v>
      </c>
      <c r="D103" s="25">
        <f>(2*B103*C103)/(B103+C103)</f>
        <v>1</v>
      </c>
      <c r="E103" s="13" t="s">
        <v>543</v>
      </c>
    </row>
    <row r="104" spans="1:5" x14ac:dyDescent="0.25">
      <c r="A104" s="19">
        <v>103</v>
      </c>
      <c r="B104" s="26">
        <f>55/55</f>
        <v>1</v>
      </c>
      <c r="C104" s="26">
        <f>55/55</f>
        <v>1</v>
      </c>
      <c r="D104" s="25">
        <f>(2*B104*C104)/(B104+C104)</f>
        <v>1</v>
      </c>
      <c r="E104" s="13" t="s">
        <v>77</v>
      </c>
    </row>
    <row r="105" spans="1:5" x14ac:dyDescent="0.25">
      <c r="A105" s="19">
        <v>104</v>
      </c>
      <c r="B105" s="26">
        <f>24/24</f>
        <v>1</v>
      </c>
      <c r="C105" s="26">
        <f>24/24</f>
        <v>1</v>
      </c>
      <c r="D105" s="25">
        <f>(2*B105*C105)/(B105+C105)</f>
        <v>1</v>
      </c>
      <c r="E105" s="13" t="s">
        <v>539</v>
      </c>
    </row>
    <row r="106" spans="1:5" x14ac:dyDescent="0.25">
      <c r="A106" s="19">
        <v>105</v>
      </c>
      <c r="B106" s="26">
        <f>32/32</f>
        <v>1</v>
      </c>
      <c r="C106" s="26">
        <f>32/32</f>
        <v>1</v>
      </c>
      <c r="D106" s="25">
        <f>(2*B106*C106)/(B106+C106)</f>
        <v>1</v>
      </c>
      <c r="E106" s="13" t="s">
        <v>77</v>
      </c>
    </row>
    <row r="107" spans="1:5" x14ac:dyDescent="0.25">
      <c r="A107" s="19">
        <v>106</v>
      </c>
      <c r="B107" s="26">
        <f>61/61</f>
        <v>1</v>
      </c>
      <c r="C107" s="26">
        <f>61/61</f>
        <v>1</v>
      </c>
      <c r="D107" s="25">
        <f>(2*B107*C107)/(B107+C107)</f>
        <v>1</v>
      </c>
      <c r="E107" s="13" t="s">
        <v>540</v>
      </c>
    </row>
    <row r="108" spans="1:5" x14ac:dyDescent="0.25">
      <c r="A108" s="19">
        <v>107</v>
      </c>
      <c r="B108" s="26">
        <f>54/54</f>
        <v>1</v>
      </c>
      <c r="C108" s="26">
        <f>54/54</f>
        <v>1</v>
      </c>
      <c r="D108" s="25">
        <f>(2*B108*C108)/(B108+C108)</f>
        <v>1</v>
      </c>
      <c r="E108" s="13" t="s">
        <v>539</v>
      </c>
    </row>
    <row r="109" spans="1:5" x14ac:dyDescent="0.25">
      <c r="A109" s="19">
        <v>108</v>
      </c>
      <c r="B109" s="26">
        <f>18/18</f>
        <v>1</v>
      </c>
      <c r="C109" s="26">
        <f>18/18</f>
        <v>1</v>
      </c>
      <c r="D109" s="25">
        <f>(2*B109*C109)/(B109+C109)</f>
        <v>1</v>
      </c>
      <c r="E109" s="13" t="s">
        <v>543</v>
      </c>
    </row>
    <row r="110" spans="1:5" x14ac:dyDescent="0.25">
      <c r="A110" s="19">
        <v>109</v>
      </c>
      <c r="B110" s="26">
        <f>19/19</f>
        <v>1</v>
      </c>
      <c r="C110" s="26">
        <f>19/19</f>
        <v>1</v>
      </c>
      <c r="D110" s="25">
        <f>(2*B110*C110)/(B110+C110)</f>
        <v>1</v>
      </c>
      <c r="E110" s="13" t="s">
        <v>541</v>
      </c>
    </row>
    <row r="111" spans="1:5" x14ac:dyDescent="0.25">
      <c r="A111" s="19">
        <v>110</v>
      </c>
      <c r="B111" s="26">
        <f>220/220</f>
        <v>1</v>
      </c>
      <c r="C111" s="26">
        <f>220/220</f>
        <v>1</v>
      </c>
      <c r="D111" s="25">
        <f>(2*B111*C111)/(B111+C111)</f>
        <v>1</v>
      </c>
      <c r="E111" s="13" t="s">
        <v>540</v>
      </c>
    </row>
    <row r="112" spans="1:5" x14ac:dyDescent="0.25">
      <c r="A112" s="19">
        <v>111</v>
      </c>
      <c r="B112" s="26">
        <f>54/54</f>
        <v>1</v>
      </c>
      <c r="C112" s="26">
        <f>54/54</f>
        <v>1</v>
      </c>
      <c r="D112" s="25">
        <f>(2*B112*C112)/(B112+C112)</f>
        <v>1</v>
      </c>
      <c r="E112" s="59" t="s">
        <v>544</v>
      </c>
    </row>
    <row r="113" spans="1:5" x14ac:dyDescent="0.25">
      <c r="A113" s="19">
        <v>112</v>
      </c>
      <c r="B113" s="26">
        <f>22/22</f>
        <v>1</v>
      </c>
      <c r="C113" s="26">
        <f>22/22</f>
        <v>1</v>
      </c>
      <c r="D113" s="25">
        <f>(2*B113*C113)/(B113+C113)</f>
        <v>1</v>
      </c>
      <c r="E113" s="13" t="s">
        <v>543</v>
      </c>
    </row>
    <row r="114" spans="1:5" x14ac:dyDescent="0.25">
      <c r="A114" s="19">
        <v>113</v>
      </c>
      <c r="B114" s="26">
        <f>57/57</f>
        <v>1</v>
      </c>
      <c r="C114" s="26">
        <f>57/57</f>
        <v>1</v>
      </c>
      <c r="D114" s="25">
        <f>(2*B114*C114)/(B114+C114)</f>
        <v>1</v>
      </c>
      <c r="E114" s="13" t="s">
        <v>544</v>
      </c>
    </row>
    <row r="115" spans="1:5" x14ac:dyDescent="0.25">
      <c r="A115" s="19">
        <v>114</v>
      </c>
      <c r="B115" s="26">
        <f>81/81</f>
        <v>1</v>
      </c>
      <c r="C115" s="26">
        <f>81/81</f>
        <v>1</v>
      </c>
      <c r="D115" s="25">
        <f>(2*B115*C115)/(B115+C115)</f>
        <v>1</v>
      </c>
      <c r="E115" s="13" t="s">
        <v>77</v>
      </c>
    </row>
    <row r="116" spans="1:5" x14ac:dyDescent="0.25">
      <c r="A116" s="19">
        <v>115</v>
      </c>
      <c r="B116" s="26">
        <f>23/23</f>
        <v>1</v>
      </c>
      <c r="C116" s="26">
        <f>23/23</f>
        <v>1</v>
      </c>
      <c r="D116" s="25">
        <f>(2*B116*C116)/(B116+C116)</f>
        <v>1</v>
      </c>
      <c r="E116" s="13" t="s">
        <v>77</v>
      </c>
    </row>
    <row r="117" spans="1:5" x14ac:dyDescent="0.25">
      <c r="A117" s="19">
        <v>116</v>
      </c>
      <c r="B117" s="26">
        <f>37/37</f>
        <v>1</v>
      </c>
      <c r="C117" s="26">
        <f>37/37</f>
        <v>1</v>
      </c>
      <c r="D117" s="25">
        <f>(2*B117*C117)/(B117+C117)</f>
        <v>1</v>
      </c>
      <c r="E117" s="13" t="s">
        <v>77</v>
      </c>
    </row>
    <row r="118" spans="1:5" x14ac:dyDescent="0.25">
      <c r="A118" s="19">
        <v>117</v>
      </c>
      <c r="B118" s="26">
        <f>69/69</f>
        <v>1</v>
      </c>
      <c r="C118" s="26">
        <f>69/69</f>
        <v>1</v>
      </c>
      <c r="D118" s="25">
        <f>(2*B118*C118)/(B118+C118)</f>
        <v>1</v>
      </c>
      <c r="E118" s="13" t="s">
        <v>77</v>
      </c>
    </row>
    <row r="119" spans="1:5" x14ac:dyDescent="0.25">
      <c r="A119" s="19">
        <v>118</v>
      </c>
      <c r="B119" s="26">
        <f>66/66</f>
        <v>1</v>
      </c>
      <c r="C119" s="26">
        <f>66/66</f>
        <v>1</v>
      </c>
      <c r="D119" s="25">
        <f>(2*B119*C119)/(B119+C119)</f>
        <v>1</v>
      </c>
      <c r="E119" s="13" t="s">
        <v>77</v>
      </c>
    </row>
    <row r="120" spans="1:5" x14ac:dyDescent="0.25">
      <c r="A120" s="19">
        <v>119</v>
      </c>
      <c r="B120" s="26">
        <f>59/59</f>
        <v>1</v>
      </c>
      <c r="C120" s="26">
        <f>59/59</f>
        <v>1</v>
      </c>
      <c r="D120" s="25">
        <f>(2*B120*C120)/(B120+C120)</f>
        <v>1</v>
      </c>
      <c r="E120" s="13" t="s">
        <v>77</v>
      </c>
    </row>
    <row r="121" spans="1:5" x14ac:dyDescent="0.25">
      <c r="A121" s="19">
        <v>120</v>
      </c>
      <c r="B121" s="26">
        <f>59/59</f>
        <v>1</v>
      </c>
      <c r="C121" s="26">
        <f>59/59</f>
        <v>1</v>
      </c>
      <c r="D121" s="25">
        <f>(2*B121*C121)/(B121+C121)</f>
        <v>1</v>
      </c>
      <c r="E121" s="13" t="s">
        <v>77</v>
      </c>
    </row>
    <row r="122" spans="1:5" x14ac:dyDescent="0.25">
      <c r="A122" s="19">
        <v>121</v>
      </c>
      <c r="B122" s="26">
        <f>40/40</f>
        <v>1</v>
      </c>
      <c r="C122" s="26">
        <f>40/40</f>
        <v>1</v>
      </c>
      <c r="D122" s="25">
        <f>(2*B122*C122)/(B122+C122)</f>
        <v>1</v>
      </c>
      <c r="E122" s="59" t="s">
        <v>543</v>
      </c>
    </row>
    <row r="123" spans="1:5" x14ac:dyDescent="0.25">
      <c r="A123" s="19">
        <v>122</v>
      </c>
      <c r="B123" s="26">
        <f>130/130</f>
        <v>1</v>
      </c>
      <c r="C123" s="26">
        <f>130/130</f>
        <v>1</v>
      </c>
      <c r="D123" s="25">
        <f>(2*B123*C123)/(B123+C123)</f>
        <v>1</v>
      </c>
      <c r="E123" s="13" t="s">
        <v>538</v>
      </c>
    </row>
    <row r="124" spans="1:5" x14ac:dyDescent="0.25">
      <c r="A124" s="19">
        <v>123</v>
      </c>
      <c r="B124" s="26">
        <f>28/28</f>
        <v>1</v>
      </c>
      <c r="C124" s="26">
        <f>28/28</f>
        <v>1</v>
      </c>
      <c r="D124" s="25">
        <f>(2*B124*C124)/(B124+C124)</f>
        <v>1</v>
      </c>
      <c r="E124" s="13" t="s">
        <v>538</v>
      </c>
    </row>
    <row r="125" spans="1:5" x14ac:dyDescent="0.25">
      <c r="A125" s="19">
        <v>124</v>
      </c>
      <c r="B125" s="26">
        <f>130/130</f>
        <v>1</v>
      </c>
      <c r="C125" s="26">
        <f>130/130</f>
        <v>1</v>
      </c>
      <c r="D125" s="25">
        <f>(2*B125*C125)/(B125+C125)</f>
        <v>1</v>
      </c>
      <c r="E125" s="13" t="s">
        <v>539</v>
      </c>
    </row>
    <row r="126" spans="1:5" ht="15.75" thickBot="1" x14ac:dyDescent="0.3">
      <c r="A126" s="19">
        <v>125</v>
      </c>
      <c r="B126" s="26">
        <f>27/27</f>
        <v>1</v>
      </c>
      <c r="C126" s="26">
        <f>27/27</f>
        <v>1</v>
      </c>
      <c r="D126" s="25">
        <f>(2*B126*C126)/(B126+C126)</f>
        <v>1</v>
      </c>
      <c r="E126" s="30" t="s">
        <v>543</v>
      </c>
    </row>
    <row r="127" spans="1:5" x14ac:dyDescent="0.25">
      <c r="A127" s="19">
        <v>126</v>
      </c>
      <c r="B127" s="26">
        <f>115/115</f>
        <v>1</v>
      </c>
      <c r="C127" s="26">
        <f>115/115</f>
        <v>1</v>
      </c>
      <c r="D127" s="25">
        <f>(2*B127*C127)/(B127+C127)</f>
        <v>1</v>
      </c>
      <c r="E127" s="13" t="s">
        <v>543</v>
      </c>
    </row>
    <row r="128" spans="1:5" x14ac:dyDescent="0.25">
      <c r="A128" s="19">
        <v>127</v>
      </c>
      <c r="B128" s="26">
        <f>22/22</f>
        <v>1</v>
      </c>
      <c r="C128" s="26">
        <f>22/22</f>
        <v>1</v>
      </c>
      <c r="D128" s="25">
        <f>(2*B128*C128)/(B128+C128)</f>
        <v>1</v>
      </c>
      <c r="E128" s="13" t="s">
        <v>77</v>
      </c>
    </row>
    <row r="129" spans="1:5" x14ac:dyDescent="0.25">
      <c r="A129" s="19">
        <v>128</v>
      </c>
      <c r="B129" s="26">
        <f>36/36</f>
        <v>1</v>
      </c>
      <c r="C129" s="26">
        <f>36/36</f>
        <v>1</v>
      </c>
      <c r="D129" s="25">
        <f>(2*B129*C129)/(B129+C129)</f>
        <v>1</v>
      </c>
      <c r="E129" s="13" t="s">
        <v>543</v>
      </c>
    </row>
    <row r="130" spans="1:5" x14ac:dyDescent="0.25">
      <c r="A130" s="19">
        <v>129</v>
      </c>
      <c r="B130" s="26">
        <f>115/115</f>
        <v>1</v>
      </c>
      <c r="C130" s="26">
        <f>115/115</f>
        <v>1</v>
      </c>
      <c r="D130" s="25">
        <f>(2*B130*C130)/(B130+C130)</f>
        <v>1</v>
      </c>
      <c r="E130" s="13" t="s">
        <v>77</v>
      </c>
    </row>
    <row r="131" spans="1:5" x14ac:dyDescent="0.25">
      <c r="A131" s="19">
        <v>130</v>
      </c>
      <c r="B131" s="26">
        <f>42/42</f>
        <v>1</v>
      </c>
      <c r="C131" s="26">
        <f>42/42</f>
        <v>1</v>
      </c>
      <c r="D131" s="25">
        <f>(2*B131*C131)/(B131+C131)</f>
        <v>1</v>
      </c>
      <c r="E131" s="13" t="s">
        <v>77</v>
      </c>
    </row>
    <row r="132" spans="1:5" x14ac:dyDescent="0.25">
      <c r="A132" s="19">
        <v>131</v>
      </c>
      <c r="B132" s="26">
        <f>106/106</f>
        <v>1</v>
      </c>
      <c r="C132" s="26">
        <f>106/106</f>
        <v>1</v>
      </c>
      <c r="D132" s="25">
        <f>(2*B132*C132)/(B132+C132)</f>
        <v>1</v>
      </c>
      <c r="E132" s="59" t="s">
        <v>541</v>
      </c>
    </row>
    <row r="133" spans="1:5" x14ac:dyDescent="0.25">
      <c r="A133" s="19">
        <v>132</v>
      </c>
      <c r="B133" s="26">
        <f>55/55</f>
        <v>1</v>
      </c>
      <c r="C133" s="26">
        <f>55/55</f>
        <v>1</v>
      </c>
      <c r="D133" s="25">
        <f>(2*B133*C133)/(B133+C133)</f>
        <v>1</v>
      </c>
      <c r="E133" s="13" t="s">
        <v>541</v>
      </c>
    </row>
    <row r="134" spans="1:5" x14ac:dyDescent="0.25">
      <c r="A134" s="19">
        <v>133</v>
      </c>
      <c r="B134" s="26">
        <f>33/33</f>
        <v>1</v>
      </c>
      <c r="C134" s="26">
        <f>33/33</f>
        <v>1</v>
      </c>
      <c r="D134" s="25">
        <f>(2*B134*C134)/(B134+C134)</f>
        <v>1</v>
      </c>
      <c r="E134" s="13" t="s">
        <v>541</v>
      </c>
    </row>
    <row r="135" spans="1:5" x14ac:dyDescent="0.25">
      <c r="A135" s="19">
        <v>134</v>
      </c>
      <c r="B135" s="26">
        <f>35/35</f>
        <v>1</v>
      </c>
      <c r="C135" s="26">
        <f>35/35</f>
        <v>1</v>
      </c>
      <c r="D135" s="25">
        <f>(2*B135*C135)/(B135+C135)</f>
        <v>1</v>
      </c>
      <c r="E135" s="13" t="s">
        <v>539</v>
      </c>
    </row>
    <row r="136" spans="1:5" x14ac:dyDescent="0.25">
      <c r="A136" s="19">
        <v>135</v>
      </c>
      <c r="B136" s="26">
        <f>189/189</f>
        <v>1</v>
      </c>
      <c r="C136" s="26">
        <f>189/189</f>
        <v>1</v>
      </c>
      <c r="D136" s="25">
        <f>(2*B136*C136)/(B136+C136)</f>
        <v>1</v>
      </c>
      <c r="E136" s="13" t="s">
        <v>538</v>
      </c>
    </row>
    <row r="137" spans="1:5" x14ac:dyDescent="0.25">
      <c r="A137" s="19">
        <v>136</v>
      </c>
      <c r="B137" s="26">
        <f>18/18</f>
        <v>1</v>
      </c>
      <c r="C137" s="26">
        <f>18/18</f>
        <v>1</v>
      </c>
      <c r="D137" s="25">
        <f>(2*B137*C137)/(B137+C137)</f>
        <v>1</v>
      </c>
      <c r="E137" s="13" t="s">
        <v>541</v>
      </c>
    </row>
    <row r="138" spans="1:5" x14ac:dyDescent="0.25">
      <c r="A138" s="19">
        <v>137</v>
      </c>
      <c r="B138" s="26">
        <f>228/228</f>
        <v>1</v>
      </c>
      <c r="C138" s="26">
        <f>228/234</f>
        <v>0.97435897435897434</v>
      </c>
      <c r="D138" s="25">
        <f>(2*B138*C138)/(B138+C138)</f>
        <v>0.9870129870129869</v>
      </c>
      <c r="E138" s="13" t="s">
        <v>539</v>
      </c>
    </row>
    <row r="139" spans="1:5" x14ac:dyDescent="0.25">
      <c r="A139" s="19">
        <v>138</v>
      </c>
      <c r="B139" s="26">
        <f>45/47</f>
        <v>0.95744680851063835</v>
      </c>
      <c r="C139" s="26">
        <f>45/45</f>
        <v>1</v>
      </c>
      <c r="D139" s="25">
        <f>(2*B139*C139)/(B139+C139)</f>
        <v>0.97826086956521741</v>
      </c>
      <c r="E139" s="59" t="s">
        <v>539</v>
      </c>
    </row>
    <row r="140" spans="1:5" x14ac:dyDescent="0.25">
      <c r="A140" s="19">
        <v>139</v>
      </c>
      <c r="B140" s="26">
        <f>45/45</f>
        <v>1</v>
      </c>
      <c r="C140" s="26">
        <f>45/45</f>
        <v>1</v>
      </c>
      <c r="D140" s="25">
        <f>(2*B140*C140)/(B140+C140)</f>
        <v>1</v>
      </c>
      <c r="E140" s="13" t="s">
        <v>539</v>
      </c>
    </row>
    <row r="141" spans="1:5" x14ac:dyDescent="0.25">
      <c r="A141" s="19">
        <v>140</v>
      </c>
      <c r="B141" s="26">
        <f>29/29</f>
        <v>1</v>
      </c>
      <c r="C141" s="26">
        <f>29/29</f>
        <v>1</v>
      </c>
      <c r="D141" s="25">
        <f>(2*B141*C141)/(B141+C141)</f>
        <v>1</v>
      </c>
      <c r="E141" s="13" t="s">
        <v>539</v>
      </c>
    </row>
    <row r="142" spans="1:5" x14ac:dyDescent="0.25">
      <c r="A142" s="19">
        <v>141</v>
      </c>
      <c r="B142" s="26">
        <f>133/133</f>
        <v>1</v>
      </c>
      <c r="C142" s="26">
        <f>133/145</f>
        <v>0.91724137931034477</v>
      </c>
      <c r="D142" s="25">
        <f>(2*B142*C142)/(B142+C142)</f>
        <v>0.95683453237410077</v>
      </c>
      <c r="E142" s="13" t="s">
        <v>540</v>
      </c>
    </row>
    <row r="143" spans="1:5" x14ac:dyDescent="0.25">
      <c r="A143" s="19">
        <v>142</v>
      </c>
      <c r="B143" s="26">
        <f>75/75</f>
        <v>1</v>
      </c>
      <c r="C143" s="26">
        <f>75/75</f>
        <v>1</v>
      </c>
      <c r="D143" s="25">
        <f>(2*B143*C143)/(B143+C143)</f>
        <v>1</v>
      </c>
      <c r="E143" s="13" t="s">
        <v>539</v>
      </c>
    </row>
    <row r="144" spans="1:5" x14ac:dyDescent="0.25">
      <c r="A144" s="19">
        <v>143</v>
      </c>
      <c r="B144" s="26">
        <f>20/20</f>
        <v>1</v>
      </c>
      <c r="C144" s="26">
        <f>20/20</f>
        <v>1</v>
      </c>
      <c r="D144" s="25">
        <f>(2*B144*C144)/(B144+C144)</f>
        <v>1</v>
      </c>
      <c r="E144" s="13" t="s">
        <v>539</v>
      </c>
    </row>
    <row r="145" spans="1:5" x14ac:dyDescent="0.25">
      <c r="A145" s="19">
        <v>144</v>
      </c>
      <c r="B145" s="26">
        <f>18/18</f>
        <v>1</v>
      </c>
      <c r="C145" s="26">
        <f>18/18</f>
        <v>1</v>
      </c>
      <c r="D145" s="25">
        <f>(2*B145*C145)/(B145+C145)</f>
        <v>1</v>
      </c>
      <c r="E145" s="13" t="s">
        <v>539</v>
      </c>
    </row>
    <row r="146" spans="1:5" x14ac:dyDescent="0.25">
      <c r="A146" s="19">
        <v>145</v>
      </c>
      <c r="B146" s="26">
        <f>50/50</f>
        <v>1</v>
      </c>
      <c r="C146" s="26">
        <f>50/50</f>
        <v>1</v>
      </c>
      <c r="D146" s="25">
        <f>(2*B146*C146)/(B146+C146)</f>
        <v>1</v>
      </c>
      <c r="E146" s="13" t="s">
        <v>539</v>
      </c>
    </row>
    <row r="147" spans="1:5" x14ac:dyDescent="0.25">
      <c r="A147" s="19">
        <v>146</v>
      </c>
      <c r="B147" s="26">
        <f>504/504</f>
        <v>1</v>
      </c>
      <c r="C147" s="26">
        <f>504/504</f>
        <v>1</v>
      </c>
      <c r="D147" s="25">
        <f>(2*B147*C147)/(B147+C147)</f>
        <v>1</v>
      </c>
      <c r="E147" s="13" t="s">
        <v>541</v>
      </c>
    </row>
    <row r="148" spans="1:5" x14ac:dyDescent="0.25">
      <c r="A148" s="19">
        <v>147</v>
      </c>
      <c r="B148" s="26">
        <f>23/23</f>
        <v>1</v>
      </c>
      <c r="C148" s="26">
        <f>23/23</f>
        <v>1</v>
      </c>
      <c r="D148" s="25">
        <f>(2*B148*C148)/(B148+C148)</f>
        <v>1</v>
      </c>
      <c r="E148" s="13" t="s">
        <v>541</v>
      </c>
    </row>
    <row r="149" spans="1:5" x14ac:dyDescent="0.25">
      <c r="A149" s="19">
        <v>148</v>
      </c>
      <c r="B149" s="26">
        <f>15/15</f>
        <v>1</v>
      </c>
      <c r="C149" s="26">
        <f>15/15</f>
        <v>1</v>
      </c>
      <c r="D149" s="25">
        <f>(2*B149*C149)/(B149+C149)</f>
        <v>1</v>
      </c>
      <c r="E149" s="13" t="s">
        <v>543</v>
      </c>
    </row>
    <row r="150" spans="1:5" x14ac:dyDescent="0.25">
      <c r="A150" s="19">
        <v>149</v>
      </c>
      <c r="B150" s="26">
        <f>43/43</f>
        <v>1</v>
      </c>
      <c r="C150" s="26">
        <f>43/43</f>
        <v>1</v>
      </c>
      <c r="D150" s="25">
        <f>(2*B150*C150)/(B150+C150)</f>
        <v>1</v>
      </c>
      <c r="E150" s="13" t="s">
        <v>539</v>
      </c>
    </row>
    <row r="151" spans="1:5" ht="15.75" thickBot="1" x14ac:dyDescent="0.3">
      <c r="A151" s="19">
        <v>150</v>
      </c>
      <c r="B151" s="26">
        <f>50/50</f>
        <v>1</v>
      </c>
      <c r="C151" s="26">
        <f>50/50</f>
        <v>1</v>
      </c>
      <c r="D151" s="25">
        <f>(2*B151*C151)/(B151+C151)</f>
        <v>1</v>
      </c>
      <c r="E151" s="30" t="s">
        <v>543</v>
      </c>
    </row>
    <row r="152" spans="1:5" x14ac:dyDescent="0.25">
      <c r="A152" s="19">
        <v>151</v>
      </c>
      <c r="B152" s="26">
        <f>79/79</f>
        <v>1</v>
      </c>
      <c r="C152" s="26">
        <f>79/79</f>
        <v>1</v>
      </c>
      <c r="D152" s="25">
        <f>(2*B152*C152)/(B152+C152)</f>
        <v>1</v>
      </c>
      <c r="E152" s="13" t="s">
        <v>77</v>
      </c>
    </row>
    <row r="153" spans="1:5" x14ac:dyDescent="0.25">
      <c r="A153" s="19">
        <v>152</v>
      </c>
      <c r="B153" s="26">
        <f>44/44</f>
        <v>1</v>
      </c>
      <c r="C153" s="26">
        <f>44/44</f>
        <v>1</v>
      </c>
      <c r="D153" s="25">
        <f>(2*B153*C153)/(B153+C153)</f>
        <v>1</v>
      </c>
      <c r="E153" s="13" t="s">
        <v>540</v>
      </c>
    </row>
    <row r="154" spans="1:5" x14ac:dyDescent="0.25">
      <c r="A154" s="19">
        <v>153</v>
      </c>
      <c r="B154" s="26">
        <f>10/10</f>
        <v>1</v>
      </c>
      <c r="C154" s="26">
        <f>10/10</f>
        <v>1</v>
      </c>
      <c r="D154" s="25">
        <f>(2*B154*C154)/(B154+C154)</f>
        <v>1</v>
      </c>
      <c r="E154" s="13" t="s">
        <v>542</v>
      </c>
    </row>
    <row r="155" spans="1:5" x14ac:dyDescent="0.25">
      <c r="A155" s="19">
        <v>154</v>
      </c>
      <c r="B155" s="26">
        <f>158/158</f>
        <v>1</v>
      </c>
      <c r="C155" s="26">
        <f>158/158</f>
        <v>1</v>
      </c>
      <c r="D155" s="25">
        <f>(2*B155*C155)/(B155+C155)</f>
        <v>1</v>
      </c>
      <c r="E155" s="13" t="s">
        <v>77</v>
      </c>
    </row>
    <row r="156" spans="1:5" x14ac:dyDescent="0.25">
      <c r="A156" s="19">
        <v>155</v>
      </c>
      <c r="B156" s="26">
        <f>67/67</f>
        <v>1</v>
      </c>
      <c r="C156" s="26">
        <f>67/67</f>
        <v>1</v>
      </c>
      <c r="D156" s="25">
        <f>(2*B156*C156)/(B156+C156)</f>
        <v>1</v>
      </c>
      <c r="E156" s="13" t="s">
        <v>77</v>
      </c>
    </row>
    <row r="157" spans="1:5" x14ac:dyDescent="0.25">
      <c r="A157" s="19">
        <v>156</v>
      </c>
      <c r="B157" s="26">
        <f>183/183</f>
        <v>1</v>
      </c>
      <c r="C157" s="26">
        <f>183/183</f>
        <v>1</v>
      </c>
      <c r="D157" s="25">
        <f>(2*B157*C157)/(B157+C157)</f>
        <v>1</v>
      </c>
      <c r="E157" s="13" t="s">
        <v>539</v>
      </c>
    </row>
    <row r="158" spans="1:5" x14ac:dyDescent="0.25">
      <c r="A158" s="19">
        <v>157</v>
      </c>
      <c r="B158" s="26">
        <f>173/173</f>
        <v>1</v>
      </c>
      <c r="C158" s="26">
        <f>173/173</f>
        <v>1</v>
      </c>
      <c r="D158" s="25">
        <f>(2*B158*C158)/(B158+C158)</f>
        <v>1</v>
      </c>
      <c r="E158" s="13" t="s">
        <v>539</v>
      </c>
    </row>
    <row r="159" spans="1:5" x14ac:dyDescent="0.25">
      <c r="A159" s="19">
        <v>158</v>
      </c>
      <c r="B159" s="26">
        <f>93/93</f>
        <v>1</v>
      </c>
      <c r="C159" s="26">
        <f>93/93</f>
        <v>1</v>
      </c>
      <c r="D159" s="25">
        <f>(2*B159*C159)/(B159+C159)</f>
        <v>1</v>
      </c>
      <c r="E159" s="13" t="s">
        <v>539</v>
      </c>
    </row>
    <row r="160" spans="1:5" x14ac:dyDescent="0.25">
      <c r="A160" s="19">
        <v>159</v>
      </c>
      <c r="B160" s="26">
        <f>29/29</f>
        <v>1</v>
      </c>
      <c r="C160" s="26">
        <f>29/29</f>
        <v>1</v>
      </c>
      <c r="D160" s="25">
        <f>(2*B160*C160)/(B160+C160)</f>
        <v>1</v>
      </c>
      <c r="E160" s="13" t="s">
        <v>544</v>
      </c>
    </row>
    <row r="161" spans="1:5" x14ac:dyDescent="0.25">
      <c r="A161" s="19">
        <v>160</v>
      </c>
      <c r="B161" s="26">
        <f>106/106</f>
        <v>1</v>
      </c>
      <c r="C161" s="26">
        <f>106/106</f>
        <v>1</v>
      </c>
      <c r="D161" s="25">
        <f>(2*B161*C161)/(B161+C161)</f>
        <v>1</v>
      </c>
      <c r="E161" s="13" t="s">
        <v>77</v>
      </c>
    </row>
    <row r="162" spans="1:5" x14ac:dyDescent="0.25">
      <c r="A162" s="19">
        <v>161</v>
      </c>
      <c r="B162" s="26">
        <f>187/187</f>
        <v>1</v>
      </c>
      <c r="C162" s="26">
        <f>187/187</f>
        <v>1</v>
      </c>
      <c r="D162" s="25">
        <f>(2*B162*C162)/(B162+C162)</f>
        <v>1</v>
      </c>
      <c r="E162" s="13" t="s">
        <v>77</v>
      </c>
    </row>
    <row r="163" spans="1:5" x14ac:dyDescent="0.25">
      <c r="A163" s="19">
        <v>162</v>
      </c>
      <c r="B163" s="26">
        <f>47/47</f>
        <v>1</v>
      </c>
      <c r="C163" s="26">
        <f>47/47</f>
        <v>1</v>
      </c>
      <c r="D163" s="25">
        <f>(2*B163*C163)/(B163+C163)</f>
        <v>1</v>
      </c>
      <c r="E163" s="13" t="s">
        <v>542</v>
      </c>
    </row>
    <row r="164" spans="1:5" x14ac:dyDescent="0.25">
      <c r="A164" s="19">
        <v>163</v>
      </c>
      <c r="B164" s="26">
        <f>30/30</f>
        <v>1</v>
      </c>
      <c r="C164" s="26">
        <f>30/30</f>
        <v>1</v>
      </c>
      <c r="D164" s="25">
        <f>(2*B164*C164)/(B164+C164)</f>
        <v>1</v>
      </c>
      <c r="E164" s="13" t="s">
        <v>539</v>
      </c>
    </row>
    <row r="165" spans="1:5" x14ac:dyDescent="0.25">
      <c r="A165" s="19">
        <v>164</v>
      </c>
      <c r="B165" s="26">
        <f>51/51</f>
        <v>1</v>
      </c>
      <c r="C165" s="26">
        <f>51/51</f>
        <v>1</v>
      </c>
      <c r="D165" s="25">
        <f>(2*B165*C165)/(B165+C165)</f>
        <v>1</v>
      </c>
      <c r="E165" s="13" t="s">
        <v>77</v>
      </c>
    </row>
    <row r="166" spans="1:5" x14ac:dyDescent="0.25">
      <c r="A166" s="19">
        <v>165</v>
      </c>
      <c r="B166" s="26">
        <f>105/105</f>
        <v>1</v>
      </c>
      <c r="C166" s="26">
        <f>105/105</f>
        <v>1</v>
      </c>
      <c r="D166" s="25">
        <f>(2*B166*C166)/(B166+C166)</f>
        <v>1</v>
      </c>
      <c r="E166" s="59" t="s">
        <v>538</v>
      </c>
    </row>
    <row r="167" spans="1:5" x14ac:dyDescent="0.25">
      <c r="A167" s="19">
        <v>166</v>
      </c>
      <c r="B167" s="26">
        <f>442/470</f>
        <v>0.94042553191489364</v>
      </c>
      <c r="C167" s="26">
        <f>442/482</f>
        <v>0.91701244813278004</v>
      </c>
      <c r="D167" s="25">
        <f>(2*B167*C167)/(B167+C167)</f>
        <v>0.92857142857142849</v>
      </c>
      <c r="E167" s="13" t="s">
        <v>541</v>
      </c>
    </row>
    <row r="168" spans="1:5" x14ac:dyDescent="0.25">
      <c r="A168" s="19">
        <v>167</v>
      </c>
      <c r="B168" s="26">
        <f>22/22</f>
        <v>1</v>
      </c>
      <c r="C168" s="26">
        <f>22/22</f>
        <v>1</v>
      </c>
      <c r="D168" s="25">
        <f>(2*B168*C168)/(B168+C168)</f>
        <v>1</v>
      </c>
      <c r="E168" s="13" t="s">
        <v>539</v>
      </c>
    </row>
    <row r="169" spans="1:5" x14ac:dyDescent="0.25">
      <c r="A169" s="19">
        <v>168</v>
      </c>
      <c r="B169" s="26">
        <f>40/40</f>
        <v>1</v>
      </c>
      <c r="C169" s="26">
        <f>40/40</f>
        <v>1</v>
      </c>
      <c r="D169" s="25">
        <f>(2*B169*C169)/(B169+C169)</f>
        <v>1</v>
      </c>
      <c r="E169" s="59" t="s">
        <v>540</v>
      </c>
    </row>
    <row r="170" spans="1:5" x14ac:dyDescent="0.25">
      <c r="A170" s="19">
        <v>169</v>
      </c>
      <c r="B170" s="26">
        <f>73/73</f>
        <v>1</v>
      </c>
      <c r="C170" s="26">
        <f>73/73</f>
        <v>1</v>
      </c>
      <c r="D170" s="25">
        <f>(2*B170*C170)/(B170+C170)</f>
        <v>1</v>
      </c>
      <c r="E170" s="13" t="s">
        <v>543</v>
      </c>
    </row>
    <row r="171" spans="1:5" x14ac:dyDescent="0.25">
      <c r="A171" s="19">
        <v>170</v>
      </c>
      <c r="B171" s="26">
        <f>49/49</f>
        <v>1</v>
      </c>
      <c r="C171" s="26">
        <f>49/49</f>
        <v>1</v>
      </c>
      <c r="D171" s="25">
        <f>(2*B171*C171)/(B171+C171)</f>
        <v>1</v>
      </c>
      <c r="E171" s="13" t="s">
        <v>542</v>
      </c>
    </row>
    <row r="172" spans="1:5" x14ac:dyDescent="0.25">
      <c r="A172" s="19">
        <v>171</v>
      </c>
      <c r="B172" s="26">
        <f>25/25</f>
        <v>1</v>
      </c>
      <c r="C172" s="26">
        <f>25/25</f>
        <v>1</v>
      </c>
      <c r="D172" s="25">
        <f>(2*B172*C172)/(B172+C172)</f>
        <v>1</v>
      </c>
      <c r="E172" s="13" t="s">
        <v>541</v>
      </c>
    </row>
    <row r="173" spans="1:5" x14ac:dyDescent="0.25">
      <c r="A173" s="19">
        <v>172</v>
      </c>
      <c r="B173" s="26">
        <f>54/54</f>
        <v>1</v>
      </c>
      <c r="C173" s="26">
        <f>54/54</f>
        <v>1</v>
      </c>
      <c r="D173" s="25">
        <f>(2*B173*C173)/(B173+C173)</f>
        <v>1</v>
      </c>
      <c r="E173" s="13" t="s">
        <v>541</v>
      </c>
    </row>
    <row r="174" spans="1:5" x14ac:dyDescent="0.25">
      <c r="A174" s="19">
        <v>173</v>
      </c>
      <c r="B174" s="26">
        <f>51/51</f>
        <v>1</v>
      </c>
      <c r="C174" s="26">
        <f>51/51</f>
        <v>1</v>
      </c>
      <c r="D174" s="25">
        <f>(2*B174*C174)/(B174+C174)</f>
        <v>1</v>
      </c>
      <c r="E174" s="13" t="s">
        <v>540</v>
      </c>
    </row>
    <row r="175" spans="1:5" x14ac:dyDescent="0.25">
      <c r="A175" s="19">
        <v>174</v>
      </c>
      <c r="B175" s="26">
        <f>87/87</f>
        <v>1</v>
      </c>
      <c r="C175" s="26">
        <f>87/87</f>
        <v>1</v>
      </c>
      <c r="D175" s="25">
        <f>(2*B175*C175)/(B175+C175)</f>
        <v>1</v>
      </c>
      <c r="E175" s="59" t="s">
        <v>77</v>
      </c>
    </row>
    <row r="176" spans="1:5" ht="15.75" thickBot="1" x14ac:dyDescent="0.3">
      <c r="A176" s="19">
        <v>175</v>
      </c>
      <c r="B176" s="26">
        <f>69/69</f>
        <v>1</v>
      </c>
      <c r="C176" s="26">
        <f>69/69</f>
        <v>1</v>
      </c>
      <c r="D176" s="25">
        <f>(2*B176*C176)/(B176+C176)</f>
        <v>1</v>
      </c>
      <c r="E176" s="30" t="s">
        <v>77</v>
      </c>
    </row>
    <row r="177" spans="1:5" x14ac:dyDescent="0.25">
      <c r="A177" s="19">
        <v>176</v>
      </c>
      <c r="B177" s="26">
        <f>34/34</f>
        <v>1</v>
      </c>
      <c r="C177" s="26">
        <f>34/34</f>
        <v>1</v>
      </c>
      <c r="D177" s="25">
        <f>(2*B177*C177)/(B177+C177)</f>
        <v>1</v>
      </c>
      <c r="E177" s="13" t="s">
        <v>538</v>
      </c>
    </row>
    <row r="178" spans="1:5" x14ac:dyDescent="0.25">
      <c r="A178" s="19">
        <v>177</v>
      </c>
      <c r="B178" s="26">
        <f>95/95</f>
        <v>1</v>
      </c>
      <c r="C178" s="26">
        <f>95/95</f>
        <v>1</v>
      </c>
      <c r="D178" s="25">
        <f>(2*B178*C178)/(B178+C178)</f>
        <v>1</v>
      </c>
      <c r="E178" s="13" t="s">
        <v>539</v>
      </c>
    </row>
    <row r="179" spans="1:5" x14ac:dyDescent="0.25">
      <c r="A179" s="19">
        <v>178</v>
      </c>
      <c r="B179" s="26">
        <f>23/23</f>
        <v>1</v>
      </c>
      <c r="C179" s="26">
        <f>23/23</f>
        <v>1</v>
      </c>
      <c r="D179" s="25">
        <f>(2*B179*C179)/(B179+C179)</f>
        <v>1</v>
      </c>
      <c r="E179" s="13" t="s">
        <v>541</v>
      </c>
    </row>
    <row r="180" spans="1:5" x14ac:dyDescent="0.25">
      <c r="A180" s="19">
        <v>179</v>
      </c>
      <c r="B180" s="26">
        <f>47/47</f>
        <v>1</v>
      </c>
      <c r="C180" s="26">
        <f>47/47</f>
        <v>1</v>
      </c>
      <c r="D180" s="25">
        <f>(2*B180*C180)/(B180+C180)</f>
        <v>1</v>
      </c>
      <c r="E180" s="13" t="s">
        <v>77</v>
      </c>
    </row>
    <row r="181" spans="1:5" x14ac:dyDescent="0.25">
      <c r="A181" s="19">
        <v>180</v>
      </c>
      <c r="B181" s="26">
        <f>22/22</f>
        <v>1</v>
      </c>
      <c r="C181" s="26">
        <f>22/22</f>
        <v>1</v>
      </c>
      <c r="D181" s="25">
        <f>(2*B181*C181)/(B181+C181)</f>
        <v>1</v>
      </c>
      <c r="E181" s="13" t="s">
        <v>77</v>
      </c>
    </row>
    <row r="182" spans="1:5" x14ac:dyDescent="0.25">
      <c r="A182" s="19">
        <v>181</v>
      </c>
      <c r="B182" s="26">
        <f>38/38</f>
        <v>1</v>
      </c>
      <c r="C182" s="26">
        <f>38/38</f>
        <v>1</v>
      </c>
      <c r="D182" s="25">
        <f>(2*B182*C182)/(B182+C182)</f>
        <v>1</v>
      </c>
      <c r="E182" s="13" t="s">
        <v>544</v>
      </c>
    </row>
    <row r="183" spans="1:5" x14ac:dyDescent="0.25">
      <c r="A183" s="19">
        <v>182</v>
      </c>
      <c r="B183" s="26">
        <f>36/36</f>
        <v>1</v>
      </c>
      <c r="C183" s="26">
        <f>36/36</f>
        <v>1</v>
      </c>
      <c r="D183" s="25">
        <f>(2*B183*C183)/(B183+C183)</f>
        <v>1</v>
      </c>
      <c r="E183" s="13" t="s">
        <v>542</v>
      </c>
    </row>
    <row r="184" spans="1:5" x14ac:dyDescent="0.25">
      <c r="A184" s="19">
        <v>183</v>
      </c>
      <c r="B184" s="26">
        <f>15/15</f>
        <v>1</v>
      </c>
      <c r="C184" s="26">
        <f>15/15</f>
        <v>1</v>
      </c>
      <c r="D184" s="25">
        <f>(2*B184*C184)/(B184+C184)</f>
        <v>1</v>
      </c>
      <c r="E184" s="13" t="s">
        <v>539</v>
      </c>
    </row>
    <row r="185" spans="1:5" x14ac:dyDescent="0.25">
      <c r="A185" s="19">
        <v>184</v>
      </c>
      <c r="B185" s="26">
        <f>47/47</f>
        <v>1</v>
      </c>
      <c r="C185" s="26">
        <f>47/47</f>
        <v>1</v>
      </c>
      <c r="D185" s="25">
        <f>(2*B185*C185)/(B185+C185)</f>
        <v>1</v>
      </c>
      <c r="E185" s="59" t="s">
        <v>544</v>
      </c>
    </row>
    <row r="186" spans="1:5" x14ac:dyDescent="0.25">
      <c r="A186" s="19">
        <v>185</v>
      </c>
      <c r="B186" s="26">
        <f>122/122</f>
        <v>1</v>
      </c>
      <c r="C186" s="26">
        <f>122/122</f>
        <v>1</v>
      </c>
      <c r="D186" s="25">
        <f>(2*B186*C186)/(B186+C186)</f>
        <v>1</v>
      </c>
      <c r="E186" s="13" t="s">
        <v>541</v>
      </c>
    </row>
    <row r="187" spans="1:5" x14ac:dyDescent="0.25">
      <c r="A187" s="19">
        <v>186</v>
      </c>
      <c r="B187" s="26">
        <f>19/19</f>
        <v>1</v>
      </c>
      <c r="C187" s="26">
        <f>19/19</f>
        <v>1</v>
      </c>
      <c r="D187" s="25">
        <f>(2*B187*C187)/(B187+C187)</f>
        <v>1</v>
      </c>
      <c r="E187" s="13" t="s">
        <v>538</v>
      </c>
    </row>
    <row r="188" spans="1:5" x14ac:dyDescent="0.25">
      <c r="A188" s="19">
        <v>187</v>
      </c>
      <c r="B188" s="26">
        <f>50/50</f>
        <v>1</v>
      </c>
      <c r="C188" s="26">
        <f>50/50</f>
        <v>1</v>
      </c>
      <c r="D188" s="25">
        <f>(2*B188*C188)/(B188+C188)</f>
        <v>1</v>
      </c>
      <c r="E188" s="13" t="s">
        <v>542</v>
      </c>
    </row>
    <row r="189" spans="1:5" x14ac:dyDescent="0.25">
      <c r="A189" s="19">
        <v>188</v>
      </c>
      <c r="B189" s="26">
        <f>31/31</f>
        <v>1</v>
      </c>
      <c r="C189" s="26">
        <f>31/31</f>
        <v>1</v>
      </c>
      <c r="D189" s="25">
        <f>(2*B189*C189)/(B189+C189)</f>
        <v>1</v>
      </c>
      <c r="E189" s="13" t="s">
        <v>77</v>
      </c>
    </row>
    <row r="190" spans="1:5" x14ac:dyDescent="0.25">
      <c r="A190" s="19">
        <v>189</v>
      </c>
      <c r="B190" s="26">
        <f>35/35</f>
        <v>1</v>
      </c>
      <c r="C190" s="26">
        <f>35/35</f>
        <v>1</v>
      </c>
      <c r="D190" s="25">
        <f>(2*B190*C190)/(B190+C190)</f>
        <v>1</v>
      </c>
      <c r="E190" s="13" t="s">
        <v>540</v>
      </c>
    </row>
    <row r="191" spans="1:5" x14ac:dyDescent="0.25">
      <c r="A191" s="19">
        <v>190</v>
      </c>
      <c r="B191" s="26">
        <f>71/71</f>
        <v>1</v>
      </c>
      <c r="C191" s="26">
        <f>71/73</f>
        <v>0.9726027397260274</v>
      </c>
      <c r="D191" s="25">
        <f>(2*B191*C191)/(B191+C191)</f>
        <v>0.98611111111111116</v>
      </c>
      <c r="E191" s="13" t="s">
        <v>541</v>
      </c>
    </row>
    <row r="192" spans="1:5" x14ac:dyDescent="0.25">
      <c r="A192" s="19">
        <v>191</v>
      </c>
      <c r="B192" s="26">
        <f>72/72</f>
        <v>1</v>
      </c>
      <c r="C192" s="26">
        <f>72/72</f>
        <v>1</v>
      </c>
      <c r="D192" s="25">
        <f>(2*B192*C192)/(B192+C192)</f>
        <v>1</v>
      </c>
      <c r="E192" s="13" t="s">
        <v>77</v>
      </c>
    </row>
    <row r="193" spans="1:5" x14ac:dyDescent="0.25">
      <c r="A193" s="19">
        <v>192</v>
      </c>
      <c r="B193" s="26">
        <f>112/112</f>
        <v>1</v>
      </c>
      <c r="C193" s="26">
        <f>112/112</f>
        <v>1</v>
      </c>
      <c r="D193" s="25">
        <f>(2*B193*C193)/(B193+C193)</f>
        <v>1</v>
      </c>
      <c r="E193" s="13" t="s">
        <v>77</v>
      </c>
    </row>
    <row r="194" spans="1:5" x14ac:dyDescent="0.25">
      <c r="A194" s="19">
        <v>193</v>
      </c>
      <c r="B194" s="26">
        <f>21/21</f>
        <v>1</v>
      </c>
      <c r="C194" s="26">
        <f>21/21</f>
        <v>1</v>
      </c>
      <c r="D194" s="25">
        <f>(2*B194*C194)/(B194+C194)</f>
        <v>1</v>
      </c>
      <c r="E194" s="13" t="s">
        <v>541</v>
      </c>
    </row>
    <row r="195" spans="1:5" x14ac:dyDescent="0.25">
      <c r="A195" s="19">
        <v>194</v>
      </c>
      <c r="B195" s="26">
        <f>33/33</f>
        <v>1</v>
      </c>
      <c r="C195" s="26">
        <f>33/33</f>
        <v>1</v>
      </c>
      <c r="D195" s="25">
        <f>(2*B195*C195)/(B195+C195)</f>
        <v>1</v>
      </c>
      <c r="E195" s="13" t="s">
        <v>542</v>
      </c>
    </row>
    <row r="196" spans="1:5" x14ac:dyDescent="0.25">
      <c r="A196" s="19">
        <v>195</v>
      </c>
      <c r="B196" s="26">
        <f>75/75</f>
        <v>1</v>
      </c>
      <c r="C196" s="26">
        <f>75/75</f>
        <v>1</v>
      </c>
      <c r="D196" s="25">
        <f>(2*B196*C196)/(B196+C196)</f>
        <v>1</v>
      </c>
      <c r="E196" s="13" t="s">
        <v>77</v>
      </c>
    </row>
    <row r="197" spans="1:5" x14ac:dyDescent="0.25">
      <c r="A197" s="19">
        <v>196</v>
      </c>
      <c r="B197" s="26">
        <f>56/56</f>
        <v>1</v>
      </c>
      <c r="C197" s="26">
        <f>56/56</f>
        <v>1</v>
      </c>
      <c r="D197" s="25">
        <f>(2*B197*C197)/(B197+C197)</f>
        <v>1</v>
      </c>
      <c r="E197" s="13" t="s">
        <v>77</v>
      </c>
    </row>
    <row r="198" spans="1:5" x14ac:dyDescent="0.25">
      <c r="A198" s="19">
        <v>197</v>
      </c>
      <c r="B198" s="26">
        <f>25/25</f>
        <v>1</v>
      </c>
      <c r="C198" s="26">
        <f>25/25</f>
        <v>1</v>
      </c>
      <c r="D198" s="25">
        <f>(2*B198*C198)/(B198+C198)</f>
        <v>1</v>
      </c>
      <c r="E198" s="13" t="s">
        <v>544</v>
      </c>
    </row>
    <row r="199" spans="1:5" x14ac:dyDescent="0.25">
      <c r="A199" s="19">
        <v>198</v>
      </c>
      <c r="B199" s="26">
        <f>39/39</f>
        <v>1</v>
      </c>
      <c r="C199" s="26">
        <f>39/39</f>
        <v>1</v>
      </c>
      <c r="D199" s="25">
        <f>(2*B199*C199)/(B199+C199)</f>
        <v>1</v>
      </c>
      <c r="E199" s="13" t="s">
        <v>543</v>
      </c>
    </row>
    <row r="200" spans="1:5" x14ac:dyDescent="0.25">
      <c r="A200" s="19">
        <v>199</v>
      </c>
      <c r="B200" s="26">
        <f>45/45</f>
        <v>1</v>
      </c>
      <c r="C200" s="26">
        <f>45/45</f>
        <v>1</v>
      </c>
      <c r="D200" s="25">
        <f>(2*B200*C200)/(B200+C200)</f>
        <v>1</v>
      </c>
      <c r="E200" s="13" t="s">
        <v>539</v>
      </c>
    </row>
    <row r="201" spans="1:5" ht="15.75" thickBot="1" x14ac:dyDescent="0.3">
      <c r="A201" s="19">
        <v>200</v>
      </c>
      <c r="B201" s="26">
        <f>33/33</f>
        <v>1</v>
      </c>
      <c r="C201" s="26">
        <f>33/33</f>
        <v>1</v>
      </c>
      <c r="D201" s="25">
        <f>(2*B201*C201)/(B201+C201)</f>
        <v>1</v>
      </c>
      <c r="E201" s="30" t="s">
        <v>541</v>
      </c>
    </row>
    <row r="202" spans="1:5" x14ac:dyDescent="0.25">
      <c r="A202" s="19">
        <v>201</v>
      </c>
      <c r="B202" s="26">
        <f>62/62</f>
        <v>1</v>
      </c>
      <c r="C202" s="26">
        <f>62/62</f>
        <v>1</v>
      </c>
      <c r="D202" s="25">
        <f>(2*B202*C202)/(B202+C202)</f>
        <v>1</v>
      </c>
      <c r="E202" s="13" t="s">
        <v>77</v>
      </c>
    </row>
    <row r="203" spans="1:5" x14ac:dyDescent="0.25">
      <c r="A203" s="19">
        <v>202</v>
      </c>
      <c r="B203" s="26">
        <f>21/21</f>
        <v>1</v>
      </c>
      <c r="C203" s="26">
        <f>21/21</f>
        <v>1</v>
      </c>
      <c r="D203" s="25">
        <f>(2*B203*C203)/(B203+C203)</f>
        <v>1</v>
      </c>
      <c r="E203" s="13" t="s">
        <v>541</v>
      </c>
    </row>
    <row r="204" spans="1:5" x14ac:dyDescent="0.25">
      <c r="A204" s="19">
        <v>203</v>
      </c>
      <c r="B204" s="26">
        <f>41/41</f>
        <v>1</v>
      </c>
      <c r="C204" s="26">
        <f>41/41</f>
        <v>1</v>
      </c>
      <c r="D204" s="25">
        <f>(2*B204*C204)/(B204+C204)</f>
        <v>1</v>
      </c>
      <c r="E204" s="13" t="s">
        <v>539</v>
      </c>
    </row>
    <row r="205" spans="1:5" x14ac:dyDescent="0.25">
      <c r="A205" s="19">
        <v>204</v>
      </c>
      <c r="B205" s="26">
        <f>44/44</f>
        <v>1</v>
      </c>
      <c r="C205" s="26">
        <f>44/44</f>
        <v>1</v>
      </c>
      <c r="D205" s="25">
        <f>(2*B205*C205)/(B205+C205)</f>
        <v>1</v>
      </c>
      <c r="E205" s="13" t="s">
        <v>541</v>
      </c>
    </row>
    <row r="206" spans="1:5" x14ac:dyDescent="0.25">
      <c r="A206" s="19">
        <v>205</v>
      </c>
      <c r="B206" s="26">
        <f>27/27</f>
        <v>1</v>
      </c>
      <c r="C206" s="26">
        <f>27/27</f>
        <v>1</v>
      </c>
      <c r="D206" s="25">
        <f>(2*B206*C206)/(B206+C206)</f>
        <v>1</v>
      </c>
      <c r="E206" s="13" t="s">
        <v>539</v>
      </c>
    </row>
    <row r="207" spans="1:5" x14ac:dyDescent="0.25">
      <c r="A207" s="19">
        <v>206</v>
      </c>
      <c r="B207" s="26">
        <f>10/10</f>
        <v>1</v>
      </c>
      <c r="C207" s="26">
        <f>10/10</f>
        <v>1</v>
      </c>
      <c r="D207" s="25">
        <f>(2*B207*C207)/(B207+C207)</f>
        <v>1</v>
      </c>
      <c r="E207" s="13" t="s">
        <v>544</v>
      </c>
    </row>
    <row r="208" spans="1:5" x14ac:dyDescent="0.25">
      <c r="A208" s="19">
        <v>207</v>
      </c>
      <c r="B208" s="26">
        <f>13/13</f>
        <v>1</v>
      </c>
      <c r="C208" s="26">
        <f>13/13</f>
        <v>1</v>
      </c>
      <c r="D208" s="25">
        <f>(2*B208*C208)/(B208+C208)</f>
        <v>1</v>
      </c>
      <c r="E208" s="13" t="s">
        <v>540</v>
      </c>
    </row>
    <row r="209" spans="1:5" x14ac:dyDescent="0.25">
      <c r="A209" s="19">
        <v>208</v>
      </c>
      <c r="B209" s="26">
        <f>45/45</f>
        <v>1</v>
      </c>
      <c r="C209" s="26">
        <f>45/45</f>
        <v>1</v>
      </c>
      <c r="D209" s="25">
        <f>(2*B209*C209)/(B209+C209)</f>
        <v>1</v>
      </c>
      <c r="E209" s="59" t="s">
        <v>544</v>
      </c>
    </row>
    <row r="210" spans="1:5" x14ac:dyDescent="0.25">
      <c r="A210" s="19">
        <v>209</v>
      </c>
      <c r="B210" s="26">
        <f>72/72</f>
        <v>1</v>
      </c>
      <c r="C210" s="26">
        <f>72/72</f>
        <v>1</v>
      </c>
      <c r="D210" s="25">
        <f>(2*B210*C210)/(B210+C210)</f>
        <v>1</v>
      </c>
      <c r="E210" s="13" t="s">
        <v>77</v>
      </c>
    </row>
    <row r="211" spans="1:5" x14ac:dyDescent="0.25">
      <c r="A211" s="19">
        <v>210</v>
      </c>
      <c r="B211" s="26">
        <f>13/13</f>
        <v>1</v>
      </c>
      <c r="C211" s="26">
        <f>13/13</f>
        <v>1</v>
      </c>
      <c r="D211" s="25">
        <f>(2*B211*C211)/(B211+C211)</f>
        <v>1</v>
      </c>
      <c r="E211" s="13" t="s">
        <v>77</v>
      </c>
    </row>
    <row r="212" spans="1:5" x14ac:dyDescent="0.25">
      <c r="A212" s="19">
        <v>211</v>
      </c>
      <c r="B212" s="26">
        <f>44/44</f>
        <v>1</v>
      </c>
      <c r="C212" s="26">
        <f>44/44</f>
        <v>1</v>
      </c>
      <c r="D212" s="25">
        <f>(2*B212*C212)/(B212+C212)</f>
        <v>1</v>
      </c>
      <c r="E212" s="13" t="s">
        <v>541</v>
      </c>
    </row>
    <row r="213" spans="1:5" x14ac:dyDescent="0.25">
      <c r="A213" s="19">
        <v>212</v>
      </c>
      <c r="B213" s="26">
        <f>21/21</f>
        <v>1</v>
      </c>
      <c r="C213" s="26">
        <f>21/21</f>
        <v>1</v>
      </c>
      <c r="D213" s="25">
        <f>(2*B213*C213)/(B213+C213)</f>
        <v>1</v>
      </c>
      <c r="E213" s="13" t="s">
        <v>541</v>
      </c>
    </row>
    <row r="214" spans="1:5" x14ac:dyDescent="0.25">
      <c r="A214" s="19">
        <v>213</v>
      </c>
      <c r="B214" s="26">
        <f>69/69</f>
        <v>1</v>
      </c>
      <c r="C214" s="26">
        <f>69/69</f>
        <v>1</v>
      </c>
      <c r="D214" s="25">
        <f>(2*B214*C214)/(B214+C214)</f>
        <v>1</v>
      </c>
      <c r="E214" s="13" t="s">
        <v>77</v>
      </c>
    </row>
    <row r="215" spans="1:5" x14ac:dyDescent="0.25">
      <c r="A215" s="19">
        <v>214</v>
      </c>
      <c r="B215" s="26">
        <f>129/129</f>
        <v>1</v>
      </c>
      <c r="C215" s="26">
        <f>129/129</f>
        <v>1</v>
      </c>
      <c r="D215" s="25">
        <f>(2*B215*C215)/(B215+C215)</f>
        <v>1</v>
      </c>
      <c r="E215" s="13" t="s">
        <v>541</v>
      </c>
    </row>
    <row r="216" spans="1:5" x14ac:dyDescent="0.25">
      <c r="A216" s="19">
        <v>215</v>
      </c>
      <c r="B216" s="26">
        <f>128/128</f>
        <v>1</v>
      </c>
      <c r="C216" s="26">
        <f>128/128</f>
        <v>1</v>
      </c>
      <c r="D216" s="25">
        <f>(2*B216*C216)/(B216+C216)</f>
        <v>1</v>
      </c>
      <c r="E216" s="13" t="s">
        <v>77</v>
      </c>
    </row>
    <row r="217" spans="1:5" x14ac:dyDescent="0.25">
      <c r="A217" s="19">
        <v>216</v>
      </c>
      <c r="B217" s="26">
        <f>27/27</f>
        <v>1</v>
      </c>
      <c r="C217" s="26">
        <f>27/27</f>
        <v>1</v>
      </c>
      <c r="D217" s="25">
        <f>(2*B217*C217)/(B217+C217)</f>
        <v>1</v>
      </c>
      <c r="E217" s="13" t="s">
        <v>541</v>
      </c>
    </row>
    <row r="218" spans="1:5" x14ac:dyDescent="0.25">
      <c r="A218" s="19">
        <v>217</v>
      </c>
      <c r="B218" s="26">
        <f>4/4</f>
        <v>1</v>
      </c>
      <c r="C218" s="26">
        <f>4/4</f>
        <v>1</v>
      </c>
      <c r="D218" s="25">
        <f>(2*B218*C218)/(B218+C218)</f>
        <v>1</v>
      </c>
      <c r="E218" s="13" t="s">
        <v>539</v>
      </c>
    </row>
    <row r="219" spans="1:5" x14ac:dyDescent="0.25">
      <c r="A219" s="19">
        <v>218</v>
      </c>
      <c r="B219" s="26">
        <f>26/26</f>
        <v>1</v>
      </c>
      <c r="C219" s="26">
        <f>26/26</f>
        <v>1</v>
      </c>
      <c r="D219" s="25">
        <f>(2*B219*C219)/(B219+C219)</f>
        <v>1</v>
      </c>
      <c r="E219" s="13" t="s">
        <v>538</v>
      </c>
    </row>
    <row r="220" spans="1:5" x14ac:dyDescent="0.25">
      <c r="A220" s="19">
        <v>219</v>
      </c>
      <c r="B220" s="26">
        <f>106/106</f>
        <v>1</v>
      </c>
      <c r="C220" s="26">
        <f>106/106</f>
        <v>1</v>
      </c>
      <c r="D220" s="25">
        <f>(2*B220*C220)/(B220+C220)</f>
        <v>1</v>
      </c>
      <c r="E220" s="13" t="s">
        <v>538</v>
      </c>
    </row>
    <row r="221" spans="1:5" x14ac:dyDescent="0.25">
      <c r="A221" s="19">
        <v>220</v>
      </c>
      <c r="B221" s="26">
        <f>40/40</f>
        <v>1</v>
      </c>
      <c r="C221" s="26">
        <f>40/40</f>
        <v>1</v>
      </c>
      <c r="D221" s="25">
        <f>(2*B221*C221)/(B221+C221)</f>
        <v>1</v>
      </c>
      <c r="E221" s="13" t="s">
        <v>538</v>
      </c>
    </row>
    <row r="222" spans="1:5" x14ac:dyDescent="0.25">
      <c r="A222" s="19">
        <v>221</v>
      </c>
      <c r="B222" s="26">
        <f>32/32</f>
        <v>1</v>
      </c>
      <c r="C222" s="26">
        <f>32/32</f>
        <v>1</v>
      </c>
      <c r="D222" s="25">
        <f>(2*B222*C222)/(B222+C222)</f>
        <v>1</v>
      </c>
      <c r="E222" s="13" t="s">
        <v>77</v>
      </c>
    </row>
    <row r="223" spans="1:5" x14ac:dyDescent="0.25">
      <c r="A223" s="19">
        <v>222</v>
      </c>
      <c r="B223" s="26">
        <f>41/41</f>
        <v>1</v>
      </c>
      <c r="C223" s="26">
        <f>41/41</f>
        <v>1</v>
      </c>
      <c r="D223" s="25">
        <f>(2*B223*C223)/(B223+C223)</f>
        <v>1</v>
      </c>
      <c r="E223" s="13" t="s">
        <v>77</v>
      </c>
    </row>
    <row r="224" spans="1:5" x14ac:dyDescent="0.25">
      <c r="A224" s="19">
        <v>223</v>
      </c>
      <c r="B224" s="26">
        <f>99/99</f>
        <v>1</v>
      </c>
      <c r="C224" s="26">
        <f>99/99</f>
        <v>1</v>
      </c>
      <c r="D224" s="25">
        <f>(2*B224*C224)/(B224+C224)</f>
        <v>1</v>
      </c>
      <c r="E224" s="13" t="s">
        <v>541</v>
      </c>
    </row>
    <row r="225" spans="1:5" x14ac:dyDescent="0.25">
      <c r="A225" s="19">
        <v>224</v>
      </c>
      <c r="B225" s="26">
        <f>76/76</f>
        <v>1</v>
      </c>
      <c r="C225" s="26">
        <f>76/76</f>
        <v>1</v>
      </c>
      <c r="D225" s="25">
        <f>(2*B225*C225)/(B225+C225)</f>
        <v>1</v>
      </c>
      <c r="E225" s="13" t="s">
        <v>541</v>
      </c>
    </row>
    <row r="226" spans="1:5" ht="15.75" thickBot="1" x14ac:dyDescent="0.3">
      <c r="A226" s="19">
        <v>225</v>
      </c>
      <c r="B226" s="26">
        <f>29/29</f>
        <v>1</v>
      </c>
      <c r="C226" s="26">
        <f>29/29</f>
        <v>1</v>
      </c>
      <c r="D226" s="25">
        <f>(2*B226*C226)/(B226+C226)</f>
        <v>1</v>
      </c>
      <c r="E226" s="30" t="s">
        <v>539</v>
      </c>
    </row>
    <row r="227" spans="1:5" x14ac:dyDescent="0.25">
      <c r="A227" s="19">
        <v>226</v>
      </c>
      <c r="B227" s="26">
        <f>100/100</f>
        <v>1</v>
      </c>
      <c r="C227" s="26">
        <f>100/100</f>
        <v>1</v>
      </c>
      <c r="D227" s="25">
        <f>(2*B227*C227)/(B227+C227)</f>
        <v>1</v>
      </c>
      <c r="E227" s="13" t="s">
        <v>544</v>
      </c>
    </row>
    <row r="228" spans="1:5" x14ac:dyDescent="0.25">
      <c r="A228" s="19">
        <v>227</v>
      </c>
      <c r="B228" s="26">
        <f>26/26</f>
        <v>1</v>
      </c>
      <c r="C228" s="26">
        <f>26/26</f>
        <v>1</v>
      </c>
      <c r="D228" s="25">
        <f>(2*B228*C228)/(B228+C228)</f>
        <v>1</v>
      </c>
      <c r="E228" s="13" t="s">
        <v>541</v>
      </c>
    </row>
    <row r="229" spans="1:5" x14ac:dyDescent="0.25">
      <c r="A229" s="19">
        <v>228</v>
      </c>
      <c r="B229" s="26">
        <f>61/61</f>
        <v>1</v>
      </c>
      <c r="C229" s="26">
        <f>61/61</f>
        <v>1</v>
      </c>
      <c r="D229" s="25">
        <f>(2*B229*C229)/(B229+C229)</f>
        <v>1</v>
      </c>
      <c r="E229" s="59" t="s">
        <v>544</v>
      </c>
    </row>
    <row r="230" spans="1:5" x14ac:dyDescent="0.25">
      <c r="A230" s="19">
        <v>229</v>
      </c>
      <c r="B230" s="26">
        <f>142/142</f>
        <v>1</v>
      </c>
      <c r="C230" s="26">
        <f>142/142</f>
        <v>1</v>
      </c>
      <c r="D230" s="25">
        <f>(2*B230*C230)/(B230+C230)</f>
        <v>1</v>
      </c>
      <c r="E230" s="13" t="s">
        <v>77</v>
      </c>
    </row>
    <row r="231" spans="1:5" x14ac:dyDescent="0.25">
      <c r="A231" s="19">
        <v>230</v>
      </c>
      <c r="B231" s="26">
        <f>48/48</f>
        <v>1</v>
      </c>
      <c r="C231" s="26">
        <f>48/48</f>
        <v>1</v>
      </c>
      <c r="D231" s="25">
        <f>(2*B231*C231)/(B231+C231)</f>
        <v>1</v>
      </c>
      <c r="E231" s="13" t="s">
        <v>77</v>
      </c>
    </row>
    <row r="232" spans="1:5" x14ac:dyDescent="0.25">
      <c r="A232" s="19">
        <v>231</v>
      </c>
      <c r="B232" s="23">
        <f>113/113</f>
        <v>1</v>
      </c>
      <c r="C232" s="26">
        <f>113/113</f>
        <v>1</v>
      </c>
      <c r="D232" s="25">
        <f>(2*B232*C232)/(B232+C232)</f>
        <v>1</v>
      </c>
      <c r="E232" s="13" t="s">
        <v>538</v>
      </c>
    </row>
    <row r="233" spans="1:5" x14ac:dyDescent="0.25">
      <c r="A233" s="19">
        <v>232</v>
      </c>
      <c r="B233" s="76">
        <f>94/94</f>
        <v>1</v>
      </c>
      <c r="C233" s="26">
        <f>94/94</f>
        <v>1</v>
      </c>
      <c r="D233" s="25">
        <f>(2*B233*C233)/(B233+C233)</f>
        <v>1</v>
      </c>
      <c r="E233" s="13" t="s">
        <v>77</v>
      </c>
    </row>
    <row r="234" spans="1:5" x14ac:dyDescent="0.25">
      <c r="A234" s="19">
        <v>233</v>
      </c>
      <c r="B234" s="26">
        <f>140/140</f>
        <v>1</v>
      </c>
      <c r="C234" s="26">
        <f>140/140</f>
        <v>1</v>
      </c>
      <c r="D234" s="25">
        <f>(2*B234*C234)/(B234+C234)</f>
        <v>1</v>
      </c>
      <c r="E234" s="13" t="s">
        <v>77</v>
      </c>
    </row>
    <row r="235" spans="1:5" x14ac:dyDescent="0.25">
      <c r="A235" s="19">
        <v>234</v>
      </c>
      <c r="B235" s="26">
        <f>16/16</f>
        <v>1</v>
      </c>
      <c r="C235" s="26">
        <f>16/16</f>
        <v>1</v>
      </c>
      <c r="D235" s="25">
        <f>(2*B235*C235)/(B235+C235)</f>
        <v>1</v>
      </c>
      <c r="E235" s="13" t="s">
        <v>539</v>
      </c>
    </row>
    <row r="236" spans="1:5" x14ac:dyDescent="0.25">
      <c r="A236" s="19">
        <v>235</v>
      </c>
      <c r="B236" s="26">
        <f>105/105</f>
        <v>1</v>
      </c>
      <c r="C236" s="26">
        <f>105/105</f>
        <v>1</v>
      </c>
      <c r="D236" s="25">
        <f>(2*B236*C236)/(B236+C236)</f>
        <v>1</v>
      </c>
      <c r="E236" s="13" t="s">
        <v>540</v>
      </c>
    </row>
    <row r="237" spans="1:5" x14ac:dyDescent="0.25">
      <c r="A237" s="19">
        <v>236</v>
      </c>
      <c r="B237" s="26">
        <f>40/40</f>
        <v>1</v>
      </c>
      <c r="C237" s="26">
        <f>40/40</f>
        <v>1</v>
      </c>
      <c r="D237" s="25">
        <f>(2*B237*C237)/(B237+C237)</f>
        <v>1</v>
      </c>
      <c r="E237" s="13" t="s">
        <v>77</v>
      </c>
    </row>
    <row r="238" spans="1:5" x14ac:dyDescent="0.25">
      <c r="A238" s="19">
        <v>237</v>
      </c>
      <c r="B238" s="26">
        <f>60/60</f>
        <v>1</v>
      </c>
      <c r="C238" s="26">
        <f>60/60</f>
        <v>1</v>
      </c>
      <c r="D238" s="25">
        <f>(2*B238*C238)/(B238+C238)</f>
        <v>1</v>
      </c>
      <c r="E238" s="13" t="s">
        <v>538</v>
      </c>
    </row>
    <row r="239" spans="1:5" x14ac:dyDescent="0.25">
      <c r="A239" s="19">
        <v>238</v>
      </c>
      <c r="B239" s="26">
        <f>88/88</f>
        <v>1</v>
      </c>
      <c r="C239" s="26">
        <f>88/88</f>
        <v>1</v>
      </c>
      <c r="D239" s="25">
        <f>(2*B239*C239)/(B239+C239)</f>
        <v>1</v>
      </c>
      <c r="E239" s="13" t="s">
        <v>77</v>
      </c>
    </row>
    <row r="240" spans="1:5" x14ac:dyDescent="0.25">
      <c r="A240" s="19">
        <v>239</v>
      </c>
      <c r="B240" s="26">
        <f>152/152</f>
        <v>1</v>
      </c>
      <c r="C240" s="26">
        <f>152/152</f>
        <v>1</v>
      </c>
      <c r="D240" s="25">
        <f>(2*B240*C240)/(B240+C240)</f>
        <v>1</v>
      </c>
      <c r="E240" s="13" t="s">
        <v>77</v>
      </c>
    </row>
    <row r="241" spans="1:5" x14ac:dyDescent="0.25">
      <c r="A241" s="19">
        <v>240</v>
      </c>
      <c r="B241" s="26">
        <f>65/65</f>
        <v>1</v>
      </c>
      <c r="C241" s="26">
        <f>65/65</f>
        <v>1</v>
      </c>
      <c r="D241" s="25">
        <f>(2*B241*C241)/(B241+C241)</f>
        <v>1</v>
      </c>
      <c r="E241" s="13" t="s">
        <v>77</v>
      </c>
    </row>
    <row r="242" spans="1:5" x14ac:dyDescent="0.25">
      <c r="A242" s="19">
        <v>241</v>
      </c>
      <c r="B242" s="26">
        <f>105/105</f>
        <v>1</v>
      </c>
      <c r="C242" s="26">
        <f>105/105</f>
        <v>1</v>
      </c>
      <c r="D242" s="25">
        <f>(2*B242*C242)/(B242+C242)</f>
        <v>1</v>
      </c>
      <c r="E242" s="13" t="s">
        <v>539</v>
      </c>
    </row>
    <row r="243" spans="1:5" x14ac:dyDescent="0.25">
      <c r="A243" s="19">
        <v>242</v>
      </c>
      <c r="B243" s="26">
        <f>431/431</f>
        <v>1</v>
      </c>
      <c r="C243" s="26">
        <f>431/431</f>
        <v>1</v>
      </c>
      <c r="D243" s="25">
        <f>(2*B243*C243)/(B243+C243)</f>
        <v>1</v>
      </c>
      <c r="E243" s="13" t="s">
        <v>77</v>
      </c>
    </row>
    <row r="244" spans="1:5" x14ac:dyDescent="0.25">
      <c r="A244" s="19">
        <v>243</v>
      </c>
      <c r="B244" s="26">
        <f>79/79</f>
        <v>1</v>
      </c>
      <c r="C244" s="26">
        <f>79/79</f>
        <v>1</v>
      </c>
      <c r="D244" s="25">
        <f>(2*B244*C244)/(B244+C244)</f>
        <v>1</v>
      </c>
      <c r="E244" s="59" t="s">
        <v>77</v>
      </c>
    </row>
    <row r="245" spans="1:5" x14ac:dyDescent="0.25">
      <c r="A245" s="19">
        <v>244</v>
      </c>
      <c r="B245" s="26">
        <f>107/107</f>
        <v>1</v>
      </c>
      <c r="C245" s="26">
        <f>107/107</f>
        <v>1</v>
      </c>
      <c r="D245" s="25">
        <f>(2*B245*C245)/(B245+C245)</f>
        <v>1</v>
      </c>
      <c r="E245" s="13" t="s">
        <v>77</v>
      </c>
    </row>
    <row r="246" spans="1:5" x14ac:dyDescent="0.25">
      <c r="A246" s="19">
        <v>245</v>
      </c>
      <c r="B246" s="26">
        <f>27/27</f>
        <v>1</v>
      </c>
      <c r="C246" s="26">
        <f>27/27</f>
        <v>1</v>
      </c>
      <c r="D246" s="25">
        <f>(2*B246*C246)/(B246+C246)</f>
        <v>1</v>
      </c>
      <c r="E246" s="13" t="s">
        <v>77</v>
      </c>
    </row>
    <row r="247" spans="1:5" x14ac:dyDescent="0.25">
      <c r="A247" s="19">
        <v>246</v>
      </c>
      <c r="B247" s="26">
        <f>150/150</f>
        <v>1</v>
      </c>
      <c r="C247" s="26">
        <f>150/150</f>
        <v>1</v>
      </c>
      <c r="D247" s="25">
        <f>(2*B247*C247)/(B247+C247)</f>
        <v>1</v>
      </c>
      <c r="E247" s="13" t="s">
        <v>77</v>
      </c>
    </row>
    <row r="248" spans="1:5" x14ac:dyDescent="0.25">
      <c r="A248" s="19">
        <v>247</v>
      </c>
      <c r="B248" s="26">
        <f>138/138</f>
        <v>1</v>
      </c>
      <c r="C248" s="26">
        <f>138/138</f>
        <v>1</v>
      </c>
      <c r="D248" s="25">
        <f>(2*B248*C248)/(B248+C248)</f>
        <v>1</v>
      </c>
      <c r="E248" s="13" t="s">
        <v>77</v>
      </c>
    </row>
    <row r="249" spans="1:5" x14ac:dyDescent="0.25">
      <c r="A249" s="19">
        <v>248</v>
      </c>
      <c r="B249" s="26">
        <f>137/137</f>
        <v>1</v>
      </c>
      <c r="C249" s="26">
        <f>137/137</f>
        <v>1</v>
      </c>
      <c r="D249" s="25">
        <f>(2*B249*C249)/(B249+C249)</f>
        <v>1</v>
      </c>
      <c r="E249" s="13" t="s">
        <v>77</v>
      </c>
    </row>
    <row r="250" spans="1:5" x14ac:dyDescent="0.25">
      <c r="A250" s="19">
        <v>249</v>
      </c>
      <c r="B250" s="26">
        <f>28/28</f>
        <v>1</v>
      </c>
      <c r="C250" s="26">
        <f>28/28</f>
        <v>1</v>
      </c>
      <c r="D250" s="25">
        <f>(2*B250*C250)/(B250+C250)</f>
        <v>1</v>
      </c>
      <c r="E250" s="13" t="s">
        <v>541</v>
      </c>
    </row>
    <row r="251" spans="1:5" ht="15.75" thickBot="1" x14ac:dyDescent="0.3">
      <c r="A251" s="19">
        <v>250</v>
      </c>
      <c r="B251" s="26">
        <f>36/36</f>
        <v>1</v>
      </c>
      <c r="C251" s="26">
        <f>36/36</f>
        <v>1</v>
      </c>
      <c r="D251" s="25">
        <f>(2*B251*C251)/(B251+C251)</f>
        <v>1</v>
      </c>
      <c r="E251" s="34" t="s">
        <v>77</v>
      </c>
    </row>
    <row r="252" spans="1:5" x14ac:dyDescent="0.25">
      <c r="A252" s="19">
        <v>251</v>
      </c>
      <c r="B252" s="26">
        <f>100/100</f>
        <v>1</v>
      </c>
      <c r="C252" s="26">
        <f>100/100</f>
        <v>1</v>
      </c>
      <c r="D252" s="25">
        <f>(2*B252*C252)/(B252+C252)</f>
        <v>1</v>
      </c>
      <c r="E252" s="13" t="s">
        <v>540</v>
      </c>
    </row>
    <row r="253" spans="1:5" x14ac:dyDescent="0.25">
      <c r="A253" s="19">
        <v>252</v>
      </c>
      <c r="B253" s="26">
        <f>64/64</f>
        <v>1</v>
      </c>
      <c r="C253" s="26">
        <f>64/64</f>
        <v>1</v>
      </c>
      <c r="D253" s="25">
        <f>(2*B253*C253)/(B253+C253)</f>
        <v>1</v>
      </c>
      <c r="E253" s="13" t="s">
        <v>77</v>
      </c>
    </row>
    <row r="254" spans="1:5" x14ac:dyDescent="0.25">
      <c r="A254" s="19">
        <v>253</v>
      </c>
      <c r="B254" s="26">
        <f>79/79</f>
        <v>1</v>
      </c>
      <c r="C254" s="26">
        <f>79/79</f>
        <v>1</v>
      </c>
      <c r="D254" s="25">
        <f>(2*B254*C254)/(B254+C254)</f>
        <v>1</v>
      </c>
      <c r="E254" s="13" t="s">
        <v>544</v>
      </c>
    </row>
    <row r="255" spans="1:5" x14ac:dyDescent="0.25">
      <c r="A255" s="19">
        <v>254</v>
      </c>
      <c r="B255" s="26">
        <f>19/19</f>
        <v>1</v>
      </c>
      <c r="C255" s="26">
        <f>19/19</f>
        <v>1</v>
      </c>
      <c r="D255" s="25">
        <f>(2*B255*C255)/(B255+C255)</f>
        <v>1</v>
      </c>
      <c r="E255" s="13" t="s">
        <v>541</v>
      </c>
    </row>
    <row r="256" spans="1:5" x14ac:dyDescent="0.25">
      <c r="A256" s="19">
        <v>255</v>
      </c>
      <c r="B256" s="26">
        <f>59/59</f>
        <v>1</v>
      </c>
      <c r="C256" s="26">
        <f>59/59</f>
        <v>1</v>
      </c>
      <c r="D256" s="25">
        <f>(2*B256*C256)/(B256+C256)</f>
        <v>1</v>
      </c>
      <c r="E256" s="41" t="s">
        <v>539</v>
      </c>
    </row>
    <row r="257" spans="1:5" x14ac:dyDescent="0.25">
      <c r="A257" s="19">
        <v>256</v>
      </c>
      <c r="B257" s="26">
        <f>40/40</f>
        <v>1</v>
      </c>
      <c r="C257" s="26">
        <f>40/40</f>
        <v>1</v>
      </c>
      <c r="D257" s="25">
        <f>(2*B257*C257)/(B257+C257)</f>
        <v>1</v>
      </c>
      <c r="E257" s="13" t="s">
        <v>77</v>
      </c>
    </row>
    <row r="258" spans="1:5" x14ac:dyDescent="0.25">
      <c r="A258" s="19">
        <v>257</v>
      </c>
      <c r="B258" s="26">
        <f>53/53</f>
        <v>1</v>
      </c>
      <c r="C258" s="26">
        <f>53/53</f>
        <v>1</v>
      </c>
      <c r="D258" s="25">
        <f>(2*B258*C258)/(B258+C258)</f>
        <v>1</v>
      </c>
      <c r="E258" s="59" t="s">
        <v>541</v>
      </c>
    </row>
    <row r="259" spans="1:5" x14ac:dyDescent="0.25">
      <c r="A259" s="19">
        <v>258</v>
      </c>
      <c r="B259" s="26">
        <f>17/17</f>
        <v>1</v>
      </c>
      <c r="C259" s="26">
        <f>17/17</f>
        <v>1</v>
      </c>
      <c r="D259" s="25">
        <f>(2*B259*C259)/(B259+C259)</f>
        <v>1</v>
      </c>
      <c r="E259" s="13" t="s">
        <v>77</v>
      </c>
    </row>
    <row r="260" spans="1:5" x14ac:dyDescent="0.25">
      <c r="A260" s="19">
        <v>259</v>
      </c>
      <c r="B260" s="26">
        <f>31/31</f>
        <v>1</v>
      </c>
      <c r="C260" s="26">
        <f>31/31</f>
        <v>1</v>
      </c>
      <c r="D260" s="25">
        <f>(2*B260*C260)/(B260+C260)</f>
        <v>1</v>
      </c>
      <c r="E260" s="13" t="s">
        <v>77</v>
      </c>
    </row>
    <row r="261" spans="1:5" x14ac:dyDescent="0.25">
      <c r="A261" s="19">
        <v>260</v>
      </c>
      <c r="B261" s="26">
        <f>54/54</f>
        <v>1</v>
      </c>
      <c r="C261" s="26">
        <f>54/54</f>
        <v>1</v>
      </c>
      <c r="D261" s="25">
        <f>(2*B261*C261)/(B261+C261)</f>
        <v>1</v>
      </c>
      <c r="E261" s="13" t="s">
        <v>539</v>
      </c>
    </row>
    <row r="262" spans="1:5" x14ac:dyDescent="0.25">
      <c r="A262" s="19">
        <v>261</v>
      </c>
      <c r="B262" s="26">
        <f>18/18</f>
        <v>1</v>
      </c>
      <c r="C262" s="26">
        <f>18/18</f>
        <v>1</v>
      </c>
      <c r="D262" s="25">
        <f>(2*B262*C262)/(B262+C262)</f>
        <v>1</v>
      </c>
      <c r="E262" s="13" t="s">
        <v>77</v>
      </c>
    </row>
    <row r="263" spans="1:5" x14ac:dyDescent="0.25">
      <c r="A263" s="19">
        <v>262</v>
      </c>
      <c r="B263" s="26">
        <f>39/39</f>
        <v>1</v>
      </c>
      <c r="C263" s="26">
        <f>39/39</f>
        <v>1</v>
      </c>
      <c r="D263" s="25">
        <f>(2*B263*C263)/(B263+C263)</f>
        <v>1</v>
      </c>
      <c r="E263" s="13" t="s">
        <v>77</v>
      </c>
    </row>
    <row r="264" spans="1:5" x14ac:dyDescent="0.25">
      <c r="A264" s="19">
        <v>263</v>
      </c>
      <c r="B264" s="26">
        <f>42/42</f>
        <v>1</v>
      </c>
      <c r="C264" s="26">
        <f>42/42</f>
        <v>1</v>
      </c>
      <c r="D264" s="25">
        <f>(2*B264*C264)/(B264+C264)</f>
        <v>1</v>
      </c>
      <c r="E264" s="13" t="s">
        <v>77</v>
      </c>
    </row>
    <row r="265" spans="1:5" x14ac:dyDescent="0.25">
      <c r="A265" s="19">
        <v>264</v>
      </c>
      <c r="B265" s="26">
        <f>78/78</f>
        <v>1</v>
      </c>
      <c r="C265" s="26">
        <f>78/78</f>
        <v>1</v>
      </c>
      <c r="D265" s="25">
        <f>(2*B265*C265)/(B265+C265)</f>
        <v>1</v>
      </c>
      <c r="E265" s="13" t="s">
        <v>539</v>
      </c>
    </row>
    <row r="266" spans="1:5" x14ac:dyDescent="0.25">
      <c r="A266" s="19">
        <v>265</v>
      </c>
      <c r="B266" s="26">
        <f>87/87</f>
        <v>1</v>
      </c>
      <c r="C266" s="26">
        <f>87/87</f>
        <v>1</v>
      </c>
      <c r="D266" s="25">
        <f>(2*B266*C266)/(B266+C266)</f>
        <v>1</v>
      </c>
      <c r="E266" s="13" t="s">
        <v>540</v>
      </c>
    </row>
    <row r="267" spans="1:5" x14ac:dyDescent="0.25">
      <c r="A267" s="19">
        <v>266</v>
      </c>
      <c r="B267" s="26">
        <f>24/24</f>
        <v>1</v>
      </c>
      <c r="C267" s="26">
        <f>24/24</f>
        <v>1</v>
      </c>
      <c r="D267" s="25">
        <f>(2*B267*C267)/(B267+C267)</f>
        <v>1</v>
      </c>
      <c r="E267" s="13" t="s">
        <v>538</v>
      </c>
    </row>
    <row r="268" spans="1:5" x14ac:dyDescent="0.25">
      <c r="A268" s="19">
        <v>267</v>
      </c>
      <c r="B268" s="26">
        <f>46/46</f>
        <v>1</v>
      </c>
      <c r="C268" s="26">
        <f>46/46</f>
        <v>1</v>
      </c>
      <c r="D268" s="25">
        <f>(2*B268*C268)/(B268+C268)</f>
        <v>1</v>
      </c>
      <c r="E268" s="13" t="s">
        <v>77</v>
      </c>
    </row>
    <row r="269" spans="1:5" x14ac:dyDescent="0.25">
      <c r="A269" s="19">
        <v>268</v>
      </c>
      <c r="B269" s="26">
        <f>52/52</f>
        <v>1</v>
      </c>
      <c r="C269" s="26">
        <f>52/52</f>
        <v>1</v>
      </c>
      <c r="D269" s="25">
        <f>(2*B269*C269)/(B269+C269)</f>
        <v>1</v>
      </c>
      <c r="E269" s="59" t="s">
        <v>539</v>
      </c>
    </row>
    <row r="270" spans="1:5" x14ac:dyDescent="0.25">
      <c r="A270" s="19">
        <v>269</v>
      </c>
      <c r="B270" s="26">
        <f>4/4</f>
        <v>1</v>
      </c>
      <c r="C270" s="26">
        <f>4/4</f>
        <v>1</v>
      </c>
      <c r="D270" s="25">
        <f>(2*B270*C270)/(B270+C270)</f>
        <v>1</v>
      </c>
      <c r="E270" s="13" t="s">
        <v>538</v>
      </c>
    </row>
    <row r="271" spans="1:5" x14ac:dyDescent="0.25">
      <c r="A271" s="19">
        <v>270</v>
      </c>
      <c r="B271" s="26">
        <f>89/89</f>
        <v>1</v>
      </c>
      <c r="C271" s="26">
        <f>89/89</f>
        <v>1</v>
      </c>
      <c r="D271" s="25">
        <f>(2*B271*C271)/(B271+C271)</f>
        <v>1</v>
      </c>
      <c r="E271" s="59" t="s">
        <v>544</v>
      </c>
    </row>
    <row r="272" spans="1:5" x14ac:dyDescent="0.25">
      <c r="A272" s="19">
        <v>271</v>
      </c>
      <c r="B272" s="26">
        <f>56/56</f>
        <v>1</v>
      </c>
      <c r="C272" s="26">
        <f>56/56</f>
        <v>1</v>
      </c>
      <c r="D272" s="25">
        <f>(2*B272*C272)/(B272+C272)</f>
        <v>1</v>
      </c>
      <c r="E272" s="13" t="s">
        <v>77</v>
      </c>
    </row>
    <row r="273" spans="1:5" x14ac:dyDescent="0.25">
      <c r="A273" s="19">
        <v>272</v>
      </c>
      <c r="B273" s="26">
        <f>73/73</f>
        <v>1</v>
      </c>
      <c r="C273" s="26">
        <f>73/73</f>
        <v>1</v>
      </c>
      <c r="D273" s="25">
        <f>(2*B273*C273)/(B273+C273)</f>
        <v>1</v>
      </c>
      <c r="E273" s="13" t="s">
        <v>538</v>
      </c>
    </row>
    <row r="274" spans="1:5" x14ac:dyDescent="0.25">
      <c r="A274" s="19">
        <v>273</v>
      </c>
      <c r="B274" s="26">
        <f>33/33</f>
        <v>1</v>
      </c>
      <c r="C274" s="26">
        <f>33/33</f>
        <v>1</v>
      </c>
      <c r="D274" s="25">
        <f>(2*B274*C274)/(B274+C274)</f>
        <v>1</v>
      </c>
      <c r="E274" s="13" t="s">
        <v>544</v>
      </c>
    </row>
    <row r="275" spans="1:5" x14ac:dyDescent="0.25">
      <c r="A275" s="19">
        <v>274</v>
      </c>
      <c r="B275" s="26">
        <f>24/24</f>
        <v>1</v>
      </c>
      <c r="C275" s="26">
        <f>24/24</f>
        <v>1</v>
      </c>
      <c r="D275" s="25">
        <f>(2*B275*C275)/(B275+C275)</f>
        <v>1</v>
      </c>
      <c r="E275" s="13" t="s">
        <v>77</v>
      </c>
    </row>
    <row r="276" spans="1:5" ht="15.75" thickBot="1" x14ac:dyDescent="0.3">
      <c r="A276" s="19">
        <v>275</v>
      </c>
      <c r="B276" s="26">
        <f>30/30</f>
        <v>1</v>
      </c>
      <c r="C276" s="26">
        <f>30/30</f>
        <v>1</v>
      </c>
      <c r="D276" s="25">
        <f>(2*B276*C276)/(B276+C276)</f>
        <v>1</v>
      </c>
      <c r="E276" s="30" t="s">
        <v>77</v>
      </c>
    </row>
    <row r="277" spans="1:5" x14ac:dyDescent="0.25">
      <c r="A277" s="19">
        <v>276</v>
      </c>
      <c r="B277" s="26">
        <f>79/79</f>
        <v>1</v>
      </c>
      <c r="C277" s="26">
        <f>79/79</f>
        <v>1</v>
      </c>
      <c r="D277" s="25">
        <f>(2*B277*C277)/(B277+C277)</f>
        <v>1</v>
      </c>
      <c r="E277" s="13" t="s">
        <v>544</v>
      </c>
    </row>
    <row r="278" spans="1:5" x14ac:dyDescent="0.25">
      <c r="A278" s="19">
        <v>277</v>
      </c>
      <c r="B278" s="26">
        <f>163/163</f>
        <v>1</v>
      </c>
      <c r="C278" s="26">
        <f>163/163</f>
        <v>1</v>
      </c>
      <c r="D278" s="25">
        <f>(2*B278*C278)/(B278+C278)</f>
        <v>1</v>
      </c>
      <c r="E278" s="13" t="s">
        <v>540</v>
      </c>
    </row>
    <row r="279" spans="1:5" x14ac:dyDescent="0.25">
      <c r="A279" s="19">
        <v>278</v>
      </c>
      <c r="B279" s="26">
        <f>59/59</f>
        <v>1</v>
      </c>
      <c r="C279" s="26">
        <f>59/59</f>
        <v>1</v>
      </c>
      <c r="D279" s="25">
        <f>(2*B279*C279)/(B279+C279)</f>
        <v>1</v>
      </c>
      <c r="E279" s="13" t="s">
        <v>77</v>
      </c>
    </row>
    <row r="280" spans="1:5" x14ac:dyDescent="0.25">
      <c r="A280" s="19">
        <v>279</v>
      </c>
      <c r="B280" s="26">
        <f>129/129</f>
        <v>1</v>
      </c>
      <c r="C280" s="26">
        <f>129/129</f>
        <v>1</v>
      </c>
      <c r="D280" s="25">
        <f>(2*B280*C280)/(B280+C280)</f>
        <v>1</v>
      </c>
      <c r="E280" s="13" t="s">
        <v>538</v>
      </c>
    </row>
    <row r="281" spans="1:5" x14ac:dyDescent="0.25">
      <c r="A281" s="19">
        <v>280</v>
      </c>
      <c r="B281" s="26">
        <f>60/60</f>
        <v>1</v>
      </c>
      <c r="C281" s="26">
        <f>60/60</f>
        <v>1</v>
      </c>
      <c r="D281" s="25">
        <f>(2*B281*C281)/(B281+C281)</f>
        <v>1</v>
      </c>
      <c r="E281" s="13" t="s">
        <v>77</v>
      </c>
    </row>
    <row r="282" spans="1:5" x14ac:dyDescent="0.25">
      <c r="A282" s="19">
        <v>281</v>
      </c>
      <c r="B282" s="26">
        <f>105/105</f>
        <v>1</v>
      </c>
      <c r="C282" s="26">
        <f>105/105</f>
        <v>1</v>
      </c>
      <c r="D282" s="25">
        <f>(2*B282*C282)/(B282+C282)</f>
        <v>1</v>
      </c>
      <c r="E282" s="13" t="s">
        <v>544</v>
      </c>
    </row>
    <row r="283" spans="1:5" x14ac:dyDescent="0.25">
      <c r="A283" s="19">
        <v>282</v>
      </c>
      <c r="B283" s="26">
        <f>250/250</f>
        <v>1</v>
      </c>
      <c r="C283" s="26">
        <f>250/250</f>
        <v>1</v>
      </c>
      <c r="D283" s="25">
        <f>(2*B283*C283)/(B283+C283)</f>
        <v>1</v>
      </c>
      <c r="E283" s="13" t="s">
        <v>540</v>
      </c>
    </row>
    <row r="284" spans="1:5" x14ac:dyDescent="0.25">
      <c r="A284" s="19">
        <v>283</v>
      </c>
      <c r="B284" s="26">
        <f>42/42</f>
        <v>1</v>
      </c>
      <c r="C284" s="26">
        <f>42/42</f>
        <v>1</v>
      </c>
      <c r="D284" s="25">
        <f>(2*B284*C284)/(B284+C284)</f>
        <v>1</v>
      </c>
      <c r="E284" s="13" t="s">
        <v>77</v>
      </c>
    </row>
    <row r="285" spans="1:5" x14ac:dyDescent="0.25">
      <c r="A285" s="19">
        <v>284</v>
      </c>
      <c r="B285" s="26">
        <f>78/78</f>
        <v>1</v>
      </c>
      <c r="C285" s="26">
        <f>78/78</f>
        <v>1</v>
      </c>
      <c r="D285" s="25">
        <f>(2*B285*C285)/(B285+C285)</f>
        <v>1</v>
      </c>
      <c r="E285" s="13" t="s">
        <v>77</v>
      </c>
    </row>
    <row r="286" spans="1:5" x14ac:dyDescent="0.25">
      <c r="A286" s="19">
        <v>285</v>
      </c>
      <c r="B286" s="26">
        <f>34/34</f>
        <v>1</v>
      </c>
      <c r="C286" s="26">
        <f>34/34</f>
        <v>1</v>
      </c>
      <c r="D286" s="25">
        <f>(2*B286*C286)/(B286+C286)</f>
        <v>1</v>
      </c>
      <c r="E286" s="13" t="s">
        <v>77</v>
      </c>
    </row>
    <row r="287" spans="1:5" x14ac:dyDescent="0.25">
      <c r="A287" s="19">
        <v>286</v>
      </c>
      <c r="B287" s="26">
        <f>57/57</f>
        <v>1</v>
      </c>
      <c r="C287" s="26">
        <f>57/57</f>
        <v>1</v>
      </c>
      <c r="D287" s="25">
        <f>(2*B287*C287)/(B287+C287)</f>
        <v>1</v>
      </c>
      <c r="E287" s="13" t="s">
        <v>539</v>
      </c>
    </row>
    <row r="288" spans="1:5" x14ac:dyDescent="0.25">
      <c r="A288" s="19">
        <v>287</v>
      </c>
      <c r="B288" s="26">
        <f>57/57</f>
        <v>1</v>
      </c>
      <c r="C288" s="26">
        <f>57/57</f>
        <v>1</v>
      </c>
      <c r="D288" s="25">
        <f>(2*B288*C288)/(B288+C288)</f>
        <v>1</v>
      </c>
      <c r="E288" s="59" t="s">
        <v>77</v>
      </c>
    </row>
    <row r="289" spans="1:5" x14ac:dyDescent="0.25">
      <c r="A289" s="19">
        <v>288</v>
      </c>
      <c r="B289" s="26">
        <f>86/86</f>
        <v>1</v>
      </c>
      <c r="C289" s="26">
        <f>86/86</f>
        <v>1</v>
      </c>
      <c r="D289" s="25">
        <f>(2*B289*C289)/(B289+C289)</f>
        <v>1</v>
      </c>
      <c r="E289" s="13" t="s">
        <v>77</v>
      </c>
    </row>
    <row r="290" spans="1:5" x14ac:dyDescent="0.25">
      <c r="A290" s="19">
        <v>289</v>
      </c>
      <c r="B290" s="26">
        <f>58/58</f>
        <v>1</v>
      </c>
      <c r="C290" s="26">
        <f>58/58</f>
        <v>1</v>
      </c>
      <c r="D290" s="25">
        <f>(2*B290*C290)/(B290+C290)</f>
        <v>1</v>
      </c>
      <c r="E290" s="13" t="s">
        <v>77</v>
      </c>
    </row>
    <row r="291" spans="1:5" x14ac:dyDescent="0.25">
      <c r="A291" s="19">
        <v>290</v>
      </c>
      <c r="B291" s="26">
        <f>91/91</f>
        <v>1</v>
      </c>
      <c r="C291" s="26">
        <f>91/91</f>
        <v>1</v>
      </c>
      <c r="D291" s="25">
        <f>(2*B291*C291)/(B291+C291)</f>
        <v>1</v>
      </c>
      <c r="E291" s="13" t="s">
        <v>539</v>
      </c>
    </row>
    <row r="292" spans="1:5" x14ac:dyDescent="0.25">
      <c r="A292" s="19">
        <v>291</v>
      </c>
      <c r="B292" s="26">
        <f>45/45</f>
        <v>1</v>
      </c>
      <c r="C292" s="26">
        <f>45/45</f>
        <v>1</v>
      </c>
      <c r="D292" s="25">
        <f>(2*B292*C292)/(B292+C292)</f>
        <v>1</v>
      </c>
      <c r="E292" s="13" t="s">
        <v>539</v>
      </c>
    </row>
    <row r="293" spans="1:5" x14ac:dyDescent="0.25">
      <c r="A293" s="19">
        <v>292</v>
      </c>
      <c r="B293" s="26">
        <f>63/63</f>
        <v>1</v>
      </c>
      <c r="C293" s="26">
        <f>63/63</f>
        <v>1</v>
      </c>
      <c r="D293" s="25">
        <f>(2*B293*C293)/(B293+C293)</f>
        <v>1</v>
      </c>
      <c r="E293" s="13" t="s">
        <v>77</v>
      </c>
    </row>
    <row r="294" spans="1:5" x14ac:dyDescent="0.25">
      <c r="A294" s="19">
        <v>293</v>
      </c>
      <c r="B294" s="26">
        <f>76/76</f>
        <v>1</v>
      </c>
      <c r="C294" s="26">
        <f>76/76</f>
        <v>1</v>
      </c>
      <c r="D294" s="25">
        <f>(2*B294*C294)/(B294+C294)</f>
        <v>1</v>
      </c>
      <c r="E294" s="13" t="s">
        <v>77</v>
      </c>
    </row>
    <row r="295" spans="1:5" x14ac:dyDescent="0.25">
      <c r="A295" s="19">
        <v>294</v>
      </c>
      <c r="B295" s="26">
        <f>60/60</f>
        <v>1</v>
      </c>
      <c r="C295" s="26">
        <f>60/60</f>
        <v>1</v>
      </c>
      <c r="D295" s="25">
        <f>(2*B295*C295)/(B295+C295)</f>
        <v>1</v>
      </c>
      <c r="E295" s="13" t="s">
        <v>539</v>
      </c>
    </row>
    <row r="296" spans="1:5" x14ac:dyDescent="0.25">
      <c r="A296" s="19">
        <v>295</v>
      </c>
      <c r="B296" s="26">
        <f>56/56</f>
        <v>1</v>
      </c>
      <c r="C296" s="26">
        <f>56/56</f>
        <v>1</v>
      </c>
      <c r="D296" s="25">
        <f>(2*B296*C296)/(B296+C296)</f>
        <v>1</v>
      </c>
      <c r="E296" s="13" t="s">
        <v>77</v>
      </c>
    </row>
    <row r="297" spans="1:5" x14ac:dyDescent="0.25">
      <c r="A297" s="19">
        <v>296</v>
      </c>
      <c r="B297" s="26">
        <f>23/23</f>
        <v>1</v>
      </c>
      <c r="C297" s="26">
        <f>23/23</f>
        <v>1</v>
      </c>
      <c r="D297" s="25">
        <f>(2*B297*C297)/(B297+C297)</f>
        <v>1</v>
      </c>
      <c r="E297" s="13" t="s">
        <v>541</v>
      </c>
    </row>
    <row r="298" spans="1:5" x14ac:dyDescent="0.25">
      <c r="A298" s="19">
        <v>297</v>
      </c>
      <c r="B298" s="26">
        <f>153/153</f>
        <v>1</v>
      </c>
      <c r="C298" s="26">
        <f>153/153</f>
        <v>1</v>
      </c>
      <c r="D298" s="25">
        <f>(2*B298*C298)/(B298+C298)</f>
        <v>1</v>
      </c>
      <c r="E298" s="13" t="s">
        <v>540</v>
      </c>
    </row>
    <row r="299" spans="1:5" x14ac:dyDescent="0.25">
      <c r="A299" s="19">
        <v>298</v>
      </c>
      <c r="B299" s="26">
        <f>135/135</f>
        <v>1</v>
      </c>
      <c r="C299" s="26">
        <f>135/135</f>
        <v>1</v>
      </c>
      <c r="D299" s="25">
        <f>(2*B299*C299)/(B299+C299)</f>
        <v>1</v>
      </c>
      <c r="E299" s="13" t="s">
        <v>539</v>
      </c>
    </row>
    <row r="300" spans="1:5" x14ac:dyDescent="0.25">
      <c r="A300" s="19">
        <v>299</v>
      </c>
      <c r="B300" s="26">
        <f>66/66</f>
        <v>1</v>
      </c>
      <c r="C300" s="26">
        <f>66/66</f>
        <v>1</v>
      </c>
      <c r="D300" s="25">
        <f>(2*B300*C300)/(B300+C300)</f>
        <v>1</v>
      </c>
      <c r="E300" s="13" t="s">
        <v>541</v>
      </c>
    </row>
    <row r="301" spans="1:5" ht="15.75" thickBot="1" x14ac:dyDescent="0.3">
      <c r="A301" s="19">
        <v>300</v>
      </c>
      <c r="B301" s="26">
        <f>48/48</f>
        <v>1</v>
      </c>
      <c r="C301" s="26">
        <f>48/48</f>
        <v>1</v>
      </c>
      <c r="D301" s="25">
        <f>(2*B301*C301)/(B301+C301)</f>
        <v>1</v>
      </c>
      <c r="E301" s="30" t="s">
        <v>77</v>
      </c>
    </row>
    <row r="302" spans="1:5" x14ac:dyDescent="0.25">
      <c r="A302" s="19">
        <v>301</v>
      </c>
      <c r="B302" s="26">
        <f>379/379</f>
        <v>1</v>
      </c>
      <c r="C302" s="26">
        <f>379/379</f>
        <v>1</v>
      </c>
      <c r="D302" s="25">
        <f>(2*B302*C302)/(B302+C302)</f>
        <v>1</v>
      </c>
      <c r="E302" s="13" t="s">
        <v>77</v>
      </c>
    </row>
    <row r="303" spans="1:5" x14ac:dyDescent="0.25">
      <c r="A303" s="19">
        <v>302</v>
      </c>
      <c r="B303" s="26">
        <f>132/132</f>
        <v>1</v>
      </c>
      <c r="C303" s="26">
        <f>132/132</f>
        <v>1</v>
      </c>
      <c r="D303" s="25">
        <f>(2*B303*C303)/(B303+C303)</f>
        <v>1</v>
      </c>
      <c r="E303" s="13" t="s">
        <v>77</v>
      </c>
    </row>
    <row r="304" spans="1:5" x14ac:dyDescent="0.25">
      <c r="A304" s="19">
        <v>303</v>
      </c>
      <c r="B304" s="26">
        <f>46/46</f>
        <v>1</v>
      </c>
      <c r="C304" s="26">
        <f>46/46</f>
        <v>1</v>
      </c>
      <c r="D304" s="25">
        <f>(2*B304*C304)/(B304+C304)</f>
        <v>1</v>
      </c>
      <c r="E304" s="13" t="s">
        <v>541</v>
      </c>
    </row>
    <row r="305" spans="1:5" x14ac:dyDescent="0.25">
      <c r="A305" s="19">
        <v>304</v>
      </c>
      <c r="B305" s="26">
        <f>11/11</f>
        <v>1</v>
      </c>
      <c r="C305" s="26">
        <f>11/11</f>
        <v>1</v>
      </c>
      <c r="D305" s="25">
        <f>(2*B305*C305)/(B305+C305)</f>
        <v>1</v>
      </c>
      <c r="E305" s="13" t="s">
        <v>77</v>
      </c>
    </row>
    <row r="306" spans="1:5" x14ac:dyDescent="0.25">
      <c r="A306" s="19">
        <v>305</v>
      </c>
      <c r="B306" s="26">
        <f>29/29</f>
        <v>1</v>
      </c>
      <c r="C306" s="26">
        <f>29/29</f>
        <v>1</v>
      </c>
      <c r="D306" s="25">
        <f>(2*B306*C306)/(B306+C306)</f>
        <v>1</v>
      </c>
      <c r="E306" s="13" t="s">
        <v>541</v>
      </c>
    </row>
    <row r="307" spans="1:5" x14ac:dyDescent="0.25">
      <c r="A307" s="19">
        <v>306</v>
      </c>
      <c r="B307" s="26">
        <f>19/19</f>
        <v>1</v>
      </c>
      <c r="C307" s="26">
        <f>19/19</f>
        <v>1</v>
      </c>
      <c r="D307" s="25">
        <f>(2*B307*C307)/(B307+C307)</f>
        <v>1</v>
      </c>
      <c r="E307" s="13" t="s">
        <v>539</v>
      </c>
    </row>
    <row r="308" spans="1:5" x14ac:dyDescent="0.25">
      <c r="A308" s="19">
        <v>307</v>
      </c>
      <c r="B308" s="26">
        <f>28/28</f>
        <v>1</v>
      </c>
      <c r="C308" s="26">
        <f>28/28</f>
        <v>1</v>
      </c>
      <c r="D308" s="25">
        <f>(2*B308*C308)/(B308+C308)</f>
        <v>1</v>
      </c>
      <c r="E308" s="13" t="s">
        <v>77</v>
      </c>
    </row>
    <row r="309" spans="1:5" x14ac:dyDescent="0.25">
      <c r="A309" s="19">
        <v>308</v>
      </c>
      <c r="B309" s="26">
        <f>36/36</f>
        <v>1</v>
      </c>
      <c r="C309" s="26">
        <f>36/36</f>
        <v>1</v>
      </c>
      <c r="D309" s="25">
        <f>(2*B309*C309)/(B309+C309)</f>
        <v>1</v>
      </c>
      <c r="E309" s="13" t="s">
        <v>541</v>
      </c>
    </row>
    <row r="310" spans="1:5" x14ac:dyDescent="0.25">
      <c r="A310" s="19">
        <v>309</v>
      </c>
      <c r="B310" s="26">
        <f>20/20</f>
        <v>1</v>
      </c>
      <c r="C310" s="26">
        <f>20/20</f>
        <v>1</v>
      </c>
      <c r="D310" s="25">
        <f>(2*B310*C310)/(B310+C310)</f>
        <v>1</v>
      </c>
      <c r="E310" s="13" t="s">
        <v>541</v>
      </c>
    </row>
    <row r="311" spans="1:5" x14ac:dyDescent="0.25">
      <c r="A311" s="19">
        <v>310</v>
      </c>
      <c r="B311" s="26">
        <f>24/24</f>
        <v>1</v>
      </c>
      <c r="C311" s="26">
        <f>24/24</f>
        <v>1</v>
      </c>
      <c r="D311" s="25">
        <f>(2*B311*C311)/(B311+C311)</f>
        <v>1</v>
      </c>
      <c r="E311" s="13" t="s">
        <v>77</v>
      </c>
    </row>
    <row r="312" spans="1:5" x14ac:dyDescent="0.25">
      <c r="A312" s="19">
        <v>311</v>
      </c>
      <c r="B312" s="26">
        <f>41/41</f>
        <v>1</v>
      </c>
      <c r="C312" s="26">
        <f>41/41</f>
        <v>1</v>
      </c>
      <c r="D312" s="25">
        <f>(2*B312*C312)/(B312+C312)</f>
        <v>1</v>
      </c>
      <c r="E312" s="13" t="s">
        <v>77</v>
      </c>
    </row>
    <row r="313" spans="1:5" x14ac:dyDescent="0.25">
      <c r="A313" s="19">
        <v>312</v>
      </c>
      <c r="B313" s="26">
        <f>13/15</f>
        <v>0.8666666666666667</v>
      </c>
      <c r="C313" s="26">
        <f>13/15</f>
        <v>0.8666666666666667</v>
      </c>
      <c r="D313" s="25">
        <f>(2*B313*C313)/(B313+C313)</f>
        <v>0.8666666666666667</v>
      </c>
      <c r="E313" s="13" t="s">
        <v>541</v>
      </c>
    </row>
    <row r="314" spans="1:5" x14ac:dyDescent="0.25">
      <c r="A314" s="19">
        <v>313</v>
      </c>
      <c r="B314" s="26">
        <f>37/46</f>
        <v>0.80434782608695654</v>
      </c>
      <c r="C314" s="26">
        <f>37/46</f>
        <v>0.80434782608695654</v>
      </c>
      <c r="D314" s="25">
        <f>(2*B314*C314)/(B314+C314)</f>
        <v>0.80434782608695654</v>
      </c>
      <c r="E314" s="13" t="s">
        <v>538</v>
      </c>
    </row>
    <row r="315" spans="1:5" x14ac:dyDescent="0.25">
      <c r="A315" s="19">
        <v>314</v>
      </c>
      <c r="B315" s="26">
        <f>16/16</f>
        <v>1</v>
      </c>
      <c r="C315" s="26">
        <f>16/16</f>
        <v>1</v>
      </c>
      <c r="D315" s="25">
        <f>(2*B315*C315)/(B315+C315)</f>
        <v>1</v>
      </c>
      <c r="E315" s="13" t="s">
        <v>77</v>
      </c>
    </row>
    <row r="316" spans="1:5" x14ac:dyDescent="0.25">
      <c r="A316" s="19">
        <v>315</v>
      </c>
      <c r="B316" s="26">
        <f>60/60</f>
        <v>1</v>
      </c>
      <c r="C316" s="26">
        <f>60/60</f>
        <v>1</v>
      </c>
      <c r="D316" s="25">
        <f>(2*B316*C316)/(B316+C316)</f>
        <v>1</v>
      </c>
      <c r="E316" s="13" t="s">
        <v>77</v>
      </c>
    </row>
    <row r="317" spans="1:5" x14ac:dyDescent="0.25">
      <c r="A317" s="19">
        <v>316</v>
      </c>
      <c r="B317" s="26">
        <f>16/16</f>
        <v>1</v>
      </c>
      <c r="C317" s="26">
        <f>16/16</f>
        <v>1</v>
      </c>
      <c r="D317" s="25">
        <f>(2*B317*C317)/(B317+C317)</f>
        <v>1</v>
      </c>
      <c r="E317" s="13" t="s">
        <v>541</v>
      </c>
    </row>
    <row r="318" spans="1:5" x14ac:dyDescent="0.25">
      <c r="A318" s="19">
        <v>317</v>
      </c>
      <c r="B318" s="26">
        <f>38/38</f>
        <v>1</v>
      </c>
      <c r="C318" s="26">
        <f>38/38</f>
        <v>1</v>
      </c>
      <c r="D318" s="25">
        <f>(2*B318*C318)/(B318+C318)</f>
        <v>1</v>
      </c>
      <c r="E318" s="13" t="s">
        <v>77</v>
      </c>
    </row>
    <row r="319" spans="1:5" x14ac:dyDescent="0.25">
      <c r="A319" s="19">
        <v>318</v>
      </c>
      <c r="B319" s="26">
        <f>17/17</f>
        <v>1</v>
      </c>
      <c r="C319" s="26">
        <f>17/17</f>
        <v>1</v>
      </c>
      <c r="D319" s="25">
        <f>(2*B319*C319)/(B319+C319)</f>
        <v>1</v>
      </c>
      <c r="E319" s="13" t="s">
        <v>539</v>
      </c>
    </row>
    <row r="320" spans="1:5" x14ac:dyDescent="0.25">
      <c r="A320" s="19">
        <v>319</v>
      </c>
      <c r="B320" s="26">
        <f>27/27</f>
        <v>1</v>
      </c>
      <c r="C320" s="26">
        <f>27/27</f>
        <v>1</v>
      </c>
      <c r="D320" s="25">
        <f>(2*B320*C320)/(B320+C320)</f>
        <v>1</v>
      </c>
      <c r="E320" s="13" t="s">
        <v>543</v>
      </c>
    </row>
    <row r="321" spans="1:5" x14ac:dyDescent="0.25">
      <c r="A321" s="19">
        <v>320</v>
      </c>
      <c r="B321" s="26">
        <f>36/36</f>
        <v>1</v>
      </c>
      <c r="C321" s="26">
        <f>36/36</f>
        <v>1</v>
      </c>
      <c r="D321" s="25">
        <f>(2*B321*C321)/(B321+C321)</f>
        <v>1</v>
      </c>
      <c r="E321" s="13" t="s">
        <v>77</v>
      </c>
    </row>
    <row r="322" spans="1:5" x14ac:dyDescent="0.25">
      <c r="A322" s="19">
        <v>321</v>
      </c>
      <c r="B322" s="26">
        <f>10/10</f>
        <v>1</v>
      </c>
      <c r="C322" s="26">
        <f>10/10</f>
        <v>1</v>
      </c>
      <c r="D322" s="25">
        <f>(2*B322*C322)/(B322+C322)</f>
        <v>1</v>
      </c>
      <c r="E322" s="59" t="s">
        <v>77</v>
      </c>
    </row>
    <row r="323" spans="1:5" x14ac:dyDescent="0.25">
      <c r="A323" s="19">
        <v>322</v>
      </c>
      <c r="B323" s="26">
        <f>36/36</f>
        <v>1</v>
      </c>
      <c r="C323" s="26">
        <f>36/36</f>
        <v>1</v>
      </c>
      <c r="D323" s="25">
        <f>(2*B323*C323)/(B323+C323)</f>
        <v>1</v>
      </c>
      <c r="E323" s="13" t="s">
        <v>77</v>
      </c>
    </row>
    <row r="324" spans="1:5" x14ac:dyDescent="0.25">
      <c r="A324" s="19">
        <v>323</v>
      </c>
      <c r="B324" s="26">
        <f>64/64</f>
        <v>1</v>
      </c>
      <c r="C324" s="26">
        <f>64/73</f>
        <v>0.87671232876712324</v>
      </c>
      <c r="D324" s="25">
        <f>(2*B324*C324)/(B324+C324)</f>
        <v>0.93430656934306566</v>
      </c>
      <c r="E324" s="13" t="s">
        <v>77</v>
      </c>
    </row>
    <row r="325" spans="1:5" x14ac:dyDescent="0.25">
      <c r="A325" s="19">
        <v>324</v>
      </c>
      <c r="B325" s="26">
        <f>29/29</f>
        <v>1</v>
      </c>
      <c r="C325" s="26">
        <f>29/29</f>
        <v>1</v>
      </c>
      <c r="D325" s="25">
        <f>(2*B325*C325)/(B325+C325)</f>
        <v>1</v>
      </c>
      <c r="E325" s="13" t="s">
        <v>77</v>
      </c>
    </row>
    <row r="326" spans="1:5" ht="15.75" thickBot="1" x14ac:dyDescent="0.3">
      <c r="A326" s="19">
        <v>325</v>
      </c>
      <c r="B326" s="26">
        <f>53/53</f>
        <v>1</v>
      </c>
      <c r="C326" s="26">
        <f>53/53</f>
        <v>1</v>
      </c>
      <c r="D326" s="25">
        <f>(2*B326*C326)/(B326+C326)</f>
        <v>1</v>
      </c>
      <c r="E326" s="30" t="s">
        <v>541</v>
      </c>
    </row>
    <row r="327" spans="1:5" x14ac:dyDescent="0.25">
      <c r="A327" s="19">
        <v>326</v>
      </c>
      <c r="B327" s="26">
        <f>35/35</f>
        <v>1</v>
      </c>
      <c r="C327" s="26">
        <f>35/35</f>
        <v>1</v>
      </c>
      <c r="D327" s="25">
        <f>(2*B327*C327)/(B327+C327)</f>
        <v>1</v>
      </c>
      <c r="E327" s="13" t="s">
        <v>77</v>
      </c>
    </row>
    <row r="328" spans="1:5" x14ac:dyDescent="0.25">
      <c r="A328" s="19">
        <v>327</v>
      </c>
      <c r="B328" s="26">
        <f>35/37</f>
        <v>0.94594594594594594</v>
      </c>
      <c r="C328" s="26">
        <f>35/45</f>
        <v>0.77777777777777779</v>
      </c>
      <c r="D328" s="25">
        <f>(2*B328*C328)/(B328+C328)</f>
        <v>0.85365853658536583</v>
      </c>
      <c r="E328" s="13" t="s">
        <v>77</v>
      </c>
    </row>
    <row r="329" spans="1:5" x14ac:dyDescent="0.25">
      <c r="A329" s="19">
        <v>328</v>
      </c>
      <c r="B329" s="26">
        <f>21/21</f>
        <v>1</v>
      </c>
      <c r="C329" s="26">
        <f>21/21</f>
        <v>1</v>
      </c>
      <c r="D329" s="25">
        <f>(2*B329*C329)/(B329+C329)</f>
        <v>1</v>
      </c>
      <c r="E329" s="13" t="s">
        <v>77</v>
      </c>
    </row>
    <row r="330" spans="1:5" x14ac:dyDescent="0.25">
      <c r="A330" s="19">
        <v>329</v>
      </c>
      <c r="B330" s="26">
        <f>102/102</f>
        <v>1</v>
      </c>
      <c r="C330" s="26">
        <f>102/102</f>
        <v>1</v>
      </c>
      <c r="D330" s="25">
        <f>(2*B330*C330)/(B330+C330)</f>
        <v>1</v>
      </c>
      <c r="E330" s="13" t="s">
        <v>544</v>
      </c>
    </row>
    <row r="331" spans="1:5" x14ac:dyDescent="0.25">
      <c r="A331" s="19">
        <v>330</v>
      </c>
      <c r="B331" s="26">
        <f>4/5</f>
        <v>0.8</v>
      </c>
      <c r="C331" s="26">
        <f>4/14</f>
        <v>0.2857142857142857</v>
      </c>
      <c r="D331" s="25">
        <f>(2*B331*C331)/(B331+C331)</f>
        <v>0.42105263157894729</v>
      </c>
      <c r="E331" s="13" t="s">
        <v>77</v>
      </c>
    </row>
    <row r="332" spans="1:5" x14ac:dyDescent="0.25">
      <c r="A332" s="19">
        <v>331</v>
      </c>
      <c r="B332" s="26">
        <f>33/33</f>
        <v>1</v>
      </c>
      <c r="C332" s="26">
        <f>33/33</f>
        <v>1</v>
      </c>
      <c r="D332" s="25">
        <f>(2*B332*C332)/(B332+C332)</f>
        <v>1</v>
      </c>
      <c r="E332" s="13" t="s">
        <v>77</v>
      </c>
    </row>
    <row r="333" spans="1:5" x14ac:dyDescent="0.25">
      <c r="A333" s="19">
        <v>332</v>
      </c>
      <c r="B333" s="26">
        <f>41/41</f>
        <v>1</v>
      </c>
      <c r="C333" s="26">
        <f>41/41</f>
        <v>1</v>
      </c>
      <c r="D333" s="25">
        <f>(2*B333*C333)/(B333+C333)</f>
        <v>1</v>
      </c>
      <c r="E333" s="13" t="s">
        <v>77</v>
      </c>
    </row>
    <row r="334" spans="1:5" x14ac:dyDescent="0.25">
      <c r="A334" s="19">
        <v>333</v>
      </c>
      <c r="B334" s="26">
        <f>32/33</f>
        <v>0.96969696969696972</v>
      </c>
      <c r="C334" s="26">
        <f>32/37</f>
        <v>0.86486486486486491</v>
      </c>
      <c r="D334" s="25">
        <f>(2*B334*C334)/(B334+C334)</f>
        <v>0.91428571428571426</v>
      </c>
      <c r="E334" s="13" t="s">
        <v>541</v>
      </c>
    </row>
    <row r="335" spans="1:5" x14ac:dyDescent="0.25">
      <c r="A335" s="19">
        <v>334</v>
      </c>
      <c r="B335" s="26">
        <f>46/47</f>
        <v>0.97872340425531912</v>
      </c>
      <c r="C335" s="26">
        <f>46/46</f>
        <v>1</v>
      </c>
      <c r="D335" s="25">
        <f>(2*B335*C335)/(B335+C335)</f>
        <v>0.989247311827957</v>
      </c>
      <c r="E335" s="13" t="s">
        <v>77</v>
      </c>
    </row>
    <row r="336" spans="1:5" x14ac:dyDescent="0.25">
      <c r="A336" s="19">
        <v>335</v>
      </c>
      <c r="B336" s="26">
        <f>183/183</f>
        <v>1</v>
      </c>
      <c r="C336" s="26">
        <f>183/183</f>
        <v>1</v>
      </c>
      <c r="D336" s="25">
        <f>(2*B336*C336)/(B336+C336)</f>
        <v>1</v>
      </c>
      <c r="E336" s="13" t="s">
        <v>77</v>
      </c>
    </row>
    <row r="337" spans="1:5" x14ac:dyDescent="0.25">
      <c r="A337" s="19">
        <v>336</v>
      </c>
      <c r="B337" s="26">
        <f>16/16</f>
        <v>1</v>
      </c>
      <c r="C337" s="26">
        <f>16/16</f>
        <v>1</v>
      </c>
      <c r="D337" s="25">
        <f>(2*B337*C337)/(B337+C337)</f>
        <v>1</v>
      </c>
      <c r="E337" s="13" t="s">
        <v>77</v>
      </c>
    </row>
    <row r="338" spans="1:5" x14ac:dyDescent="0.25">
      <c r="A338" s="19">
        <v>337</v>
      </c>
      <c r="B338" s="26">
        <f>13/13</f>
        <v>1</v>
      </c>
      <c r="C338" s="26">
        <f>13/13</f>
        <v>1</v>
      </c>
      <c r="D338" s="25">
        <f>(2*B338*C338)/(B338+C338)</f>
        <v>1</v>
      </c>
      <c r="E338" s="13" t="s">
        <v>541</v>
      </c>
    </row>
    <row r="339" spans="1:5" x14ac:dyDescent="0.25">
      <c r="A339" s="19">
        <v>338</v>
      </c>
      <c r="B339" s="26">
        <f>47/47</f>
        <v>1</v>
      </c>
      <c r="C339" s="26">
        <f>47/47</f>
        <v>1</v>
      </c>
      <c r="D339" s="25">
        <f>(2*B339*C339)/(B339+C339)</f>
        <v>1</v>
      </c>
      <c r="E339" s="13" t="s">
        <v>77</v>
      </c>
    </row>
    <row r="340" spans="1:5" x14ac:dyDescent="0.25">
      <c r="A340" s="19">
        <v>339</v>
      </c>
      <c r="B340" s="26">
        <f>147/147</f>
        <v>1</v>
      </c>
      <c r="C340" s="26">
        <f>147/147</f>
        <v>1</v>
      </c>
      <c r="D340" s="25">
        <f>(2*B340*C340)/(B340+C340)</f>
        <v>1</v>
      </c>
      <c r="E340" s="13" t="s">
        <v>540</v>
      </c>
    </row>
    <row r="341" spans="1:5" x14ac:dyDescent="0.25">
      <c r="A341" s="19">
        <v>340</v>
      </c>
      <c r="B341" s="26">
        <f>62/62</f>
        <v>1</v>
      </c>
      <c r="C341" s="26">
        <f>62/62</f>
        <v>1</v>
      </c>
      <c r="D341" s="25">
        <f>(2*B341*C341)/(B341+C341)</f>
        <v>1</v>
      </c>
      <c r="E341" s="59" t="s">
        <v>77</v>
      </c>
    </row>
    <row r="342" spans="1:5" x14ac:dyDescent="0.25">
      <c r="A342" s="19">
        <v>341</v>
      </c>
      <c r="B342" s="26">
        <f>47/47</f>
        <v>1</v>
      </c>
      <c r="C342" s="26">
        <f>47/47</f>
        <v>1</v>
      </c>
      <c r="D342" s="25">
        <f>(2*B342*C342)/(B342+C342)</f>
        <v>1</v>
      </c>
      <c r="E342" s="13" t="s">
        <v>77</v>
      </c>
    </row>
    <row r="343" spans="1:5" x14ac:dyDescent="0.25">
      <c r="A343" s="19">
        <v>342</v>
      </c>
      <c r="B343" s="26">
        <f>111/111</f>
        <v>1</v>
      </c>
      <c r="C343" s="26">
        <f>111/111</f>
        <v>1</v>
      </c>
      <c r="D343" s="25">
        <f>(2*B343*C343)/(B343+C343)</f>
        <v>1</v>
      </c>
      <c r="E343" s="13" t="s">
        <v>77</v>
      </c>
    </row>
    <row r="344" spans="1:5" x14ac:dyDescent="0.25">
      <c r="A344" s="19">
        <v>343</v>
      </c>
      <c r="B344" s="26">
        <f>37/37</f>
        <v>1</v>
      </c>
      <c r="C344" s="26">
        <f>37/37</f>
        <v>1</v>
      </c>
      <c r="D344" s="25">
        <f>(2*B344*C344)/(B344+C344)</f>
        <v>1</v>
      </c>
      <c r="E344" s="13" t="s">
        <v>539</v>
      </c>
    </row>
    <row r="345" spans="1:5" x14ac:dyDescent="0.25">
      <c r="A345" s="19">
        <v>344</v>
      </c>
      <c r="B345" s="26">
        <f>105/106</f>
        <v>0.99056603773584906</v>
      </c>
      <c r="C345" s="26">
        <f>105/110</f>
        <v>0.95454545454545459</v>
      </c>
      <c r="D345" s="25">
        <f>(2*B345*C345)/(B345+C345)</f>
        <v>0.97222222222222232</v>
      </c>
      <c r="E345" s="13" t="s">
        <v>539</v>
      </c>
    </row>
    <row r="346" spans="1:5" x14ac:dyDescent="0.25">
      <c r="A346" s="19">
        <v>345</v>
      </c>
      <c r="B346" s="26">
        <f>24/25</f>
        <v>0.96</v>
      </c>
      <c r="C346" s="26">
        <f>24/29</f>
        <v>0.82758620689655171</v>
      </c>
      <c r="D346" s="25">
        <f>(2*B346*C346)/(B346+C346)</f>
        <v>0.88888888888888895</v>
      </c>
      <c r="E346" s="13" t="s">
        <v>77</v>
      </c>
    </row>
    <row r="347" spans="1:5" x14ac:dyDescent="0.25">
      <c r="A347" s="19">
        <v>346</v>
      </c>
      <c r="B347" s="26">
        <f>94/94</f>
        <v>1</v>
      </c>
      <c r="C347" s="26">
        <f>94/94</f>
        <v>1</v>
      </c>
      <c r="D347" s="25">
        <f>(2*B347*C347)/(B347+C347)</f>
        <v>1</v>
      </c>
      <c r="E347" s="13" t="s">
        <v>539</v>
      </c>
    </row>
    <row r="348" spans="1:5" x14ac:dyDescent="0.25">
      <c r="A348" s="19">
        <v>347</v>
      </c>
      <c r="B348" s="26">
        <f>37/37</f>
        <v>1</v>
      </c>
      <c r="C348" s="26">
        <f>37/37</f>
        <v>1</v>
      </c>
      <c r="D348" s="25">
        <f>(2*B348*C348)/(B348+C348)</f>
        <v>1</v>
      </c>
      <c r="E348" s="13" t="s">
        <v>541</v>
      </c>
    </row>
    <row r="349" spans="1:5" x14ac:dyDescent="0.25">
      <c r="A349" s="19">
        <v>348</v>
      </c>
      <c r="B349" s="26">
        <f>60/60</f>
        <v>1</v>
      </c>
      <c r="C349" s="26">
        <f>60/60</f>
        <v>1</v>
      </c>
      <c r="D349" s="25">
        <f>(2*B349*C349)/(B349+C349)</f>
        <v>1</v>
      </c>
      <c r="E349" s="13" t="s">
        <v>77</v>
      </c>
    </row>
    <row r="350" spans="1:5" x14ac:dyDescent="0.25">
      <c r="A350" s="19">
        <v>349</v>
      </c>
      <c r="B350" s="26">
        <f>43/43</f>
        <v>1</v>
      </c>
      <c r="C350" s="26">
        <f>43/43</f>
        <v>1</v>
      </c>
      <c r="D350" s="25">
        <f>(2*B350*C350)/(B350+C350)</f>
        <v>1</v>
      </c>
      <c r="E350" s="13" t="s">
        <v>77</v>
      </c>
    </row>
    <row r="351" spans="1:5" ht="15.75" thickBot="1" x14ac:dyDescent="0.3">
      <c r="A351" s="19">
        <v>350</v>
      </c>
      <c r="B351" s="26">
        <f>247/247</f>
        <v>1</v>
      </c>
      <c r="C351" s="26">
        <f>247/257</f>
        <v>0.96108949416342415</v>
      </c>
      <c r="D351" s="25">
        <f>(2*B351*C351)/(B351+C351)</f>
        <v>0.98015873015873012</v>
      </c>
      <c r="E351" s="30" t="s">
        <v>77</v>
      </c>
    </row>
    <row r="352" spans="1:5" x14ac:dyDescent="0.25">
      <c r="A352" s="19">
        <v>351</v>
      </c>
      <c r="B352" s="26">
        <f>40/40</f>
        <v>1</v>
      </c>
      <c r="C352" s="26">
        <f>40/40</f>
        <v>1</v>
      </c>
      <c r="D352" s="25">
        <f>(2*B352*C352)/(B352+C352)</f>
        <v>1</v>
      </c>
      <c r="E352" s="13" t="s">
        <v>539</v>
      </c>
    </row>
    <row r="353" spans="1:5" x14ac:dyDescent="0.25">
      <c r="A353" s="19">
        <v>352</v>
      </c>
      <c r="B353" s="26">
        <f>24/24</f>
        <v>1</v>
      </c>
      <c r="C353" s="26">
        <f>24/24</f>
        <v>1</v>
      </c>
      <c r="D353" s="25">
        <f>(2*B353*C353)/(B353+C353)</f>
        <v>1</v>
      </c>
      <c r="E353" s="13" t="s">
        <v>541</v>
      </c>
    </row>
    <row r="354" spans="1:5" x14ac:dyDescent="0.25">
      <c r="A354" s="19">
        <v>353</v>
      </c>
      <c r="B354" s="26">
        <f>107/107</f>
        <v>1</v>
      </c>
      <c r="C354" s="26">
        <f>107/107</f>
        <v>1</v>
      </c>
      <c r="D354" s="25">
        <f>(2*B354*C354)/(B354+C354)</f>
        <v>1</v>
      </c>
      <c r="E354" s="13" t="s">
        <v>540</v>
      </c>
    </row>
    <row r="355" spans="1:5" x14ac:dyDescent="0.25">
      <c r="A355" s="19">
        <v>354</v>
      </c>
      <c r="B355" s="26">
        <f>77/77</f>
        <v>1</v>
      </c>
      <c r="C355" s="26">
        <f>77/77</f>
        <v>1</v>
      </c>
      <c r="D355" s="25">
        <f>(2*B355*C355)/(B355+C355)</f>
        <v>1</v>
      </c>
      <c r="E355" s="13" t="s">
        <v>540</v>
      </c>
    </row>
    <row r="356" spans="1:5" x14ac:dyDescent="0.25">
      <c r="A356" s="19">
        <v>355</v>
      </c>
      <c r="B356" s="26">
        <f>34/34</f>
        <v>1</v>
      </c>
      <c r="C356" s="26">
        <f>34/34</f>
        <v>1</v>
      </c>
      <c r="D356" s="25">
        <f>(2*B356*C356)/(B356+C356)</f>
        <v>1</v>
      </c>
      <c r="E356" s="13" t="s">
        <v>541</v>
      </c>
    </row>
    <row r="357" spans="1:5" x14ac:dyDescent="0.25">
      <c r="A357" s="19">
        <v>356</v>
      </c>
      <c r="B357" s="26">
        <f>16/16</f>
        <v>1</v>
      </c>
      <c r="C357" s="26">
        <f>16/16</f>
        <v>1</v>
      </c>
      <c r="D357" s="25">
        <f>(2*B357*C357)/(B357+C357)</f>
        <v>1</v>
      </c>
      <c r="E357" s="13" t="s">
        <v>540</v>
      </c>
    </row>
    <row r="358" spans="1:5" x14ac:dyDescent="0.25">
      <c r="A358" s="19">
        <v>357</v>
      </c>
      <c r="B358" s="26">
        <f>101/101</f>
        <v>1</v>
      </c>
      <c r="C358" s="26">
        <f>101/101</f>
        <v>1</v>
      </c>
      <c r="D358" s="25">
        <f>(2*B358*C358)/(B358+C358)</f>
        <v>1</v>
      </c>
      <c r="E358" s="13" t="s">
        <v>540</v>
      </c>
    </row>
    <row r="359" spans="1:5" x14ac:dyDescent="0.25">
      <c r="A359" s="19">
        <v>358</v>
      </c>
      <c r="B359" s="26">
        <f>42/42</f>
        <v>1</v>
      </c>
      <c r="C359" s="26">
        <f>42/42</f>
        <v>1</v>
      </c>
      <c r="D359" s="25">
        <f>(2*B359*C359)/(B359+C359)</f>
        <v>1</v>
      </c>
      <c r="E359" s="13" t="s">
        <v>77</v>
      </c>
    </row>
    <row r="360" spans="1:5" x14ac:dyDescent="0.25">
      <c r="A360" s="19">
        <v>359</v>
      </c>
      <c r="B360" s="26">
        <f>35/35</f>
        <v>1</v>
      </c>
      <c r="C360" s="26">
        <f>35/35</f>
        <v>1</v>
      </c>
      <c r="D360" s="25">
        <f>(2*B360*C360)/(B360+C360)</f>
        <v>1</v>
      </c>
      <c r="E360" s="13" t="s">
        <v>77</v>
      </c>
    </row>
    <row r="361" spans="1:5" x14ac:dyDescent="0.25">
      <c r="A361" s="19">
        <v>360</v>
      </c>
      <c r="B361" s="26">
        <f>44/44</f>
        <v>1</v>
      </c>
      <c r="C361" s="26">
        <f>44/44</f>
        <v>1</v>
      </c>
      <c r="D361" s="25">
        <f>(2*B361*C361)/(B361+C361)</f>
        <v>1</v>
      </c>
      <c r="E361" s="13" t="s">
        <v>77</v>
      </c>
    </row>
    <row r="362" spans="1:5" x14ac:dyDescent="0.25">
      <c r="A362" s="19">
        <v>361</v>
      </c>
      <c r="B362" s="26">
        <f>108/108</f>
        <v>1</v>
      </c>
      <c r="C362" s="26">
        <f>108/108</f>
        <v>1</v>
      </c>
      <c r="D362" s="25">
        <f>(2*B362*C362)/(B362+C362)</f>
        <v>1</v>
      </c>
      <c r="E362" s="13" t="s">
        <v>541</v>
      </c>
    </row>
    <row r="363" spans="1:5" x14ac:dyDescent="0.25">
      <c r="A363" s="19">
        <v>362</v>
      </c>
      <c r="B363" s="26">
        <f>126/126</f>
        <v>1</v>
      </c>
      <c r="C363" s="26">
        <f>126/126</f>
        <v>1</v>
      </c>
      <c r="D363" s="25">
        <f>(2*B363*C363)/(B363+C363)</f>
        <v>1</v>
      </c>
      <c r="E363" s="13" t="s">
        <v>541</v>
      </c>
    </row>
    <row r="364" spans="1:5" x14ac:dyDescent="0.25">
      <c r="A364" s="19">
        <v>363</v>
      </c>
      <c r="B364" s="26">
        <f>99/99</f>
        <v>1</v>
      </c>
      <c r="C364" s="26">
        <f>99/99</f>
        <v>1</v>
      </c>
      <c r="D364" s="25">
        <f>(2*B364*C364)/(B364+C364)</f>
        <v>1</v>
      </c>
      <c r="E364" s="13" t="s">
        <v>541</v>
      </c>
    </row>
    <row r="365" spans="1:5" x14ac:dyDescent="0.25">
      <c r="A365" s="19">
        <v>364</v>
      </c>
      <c r="B365" s="26">
        <f>18/18</f>
        <v>1</v>
      </c>
      <c r="C365" s="26">
        <f>18/18</f>
        <v>1</v>
      </c>
      <c r="D365" s="25">
        <f>(2*B365*C365)/(B365+C365)</f>
        <v>1</v>
      </c>
      <c r="E365" s="13" t="s">
        <v>77</v>
      </c>
    </row>
    <row r="366" spans="1:5" x14ac:dyDescent="0.25">
      <c r="A366" s="19">
        <v>365</v>
      </c>
      <c r="B366" s="26">
        <f>31/31</f>
        <v>1</v>
      </c>
      <c r="C366" s="26">
        <f>31/31</f>
        <v>1</v>
      </c>
      <c r="D366" s="25">
        <f>(2*B366*C366)/(B366+C366)</f>
        <v>1</v>
      </c>
      <c r="E366" s="13" t="s">
        <v>77</v>
      </c>
    </row>
    <row r="367" spans="1:5" x14ac:dyDescent="0.25">
      <c r="A367" s="19">
        <v>366</v>
      </c>
      <c r="B367" s="26">
        <f>35/35</f>
        <v>1</v>
      </c>
      <c r="C367" s="26">
        <f>35/35</f>
        <v>1</v>
      </c>
      <c r="D367" s="25">
        <f>(2*B367*C367)/(B367+C367)</f>
        <v>1</v>
      </c>
      <c r="E367" s="13" t="s">
        <v>77</v>
      </c>
    </row>
    <row r="368" spans="1:5" x14ac:dyDescent="0.25">
      <c r="A368" s="19">
        <v>367</v>
      </c>
      <c r="B368" s="26">
        <f>29/29</f>
        <v>1</v>
      </c>
      <c r="C368" s="26">
        <f>29/29</f>
        <v>1</v>
      </c>
      <c r="D368" s="25">
        <f>(2*B368*C368)/(B368+C368)</f>
        <v>1</v>
      </c>
      <c r="E368" s="13" t="s">
        <v>539</v>
      </c>
    </row>
    <row r="369" spans="1:5" x14ac:dyDescent="0.25">
      <c r="A369" s="19">
        <v>368</v>
      </c>
      <c r="B369" s="26">
        <f>147/147</f>
        <v>1</v>
      </c>
      <c r="C369" s="26">
        <f>147/147</f>
        <v>1</v>
      </c>
      <c r="D369" s="25">
        <f>(2*B369*C369)/(B369+C369)</f>
        <v>1</v>
      </c>
      <c r="E369" s="59" t="s">
        <v>77</v>
      </c>
    </row>
    <row r="370" spans="1:5" x14ac:dyDescent="0.25">
      <c r="A370" s="19">
        <v>369</v>
      </c>
      <c r="B370" s="26">
        <f>33/33</f>
        <v>1</v>
      </c>
      <c r="C370" s="26">
        <f>33/33</f>
        <v>1</v>
      </c>
      <c r="D370" s="25">
        <f>(2*B370*C370)/(B370+C370)</f>
        <v>1</v>
      </c>
      <c r="E370" s="13" t="s">
        <v>77</v>
      </c>
    </row>
    <row r="371" spans="1:5" x14ac:dyDescent="0.25">
      <c r="A371" s="19">
        <v>370</v>
      </c>
      <c r="B371" s="26">
        <f>17/17</f>
        <v>1</v>
      </c>
      <c r="C371" s="26">
        <f>17/17</f>
        <v>1</v>
      </c>
      <c r="D371" s="25">
        <f>(2*B371*C371)/(B371+C371)</f>
        <v>1</v>
      </c>
      <c r="E371" s="13" t="s">
        <v>77</v>
      </c>
    </row>
    <row r="372" spans="1:5" x14ac:dyDescent="0.25">
      <c r="A372" s="19">
        <v>371</v>
      </c>
      <c r="B372" s="26">
        <f>242/242</f>
        <v>1</v>
      </c>
      <c r="C372" s="26">
        <f>242/242</f>
        <v>1</v>
      </c>
      <c r="D372" s="25">
        <f>(2*B372*C372)/(B372+C372)</f>
        <v>1</v>
      </c>
      <c r="E372" s="13" t="s">
        <v>541</v>
      </c>
    </row>
    <row r="373" spans="1:5" x14ac:dyDescent="0.25">
      <c r="A373" s="19">
        <v>372</v>
      </c>
      <c r="B373" s="26">
        <f>36/36</f>
        <v>1</v>
      </c>
      <c r="C373" s="26">
        <f>36/36</f>
        <v>1</v>
      </c>
      <c r="D373" s="25">
        <f>(2*B373*C373)/(B373+C373)</f>
        <v>1</v>
      </c>
      <c r="E373" s="13" t="s">
        <v>540</v>
      </c>
    </row>
    <row r="374" spans="1:5" ht="15.75" thickBot="1" x14ac:dyDescent="0.3">
      <c r="A374" s="19">
        <v>373</v>
      </c>
      <c r="B374" s="26">
        <f>30/30</f>
        <v>1</v>
      </c>
      <c r="C374" s="26">
        <f>30/30</f>
        <v>1</v>
      </c>
      <c r="D374" s="25">
        <f>(2*B374*C374)/(B374+C374)</f>
        <v>1</v>
      </c>
      <c r="E374" s="30" t="s">
        <v>538</v>
      </c>
    </row>
    <row r="375" spans="1:5" x14ac:dyDescent="0.25">
      <c r="A375" s="19">
        <v>374</v>
      </c>
      <c r="B375" s="26">
        <f>148/148</f>
        <v>1</v>
      </c>
      <c r="C375" s="26">
        <f>148/148</f>
        <v>1</v>
      </c>
      <c r="D375" s="25">
        <f>(2*B375*C375)/(B375+C375)</f>
        <v>1</v>
      </c>
      <c r="E375" s="13" t="s">
        <v>77</v>
      </c>
    </row>
    <row r="376" spans="1:5" x14ac:dyDescent="0.25">
      <c r="A376" s="19">
        <v>375</v>
      </c>
      <c r="B376" s="26">
        <f>52/52</f>
        <v>1</v>
      </c>
      <c r="C376" s="26">
        <f>52/52</f>
        <v>1</v>
      </c>
      <c r="D376" s="25">
        <f>(2*B376*C376)/(B376+C376)</f>
        <v>1</v>
      </c>
      <c r="E376" s="13" t="s">
        <v>541</v>
      </c>
    </row>
    <row r="377" spans="1:5" x14ac:dyDescent="0.25">
      <c r="A377" s="19">
        <v>376</v>
      </c>
      <c r="B377" s="26">
        <f>28/28</f>
        <v>1</v>
      </c>
      <c r="C377" s="26">
        <f>28/28</f>
        <v>1</v>
      </c>
      <c r="D377" s="25">
        <f>(2*B377*C377)/(B377+C377)</f>
        <v>1</v>
      </c>
      <c r="E377" s="13" t="s">
        <v>541</v>
      </c>
    </row>
    <row r="378" spans="1:5" x14ac:dyDescent="0.25">
      <c r="A378" s="19">
        <v>377</v>
      </c>
      <c r="B378" s="26">
        <f>130/130</f>
        <v>1</v>
      </c>
      <c r="C378" s="26">
        <f>130/130</f>
        <v>1</v>
      </c>
      <c r="D378" s="25">
        <f>(2*B378*C378)/(B378+C378)</f>
        <v>1</v>
      </c>
      <c r="E378" s="13" t="s">
        <v>541</v>
      </c>
    </row>
    <row r="379" spans="1:5" x14ac:dyDescent="0.25">
      <c r="A379" s="19">
        <v>378</v>
      </c>
      <c r="B379" s="26">
        <f>29/29</f>
        <v>1</v>
      </c>
      <c r="C379" s="26">
        <f>29/29</f>
        <v>1</v>
      </c>
      <c r="D379" s="25">
        <f>(2*B379*C379)/(B379+C379)</f>
        <v>1</v>
      </c>
      <c r="E379" s="13" t="s">
        <v>539</v>
      </c>
    </row>
    <row r="380" spans="1:5" x14ac:dyDescent="0.25">
      <c r="A380" s="19">
        <v>379</v>
      </c>
      <c r="B380" s="26">
        <f>214/214</f>
        <v>1</v>
      </c>
      <c r="C380" s="26">
        <f>214/214</f>
        <v>1</v>
      </c>
      <c r="D380" s="25">
        <f>(2*B380*C380)/(B380+C380)</f>
        <v>1</v>
      </c>
      <c r="E380" s="13" t="s">
        <v>77</v>
      </c>
    </row>
    <row r="381" spans="1:5" x14ac:dyDescent="0.25">
      <c r="A381" s="19">
        <v>380</v>
      </c>
      <c r="B381" s="26">
        <f>58/58</f>
        <v>1</v>
      </c>
      <c r="C381" s="26">
        <f>58/58</f>
        <v>1</v>
      </c>
      <c r="D381" s="25">
        <f>(2*B381*C381)/(B381+C381)</f>
        <v>1</v>
      </c>
      <c r="E381" s="13" t="s">
        <v>542</v>
      </c>
    </row>
    <row r="382" spans="1:5" x14ac:dyDescent="0.25">
      <c r="A382" s="19">
        <v>381</v>
      </c>
      <c r="B382" s="26">
        <f>109/109</f>
        <v>1</v>
      </c>
      <c r="C382" s="26">
        <f>109/109</f>
        <v>1</v>
      </c>
      <c r="D382" s="25">
        <f>(2*B382*C382)/(B382+C382)</f>
        <v>1</v>
      </c>
      <c r="E382" s="13" t="s">
        <v>539</v>
      </c>
    </row>
    <row r="383" spans="1:5" x14ac:dyDescent="0.25">
      <c r="A383" s="19">
        <v>382</v>
      </c>
      <c r="B383" s="26">
        <f>112/112</f>
        <v>1</v>
      </c>
      <c r="C383" s="26">
        <f>112/112</f>
        <v>1</v>
      </c>
      <c r="D383" s="25">
        <f>(2*B383*C383)/(B383+C383)</f>
        <v>1</v>
      </c>
      <c r="E383" s="13" t="s">
        <v>538</v>
      </c>
    </row>
    <row r="384" spans="1:5" x14ac:dyDescent="0.25">
      <c r="A384" s="19">
        <v>383</v>
      </c>
      <c r="B384" s="26">
        <f>14/14</f>
        <v>1</v>
      </c>
      <c r="C384" s="26">
        <f>14/14</f>
        <v>1</v>
      </c>
      <c r="D384" s="25">
        <f>(2*B384*C384)/(B384+C384)</f>
        <v>1</v>
      </c>
      <c r="E384" s="13" t="s">
        <v>541</v>
      </c>
    </row>
    <row r="385" spans="1:5" x14ac:dyDescent="0.25">
      <c r="A385" s="19">
        <v>384</v>
      </c>
      <c r="B385" s="26">
        <f>90/90</f>
        <v>1</v>
      </c>
      <c r="C385" s="26">
        <f>90/90</f>
        <v>1</v>
      </c>
      <c r="D385" s="25">
        <f>(2*B385*C385)/(B385+C385)</f>
        <v>1</v>
      </c>
      <c r="E385" s="13" t="s">
        <v>77</v>
      </c>
    </row>
    <row r="386" spans="1:5" x14ac:dyDescent="0.25">
      <c r="A386" s="19">
        <v>385</v>
      </c>
      <c r="B386" s="26">
        <f>65/65</f>
        <v>1</v>
      </c>
      <c r="C386" s="26">
        <f>65/65</f>
        <v>1</v>
      </c>
      <c r="D386" s="25">
        <f>(2*B386*C386)/(B386+C386)</f>
        <v>1</v>
      </c>
      <c r="E386" s="13" t="s">
        <v>540</v>
      </c>
    </row>
    <row r="387" spans="1:5" x14ac:dyDescent="0.25">
      <c r="A387" s="19">
        <v>386</v>
      </c>
      <c r="B387" s="26">
        <f>133/133</f>
        <v>1</v>
      </c>
      <c r="C387" s="26">
        <f>133/133</f>
        <v>1</v>
      </c>
      <c r="D387" s="25">
        <f>(2*B387*C387)/(B387+C387)</f>
        <v>1</v>
      </c>
      <c r="E387" s="13" t="s">
        <v>77</v>
      </c>
    </row>
    <row r="388" spans="1:5" x14ac:dyDescent="0.25">
      <c r="A388" s="19">
        <v>387</v>
      </c>
      <c r="B388" s="26">
        <f>45/45</f>
        <v>1</v>
      </c>
      <c r="C388" s="26">
        <f>45/45</f>
        <v>1</v>
      </c>
      <c r="D388" s="25">
        <f>(2*B388*C388)/(B388+C388)</f>
        <v>1</v>
      </c>
      <c r="E388" s="13" t="s">
        <v>541</v>
      </c>
    </row>
    <row r="389" spans="1:5" x14ac:dyDescent="0.25">
      <c r="A389" s="19">
        <v>388</v>
      </c>
      <c r="B389" s="26">
        <f>40/40</f>
        <v>1</v>
      </c>
      <c r="C389" s="26">
        <f>40/40</f>
        <v>1</v>
      </c>
      <c r="D389" s="25">
        <f>(2*B389*C389)/(B389+C389)</f>
        <v>1</v>
      </c>
      <c r="E389" s="13" t="s">
        <v>540</v>
      </c>
    </row>
    <row r="390" spans="1:5" x14ac:dyDescent="0.25">
      <c r="A390" s="19">
        <v>389</v>
      </c>
      <c r="B390" s="26">
        <f>105/105</f>
        <v>1</v>
      </c>
      <c r="C390" s="26">
        <f>105/105</f>
        <v>1</v>
      </c>
      <c r="D390" s="25">
        <f>(2*B390*C390)/(B390+C390)</f>
        <v>1</v>
      </c>
      <c r="E390" s="13" t="s">
        <v>77</v>
      </c>
    </row>
    <row r="391" spans="1:5" ht="15.75" thickBot="1" x14ac:dyDescent="0.3">
      <c r="A391" s="48">
        <v>390</v>
      </c>
      <c r="B391" s="49">
        <f>1</f>
        <v>1</v>
      </c>
      <c r="C391" s="49">
        <f>1</f>
        <v>1</v>
      </c>
      <c r="D391" s="47">
        <f>(2*B391*C391)/(B391+C391)</f>
        <v>1</v>
      </c>
      <c r="E391" s="30" t="s">
        <v>538</v>
      </c>
    </row>
    <row r="392" spans="1:5" x14ac:dyDescent="0.25">
      <c r="A392" s="19">
        <v>391</v>
      </c>
      <c r="B392" s="26">
        <f>83/83</f>
        <v>1</v>
      </c>
      <c r="C392" s="26">
        <f>83/83</f>
        <v>1</v>
      </c>
      <c r="D392" s="25">
        <f>(2*B392*C392)/(B392+C392)</f>
        <v>1</v>
      </c>
      <c r="E392" s="13" t="s">
        <v>541</v>
      </c>
    </row>
    <row r="393" spans="1:5" x14ac:dyDescent="0.25">
      <c r="A393" s="19">
        <v>392</v>
      </c>
      <c r="B393" s="26">
        <f>30/30</f>
        <v>1</v>
      </c>
      <c r="C393" s="26">
        <f>30/30</f>
        <v>1</v>
      </c>
      <c r="D393" s="25">
        <f>(2*B393*C393)/(B393+C393)</f>
        <v>1</v>
      </c>
      <c r="E393" s="13" t="s">
        <v>539</v>
      </c>
    </row>
    <row r="394" spans="1:5" x14ac:dyDescent="0.25">
      <c r="A394" s="19">
        <v>393</v>
      </c>
      <c r="B394" s="26">
        <f>40/40</f>
        <v>1</v>
      </c>
      <c r="C394" s="26">
        <f>40/40</f>
        <v>1</v>
      </c>
      <c r="D394" s="25">
        <f>(2*B394*C394)/(B394+C394)</f>
        <v>1</v>
      </c>
      <c r="E394" s="13" t="s">
        <v>543</v>
      </c>
    </row>
    <row r="395" spans="1:5" x14ac:dyDescent="0.25">
      <c r="A395" s="19">
        <v>394</v>
      </c>
      <c r="B395" s="26">
        <f>60/60</f>
        <v>1</v>
      </c>
      <c r="C395" s="26">
        <f>60/60</f>
        <v>1</v>
      </c>
      <c r="D395" s="25">
        <f>(2*B395*C395)/(B395+C395)</f>
        <v>1</v>
      </c>
      <c r="E395" s="13" t="s">
        <v>77</v>
      </c>
    </row>
    <row r="396" spans="1:5" x14ac:dyDescent="0.25">
      <c r="A396" s="19">
        <v>395</v>
      </c>
      <c r="B396" s="26">
        <f>59/59</f>
        <v>1</v>
      </c>
      <c r="C396" s="26">
        <f>59/59</f>
        <v>1</v>
      </c>
      <c r="D396" s="25">
        <f>(2*B396*C396)/(B396+C396)</f>
        <v>1</v>
      </c>
      <c r="E396" s="13" t="s">
        <v>77</v>
      </c>
    </row>
    <row r="397" spans="1:5" x14ac:dyDescent="0.25">
      <c r="A397" s="19">
        <v>396</v>
      </c>
      <c r="B397" s="26">
        <f>11/11</f>
        <v>1</v>
      </c>
      <c r="C397" s="26">
        <f>11/11</f>
        <v>1</v>
      </c>
      <c r="D397" s="25">
        <f>(2*B397*C397)/(B397+C397)</f>
        <v>1</v>
      </c>
      <c r="E397" s="59" t="s">
        <v>541</v>
      </c>
    </row>
    <row r="398" spans="1:5" x14ac:dyDescent="0.25">
      <c r="A398" s="19">
        <v>397</v>
      </c>
      <c r="B398" s="26">
        <f>55/55</f>
        <v>1</v>
      </c>
      <c r="C398" s="26">
        <f>55/55</f>
        <v>1</v>
      </c>
      <c r="D398" s="25">
        <f>(2*B398*C398)/(B398+C398)</f>
        <v>1</v>
      </c>
      <c r="E398" s="13" t="s">
        <v>77</v>
      </c>
    </row>
    <row r="399" spans="1:5" x14ac:dyDescent="0.25">
      <c r="A399" s="19">
        <v>398</v>
      </c>
      <c r="B399" s="26">
        <f>9/9</f>
        <v>1</v>
      </c>
      <c r="C399" s="26">
        <f>9/9</f>
        <v>1</v>
      </c>
      <c r="D399" s="25">
        <f>(2*B399*C399)/(B399+C399)</f>
        <v>1</v>
      </c>
      <c r="E399" s="13" t="s">
        <v>540</v>
      </c>
    </row>
    <row r="400" spans="1:5" x14ac:dyDescent="0.25">
      <c r="A400" s="19">
        <v>399</v>
      </c>
      <c r="B400" s="26">
        <f>40/40</f>
        <v>1</v>
      </c>
      <c r="C400" s="26">
        <f>40/40</f>
        <v>1</v>
      </c>
      <c r="D400" s="25">
        <f>(2*B400*C400)/(B400+C400)</f>
        <v>1</v>
      </c>
      <c r="E400" s="13" t="s">
        <v>540</v>
      </c>
    </row>
    <row r="401" spans="1:5" x14ac:dyDescent="0.25">
      <c r="A401" s="19">
        <v>400</v>
      </c>
      <c r="B401" s="26">
        <f>12/12</f>
        <v>1</v>
      </c>
      <c r="C401" s="26">
        <f>12/12</f>
        <v>1</v>
      </c>
      <c r="D401" s="25">
        <f>(2*B401*C401)/(B401+C401)</f>
        <v>1</v>
      </c>
      <c r="E401" s="13" t="s">
        <v>77</v>
      </c>
    </row>
    <row r="402" spans="1:5" x14ac:dyDescent="0.25">
      <c r="A402" s="19">
        <v>401</v>
      </c>
      <c r="B402" s="26">
        <f>139/139</f>
        <v>1</v>
      </c>
      <c r="C402" s="26">
        <f>139/139</f>
        <v>1</v>
      </c>
      <c r="D402" s="25">
        <f>(2*B402*C402)/(B402+C402)</f>
        <v>1</v>
      </c>
      <c r="E402" s="59" t="s">
        <v>77</v>
      </c>
    </row>
    <row r="403" spans="1:5" x14ac:dyDescent="0.25">
      <c r="A403" s="19">
        <v>402</v>
      </c>
      <c r="B403" s="26">
        <f>166/166</f>
        <v>1</v>
      </c>
      <c r="C403" s="26">
        <f>166/166</f>
        <v>1</v>
      </c>
      <c r="D403" s="25">
        <f>(2*B403*C403)/(B403+C403)</f>
        <v>1</v>
      </c>
      <c r="E403" s="13" t="s">
        <v>77</v>
      </c>
    </row>
    <row r="404" spans="1:5" x14ac:dyDescent="0.25">
      <c r="A404" s="19">
        <v>403</v>
      </c>
      <c r="B404" s="26">
        <f>31/31</f>
        <v>1</v>
      </c>
      <c r="C404" s="26">
        <f>31/31</f>
        <v>1</v>
      </c>
      <c r="D404" s="25">
        <f>(2*B404*C404)/(B404+C404)</f>
        <v>1</v>
      </c>
      <c r="E404" s="13" t="s">
        <v>541</v>
      </c>
    </row>
    <row r="405" spans="1:5" ht="15.75" thickBot="1" x14ac:dyDescent="0.3">
      <c r="A405" s="19">
        <v>404</v>
      </c>
      <c r="B405" s="26">
        <f>10/10</f>
        <v>1</v>
      </c>
      <c r="C405" s="26">
        <f>10/10</f>
        <v>1</v>
      </c>
      <c r="D405" s="25">
        <f>(2*B405*C405)/(B405+C405)</f>
        <v>1</v>
      </c>
      <c r="E405" s="30" t="s">
        <v>543</v>
      </c>
    </row>
    <row r="406" spans="1:5" x14ac:dyDescent="0.25">
      <c r="A406" s="19">
        <v>405</v>
      </c>
      <c r="B406" s="26">
        <f>20/20</f>
        <v>1</v>
      </c>
      <c r="C406" s="26">
        <f>20/20</f>
        <v>1</v>
      </c>
      <c r="D406" s="25">
        <f>(2*B406*C406)/(B406+C406)</f>
        <v>1</v>
      </c>
      <c r="E406" s="13" t="s">
        <v>543</v>
      </c>
    </row>
    <row r="407" spans="1:5" x14ac:dyDescent="0.25">
      <c r="A407" s="19">
        <v>406</v>
      </c>
      <c r="B407" s="26">
        <f>22/22</f>
        <v>1</v>
      </c>
      <c r="C407" s="26">
        <f>22/22</f>
        <v>1</v>
      </c>
      <c r="D407" s="25">
        <f>(2*B407*C407)/(B407+C407)</f>
        <v>1</v>
      </c>
      <c r="E407" s="13" t="s">
        <v>77</v>
      </c>
    </row>
    <row r="408" spans="1:5" x14ac:dyDescent="0.25">
      <c r="A408" s="19">
        <v>407</v>
      </c>
      <c r="B408" s="26">
        <f>58/58</f>
        <v>1</v>
      </c>
      <c r="C408" s="26">
        <f>58/58</f>
        <v>1</v>
      </c>
      <c r="D408" s="25">
        <f>(2*B408*C408)/(B408+C408)</f>
        <v>1</v>
      </c>
      <c r="E408" s="13" t="s">
        <v>541</v>
      </c>
    </row>
    <row r="409" spans="1:5" x14ac:dyDescent="0.25">
      <c r="A409" s="19">
        <v>408</v>
      </c>
      <c r="B409" s="26">
        <f>26/26</f>
        <v>1</v>
      </c>
      <c r="C409" s="26">
        <f>26/26</f>
        <v>1</v>
      </c>
      <c r="D409" s="25">
        <f>(2*B409*C409)/(B409+C409)</f>
        <v>1</v>
      </c>
      <c r="E409" s="13" t="s">
        <v>77</v>
      </c>
    </row>
    <row r="410" spans="1:5" x14ac:dyDescent="0.25">
      <c r="A410" s="19">
        <v>409</v>
      </c>
      <c r="B410" s="26">
        <f>85/85</f>
        <v>1</v>
      </c>
      <c r="C410" s="26">
        <f>85/85</f>
        <v>1</v>
      </c>
      <c r="D410" s="25">
        <f>(2*B410*C410)/(B410+C410)</f>
        <v>1</v>
      </c>
      <c r="E410" s="13" t="s">
        <v>540</v>
      </c>
    </row>
    <row r="411" spans="1:5" x14ac:dyDescent="0.25">
      <c r="A411" s="19">
        <v>410</v>
      </c>
      <c r="B411" s="26">
        <f>28/28</f>
        <v>1</v>
      </c>
      <c r="C411" s="26">
        <f>28/28</f>
        <v>1</v>
      </c>
      <c r="D411" s="25">
        <f>(2*B411*C411)/(B411+C411)</f>
        <v>1</v>
      </c>
      <c r="E411" s="13" t="s">
        <v>539</v>
      </c>
    </row>
    <row r="412" spans="1:5" x14ac:dyDescent="0.25">
      <c r="A412" s="19">
        <v>411</v>
      </c>
      <c r="B412" s="26">
        <f>30/30</f>
        <v>1</v>
      </c>
      <c r="C412" s="26">
        <f>30/30</f>
        <v>1</v>
      </c>
      <c r="D412" s="25">
        <f>(2*B412*C412)/(B412+C412)</f>
        <v>1</v>
      </c>
      <c r="E412" s="13" t="s">
        <v>543</v>
      </c>
    </row>
    <row r="413" spans="1:5" x14ac:dyDescent="0.25">
      <c r="A413" s="19">
        <v>412</v>
      </c>
      <c r="B413" s="26">
        <f>40/40</f>
        <v>1</v>
      </c>
      <c r="C413" s="26">
        <f>40/40</f>
        <v>1</v>
      </c>
      <c r="D413" s="25">
        <f>(2*B413*C413)/(B413+C413)</f>
        <v>1</v>
      </c>
      <c r="E413" s="13" t="s">
        <v>77</v>
      </c>
    </row>
    <row r="414" spans="1:5" x14ac:dyDescent="0.25">
      <c r="A414" s="19">
        <v>413</v>
      </c>
      <c r="B414" s="26">
        <f>49/49</f>
        <v>1</v>
      </c>
      <c r="C414" s="26">
        <f>49/49</f>
        <v>1</v>
      </c>
      <c r="D414" s="25">
        <f>(2*B414*C414)/(B414+C414)</f>
        <v>1</v>
      </c>
      <c r="E414" s="13" t="s">
        <v>77</v>
      </c>
    </row>
    <row r="415" spans="1:5" x14ac:dyDescent="0.25">
      <c r="A415" s="19">
        <v>414</v>
      </c>
      <c r="B415" s="26">
        <f>45/45</f>
        <v>1</v>
      </c>
      <c r="C415" s="26">
        <f>45/45</f>
        <v>1</v>
      </c>
      <c r="D415" s="25">
        <f>(2*B415*C415)/(B415+C415)</f>
        <v>1</v>
      </c>
      <c r="E415" s="13" t="s">
        <v>77</v>
      </c>
    </row>
    <row r="416" spans="1:5" x14ac:dyDescent="0.25">
      <c r="A416" s="19">
        <v>415</v>
      </c>
      <c r="B416" s="26">
        <f>120/120</f>
        <v>1</v>
      </c>
      <c r="C416" s="26">
        <f>120/120</f>
        <v>1</v>
      </c>
      <c r="D416" s="25">
        <f>(2*B416*C416)/(B416+C416)</f>
        <v>1</v>
      </c>
      <c r="E416" s="13" t="s">
        <v>77</v>
      </c>
    </row>
    <row r="417" spans="1:5" x14ac:dyDescent="0.25">
      <c r="A417" s="19">
        <v>416</v>
      </c>
      <c r="B417" s="26">
        <f>65/65</f>
        <v>1</v>
      </c>
      <c r="C417" s="26">
        <f>65/65</f>
        <v>1</v>
      </c>
      <c r="D417" s="25">
        <f>(2*B417*C417)/(B417+C417)</f>
        <v>1</v>
      </c>
      <c r="E417" s="13" t="s">
        <v>77</v>
      </c>
    </row>
    <row r="418" spans="1:5" ht="15.75" thickBot="1" x14ac:dyDescent="0.3">
      <c r="A418" s="19">
        <v>417</v>
      </c>
      <c r="B418" s="26">
        <f>65/65</f>
        <v>1</v>
      </c>
      <c r="C418" s="26">
        <f>65/65</f>
        <v>1</v>
      </c>
      <c r="D418" s="25">
        <f>(2*B418*C418)/(B418+C418)</f>
        <v>1</v>
      </c>
      <c r="E418" s="30" t="s">
        <v>77</v>
      </c>
    </row>
    <row r="419" spans="1:5" x14ac:dyDescent="0.25">
      <c r="A419" s="19">
        <v>418</v>
      </c>
      <c r="B419" s="26">
        <f>84/84</f>
        <v>1</v>
      </c>
      <c r="C419" s="26">
        <f>84/84</f>
        <v>1</v>
      </c>
      <c r="D419" s="25">
        <f>(2*B419*C419)/(B419+C419)</f>
        <v>1</v>
      </c>
      <c r="E419" s="13" t="s">
        <v>539</v>
      </c>
    </row>
    <row r="420" spans="1:5" x14ac:dyDescent="0.25">
      <c r="A420" s="19">
        <v>419</v>
      </c>
      <c r="B420" s="26">
        <f>82/82</f>
        <v>1</v>
      </c>
      <c r="C420" s="26">
        <f>82/82</f>
        <v>1</v>
      </c>
      <c r="D420" s="25">
        <f>(2*B420*C420)/(B420+C420)</f>
        <v>1</v>
      </c>
      <c r="E420" s="13" t="s">
        <v>539</v>
      </c>
    </row>
    <row r="421" spans="1:5" x14ac:dyDescent="0.25">
      <c r="A421" s="19">
        <v>420</v>
      </c>
      <c r="B421" s="26">
        <f>51/51</f>
        <v>1</v>
      </c>
      <c r="C421" s="26">
        <f>51/51</f>
        <v>1</v>
      </c>
      <c r="D421" s="25">
        <f>(2*B421*C421)/(B421+C421)</f>
        <v>1</v>
      </c>
      <c r="E421" s="13" t="s">
        <v>77</v>
      </c>
    </row>
    <row r="422" spans="1:5" x14ac:dyDescent="0.25">
      <c r="A422" s="19">
        <v>421</v>
      </c>
      <c r="B422" s="26">
        <f>106/106</f>
        <v>1</v>
      </c>
      <c r="C422" s="26">
        <f>106/106</f>
        <v>1</v>
      </c>
      <c r="D422" s="25">
        <f>(2*B422*C422)/(B422+C422)</f>
        <v>1</v>
      </c>
      <c r="E422" s="59" t="s">
        <v>77</v>
      </c>
    </row>
    <row r="423" spans="1:5" x14ac:dyDescent="0.25">
      <c r="A423" s="19">
        <v>422</v>
      </c>
      <c r="B423" s="26">
        <f>59/59</f>
        <v>1</v>
      </c>
      <c r="C423" s="26">
        <f>59/59</f>
        <v>1</v>
      </c>
      <c r="D423" s="25">
        <f>(2*B423*C423)/(B423+C423)</f>
        <v>1</v>
      </c>
      <c r="E423" s="13" t="s">
        <v>77</v>
      </c>
    </row>
    <row r="424" spans="1:5" x14ac:dyDescent="0.25">
      <c r="A424" s="19">
        <v>423</v>
      </c>
      <c r="B424" s="26">
        <f>179/179</f>
        <v>1</v>
      </c>
      <c r="C424" s="26">
        <f>179/179</f>
        <v>1</v>
      </c>
      <c r="D424" s="25">
        <f>(2*B424*C424)/(B424+C424)</f>
        <v>1</v>
      </c>
      <c r="E424" s="13" t="s">
        <v>77</v>
      </c>
    </row>
    <row r="425" spans="1:5" x14ac:dyDescent="0.25">
      <c r="A425" s="19">
        <v>424</v>
      </c>
      <c r="B425" s="26">
        <f>78/78</f>
        <v>1</v>
      </c>
      <c r="C425" s="26">
        <f>78/78</f>
        <v>1</v>
      </c>
      <c r="D425" s="25">
        <f>(2*B425*C425)/(B425+C425)</f>
        <v>1</v>
      </c>
      <c r="E425" s="13" t="s">
        <v>77</v>
      </c>
    </row>
    <row r="426" spans="1:5" x14ac:dyDescent="0.25">
      <c r="A426" s="19">
        <v>425</v>
      </c>
      <c r="B426" s="26">
        <f>48/48</f>
        <v>1</v>
      </c>
      <c r="C426" s="26">
        <f>48/48</f>
        <v>1</v>
      </c>
      <c r="D426" s="25">
        <f>(2*B426*C426)/(B426+C426)</f>
        <v>1</v>
      </c>
      <c r="E426" s="13" t="s">
        <v>539</v>
      </c>
    </row>
    <row r="427" spans="1:5" x14ac:dyDescent="0.25">
      <c r="A427" s="19">
        <v>426</v>
      </c>
      <c r="B427" s="26">
        <f>174/174</f>
        <v>1</v>
      </c>
      <c r="C427" s="26">
        <f>174/174</f>
        <v>1</v>
      </c>
      <c r="D427" s="25">
        <f>(2*B427*C427)/(B427+C427)</f>
        <v>1</v>
      </c>
      <c r="E427" s="13" t="s">
        <v>539</v>
      </c>
    </row>
    <row r="428" spans="1:5" x14ac:dyDescent="0.25">
      <c r="A428" s="19">
        <v>427</v>
      </c>
      <c r="B428" s="26">
        <f>35/35</f>
        <v>1</v>
      </c>
      <c r="C428" s="26">
        <f>35/35</f>
        <v>1</v>
      </c>
      <c r="D428" s="25">
        <f>(2*B428*C428)/(B428+C428)</f>
        <v>1</v>
      </c>
      <c r="E428" s="13" t="s">
        <v>541</v>
      </c>
    </row>
    <row r="429" spans="1:5" x14ac:dyDescent="0.25">
      <c r="A429" s="19">
        <v>428</v>
      </c>
      <c r="B429" s="26">
        <f>37/37</f>
        <v>1</v>
      </c>
      <c r="C429" s="26">
        <f>37/37</f>
        <v>1</v>
      </c>
      <c r="D429" s="25">
        <f>(2*B429*C429)/(B429+C429)</f>
        <v>1</v>
      </c>
      <c r="E429" s="13" t="s">
        <v>539</v>
      </c>
    </row>
    <row r="430" spans="1:5" ht="15.75" thickBot="1" x14ac:dyDescent="0.3">
      <c r="A430" s="19">
        <v>429</v>
      </c>
      <c r="B430" s="26">
        <f>110/110</f>
        <v>1</v>
      </c>
      <c r="C430" s="26">
        <f>110/110</f>
        <v>1</v>
      </c>
      <c r="D430" s="25">
        <f>(2*B430*C430)/(B430+C430)</f>
        <v>1</v>
      </c>
      <c r="E430" s="30" t="s">
        <v>77</v>
      </c>
    </row>
    <row r="431" spans="1:5" x14ac:dyDescent="0.25">
      <c r="A431" s="19">
        <v>430</v>
      </c>
      <c r="B431" s="26">
        <f>17/17</f>
        <v>1</v>
      </c>
      <c r="C431" s="26">
        <f>17/18</f>
        <v>0.94444444444444442</v>
      </c>
      <c r="D431" s="25">
        <f>(2*B431*C431)/(B431+C431)</f>
        <v>0.97142857142857142</v>
      </c>
      <c r="E431" s="13" t="s">
        <v>541</v>
      </c>
    </row>
    <row r="432" spans="1:5" x14ac:dyDescent="0.25">
      <c r="A432" s="19">
        <v>431</v>
      </c>
      <c r="B432" s="26">
        <f>38/38</f>
        <v>1</v>
      </c>
      <c r="C432" s="26">
        <f>38/38</f>
        <v>1</v>
      </c>
      <c r="D432" s="25">
        <f>(2*B432*C432)/(B432+C432)</f>
        <v>1</v>
      </c>
      <c r="E432" s="13" t="s">
        <v>77</v>
      </c>
    </row>
    <row r="433" spans="1:5" x14ac:dyDescent="0.25">
      <c r="A433" s="19">
        <v>432</v>
      </c>
      <c r="B433" s="26">
        <f>127/127</f>
        <v>1</v>
      </c>
      <c r="C433" s="26">
        <f>127/129</f>
        <v>0.98449612403100772</v>
      </c>
      <c r="D433" s="25">
        <f>(2*B433*C433)/(B433+C433)</f>
        <v>0.9921875</v>
      </c>
      <c r="E433" s="13" t="s">
        <v>541</v>
      </c>
    </row>
    <row r="434" spans="1:5" x14ac:dyDescent="0.25">
      <c r="A434" s="19">
        <v>433</v>
      </c>
      <c r="B434" s="26">
        <f>37/37</f>
        <v>1</v>
      </c>
      <c r="C434" s="26">
        <f>37/37</f>
        <v>1</v>
      </c>
      <c r="D434" s="25">
        <f>(2*B434*C434)/(B434+C434)</f>
        <v>1</v>
      </c>
      <c r="E434" s="13" t="s">
        <v>77</v>
      </c>
    </row>
    <row r="435" spans="1:5" x14ac:dyDescent="0.25">
      <c r="A435" s="19">
        <v>434</v>
      </c>
      <c r="B435" s="26">
        <f>7/7</f>
        <v>1</v>
      </c>
      <c r="C435" s="26">
        <f>7/7</f>
        <v>1</v>
      </c>
      <c r="D435" s="25">
        <f>(2*B435*C435)/(B435+C435)</f>
        <v>1</v>
      </c>
      <c r="E435" s="13" t="s">
        <v>77</v>
      </c>
    </row>
    <row r="436" spans="1:5" x14ac:dyDescent="0.25">
      <c r="A436" s="19">
        <v>435</v>
      </c>
      <c r="B436" s="26">
        <f>9/9</f>
        <v>1</v>
      </c>
      <c r="C436" s="26">
        <f>9/9</f>
        <v>1</v>
      </c>
      <c r="D436" s="25">
        <f>(2*B436*C436)/(B436+C436)</f>
        <v>1</v>
      </c>
      <c r="E436" s="13" t="s">
        <v>77</v>
      </c>
    </row>
    <row r="437" spans="1:5" x14ac:dyDescent="0.25">
      <c r="A437" s="19">
        <v>436</v>
      </c>
      <c r="B437" s="26">
        <f>46/46</f>
        <v>1</v>
      </c>
      <c r="C437" s="26">
        <f>46/46</f>
        <v>1</v>
      </c>
      <c r="D437" s="25">
        <f>(2*B437*C437)/(B437+C437)</f>
        <v>1</v>
      </c>
      <c r="E437" s="13" t="s">
        <v>539</v>
      </c>
    </row>
    <row r="438" spans="1:5" x14ac:dyDescent="0.25">
      <c r="A438" s="19">
        <v>437</v>
      </c>
      <c r="B438" s="26">
        <f>174/174</f>
        <v>1</v>
      </c>
      <c r="C438" s="26">
        <f>174/174</f>
        <v>1</v>
      </c>
      <c r="D438" s="25">
        <f>(2*B438*C438)/(B438+C438)</f>
        <v>1</v>
      </c>
      <c r="E438" s="13" t="s">
        <v>77</v>
      </c>
    </row>
    <row r="439" spans="1:5" x14ac:dyDescent="0.25">
      <c r="A439" s="19">
        <v>438</v>
      </c>
      <c r="B439" s="26">
        <f>18/18</f>
        <v>1</v>
      </c>
      <c r="C439" s="26">
        <f>18/18</f>
        <v>1</v>
      </c>
      <c r="D439" s="25">
        <f>(2*B439*C439)/(B439+C439)</f>
        <v>1</v>
      </c>
      <c r="E439" s="59" t="s">
        <v>77</v>
      </c>
    </row>
    <row r="440" spans="1:5" x14ac:dyDescent="0.25">
      <c r="A440" s="19">
        <v>439</v>
      </c>
      <c r="B440" s="26">
        <f>30/30</f>
        <v>1</v>
      </c>
      <c r="C440" s="26">
        <f>30/30</f>
        <v>1</v>
      </c>
      <c r="D440" s="25">
        <f>(2*B440*C440)/(B440+C440)</f>
        <v>1</v>
      </c>
      <c r="E440" s="13" t="s">
        <v>77</v>
      </c>
    </row>
    <row r="441" spans="1:5" ht="15.75" thickBot="1" x14ac:dyDescent="0.3">
      <c r="A441" s="19">
        <v>440</v>
      </c>
      <c r="B441" s="26">
        <f>32/32</f>
        <v>1</v>
      </c>
      <c r="C441" s="26">
        <f>32/32</f>
        <v>1</v>
      </c>
      <c r="D441" s="25">
        <f>(2*B441*C441)/(B441+C441)</f>
        <v>1</v>
      </c>
      <c r="E441" s="30" t="s">
        <v>77</v>
      </c>
    </row>
    <row r="442" spans="1:5" x14ac:dyDescent="0.25">
      <c r="A442" s="19">
        <v>441</v>
      </c>
      <c r="B442" s="26">
        <f>104/104</f>
        <v>1</v>
      </c>
      <c r="C442" s="26">
        <f>104/104</f>
        <v>1</v>
      </c>
      <c r="D442" s="25">
        <f>(2*B442*C442)/(B442+C442)</f>
        <v>1</v>
      </c>
      <c r="E442" s="13" t="s">
        <v>77</v>
      </c>
    </row>
    <row r="443" spans="1:5" x14ac:dyDescent="0.25">
      <c r="A443" s="19">
        <v>442</v>
      </c>
      <c r="B443" s="26">
        <f>99/99</f>
        <v>1</v>
      </c>
      <c r="C443" s="26">
        <f>99/99</f>
        <v>1</v>
      </c>
      <c r="D443" s="25">
        <f>(2*B443*C443)/(B443+C443)</f>
        <v>1</v>
      </c>
      <c r="E443" s="13" t="s">
        <v>541</v>
      </c>
    </row>
    <row r="444" spans="1:5" x14ac:dyDescent="0.25">
      <c r="A444" s="19">
        <v>443</v>
      </c>
      <c r="B444" s="26">
        <f>102/102</f>
        <v>1</v>
      </c>
      <c r="C444" s="26">
        <f>102/102</f>
        <v>1</v>
      </c>
      <c r="D444" s="25">
        <f>(2*B444*C444)/(B444+C444)</f>
        <v>1</v>
      </c>
      <c r="E444" s="13" t="s">
        <v>543</v>
      </c>
    </row>
    <row r="445" spans="1:5" x14ac:dyDescent="0.25">
      <c r="A445" s="19">
        <v>444</v>
      </c>
      <c r="B445" s="26">
        <f>132/132</f>
        <v>1</v>
      </c>
      <c r="C445" s="26">
        <f>132/132</f>
        <v>1</v>
      </c>
      <c r="D445" s="25">
        <f>(2*B445*C445)/(B445+C445)</f>
        <v>1</v>
      </c>
      <c r="E445" s="13" t="s">
        <v>77</v>
      </c>
    </row>
    <row r="446" spans="1:5" x14ac:dyDescent="0.25">
      <c r="A446" s="19">
        <v>445</v>
      </c>
      <c r="B446" s="26">
        <f>143/143</f>
        <v>1</v>
      </c>
      <c r="C446" s="26">
        <f>143/143</f>
        <v>1</v>
      </c>
      <c r="D446" s="25">
        <f>(2*B446*C446)/(B446+C446)</f>
        <v>1</v>
      </c>
      <c r="E446" s="13" t="s">
        <v>77</v>
      </c>
    </row>
    <row r="447" spans="1:5" x14ac:dyDescent="0.25">
      <c r="A447" s="19">
        <v>446</v>
      </c>
      <c r="B447" s="26">
        <f>81/81</f>
        <v>1</v>
      </c>
      <c r="C447" s="26">
        <f>81/81</f>
        <v>1</v>
      </c>
      <c r="D447" s="25">
        <f>(2*B447*C447)/(B447+C447)</f>
        <v>1</v>
      </c>
      <c r="E447" s="13" t="s">
        <v>77</v>
      </c>
    </row>
    <row r="448" spans="1:5" x14ac:dyDescent="0.25">
      <c r="A448" s="19">
        <v>447</v>
      </c>
      <c r="B448" s="26">
        <f>24/24</f>
        <v>1</v>
      </c>
      <c r="C448" s="26">
        <f>24/24</f>
        <v>1</v>
      </c>
      <c r="D448" s="25">
        <f>(2*B448*C448)/(B448+C448)</f>
        <v>1</v>
      </c>
      <c r="E448" s="13" t="s">
        <v>77</v>
      </c>
    </row>
    <row r="449" spans="1:5" x14ac:dyDescent="0.25">
      <c r="A449" s="19">
        <v>448</v>
      </c>
      <c r="B449" s="26">
        <f>144/144</f>
        <v>1</v>
      </c>
      <c r="C449" s="26">
        <f>144/144</f>
        <v>1</v>
      </c>
      <c r="D449" s="25">
        <f>(2*B449*C449)/(B449+C449)</f>
        <v>1</v>
      </c>
      <c r="E449" s="13" t="s">
        <v>77</v>
      </c>
    </row>
    <row r="450" spans="1:5" x14ac:dyDescent="0.25">
      <c r="A450" s="19">
        <v>449</v>
      </c>
      <c r="B450" s="26">
        <f>300/300</f>
        <v>1</v>
      </c>
      <c r="C450" s="26">
        <f>300/300</f>
        <v>1</v>
      </c>
      <c r="D450" s="25">
        <f>(2*B450*C450)/(B450+C450)</f>
        <v>1</v>
      </c>
      <c r="E450" s="13" t="s">
        <v>77</v>
      </c>
    </row>
    <row r="451" spans="1:5" ht="15.75" thickBot="1" x14ac:dyDescent="0.3">
      <c r="A451" s="19">
        <v>450</v>
      </c>
      <c r="B451" s="26">
        <f>103/103</f>
        <v>1</v>
      </c>
      <c r="C451" s="26">
        <f>103/103</f>
        <v>1</v>
      </c>
      <c r="D451" s="25">
        <f>(2*B451*C451)/(B451+C451)</f>
        <v>1</v>
      </c>
      <c r="E451" s="30" t="s">
        <v>77</v>
      </c>
    </row>
    <row r="452" spans="1:5" x14ac:dyDescent="0.25">
      <c r="A452" s="19">
        <v>451</v>
      </c>
      <c r="B452" s="26">
        <f>47/47</f>
        <v>1</v>
      </c>
      <c r="C452" s="26">
        <f>47/47</f>
        <v>1</v>
      </c>
      <c r="D452" s="25">
        <f>(2*B452*C452)/(B452+C452)</f>
        <v>1</v>
      </c>
      <c r="E452" s="13" t="s">
        <v>77</v>
      </c>
    </row>
    <row r="453" spans="1:5" x14ac:dyDescent="0.25">
      <c r="A453" s="19">
        <v>452</v>
      </c>
      <c r="B453" s="26">
        <f>93/93</f>
        <v>1</v>
      </c>
      <c r="C453" s="26">
        <f>93/93</f>
        <v>1</v>
      </c>
      <c r="D453" s="25">
        <f>(2*B453*C453)/(B453+C453)</f>
        <v>1</v>
      </c>
      <c r="E453" s="13" t="s">
        <v>539</v>
      </c>
    </row>
    <row r="454" spans="1:5" x14ac:dyDescent="0.25">
      <c r="A454" s="19">
        <v>453</v>
      </c>
      <c r="B454" s="26">
        <f>31/31</f>
        <v>1</v>
      </c>
      <c r="C454" s="26">
        <f>31/31</f>
        <v>1</v>
      </c>
      <c r="D454" s="25">
        <f>(2*B454*C454)/(B454+C454)</f>
        <v>1</v>
      </c>
      <c r="E454" s="13" t="s">
        <v>77</v>
      </c>
    </row>
    <row r="455" spans="1:5" x14ac:dyDescent="0.25">
      <c r="A455" s="19">
        <v>454</v>
      </c>
      <c r="B455" s="26">
        <f>100/100</f>
        <v>1</v>
      </c>
      <c r="C455" s="26">
        <f>100/100</f>
        <v>1</v>
      </c>
      <c r="D455" s="25">
        <f>(2*B455*C455)/(B455+C455)</f>
        <v>1</v>
      </c>
      <c r="E455" s="13" t="s">
        <v>77</v>
      </c>
    </row>
    <row r="456" spans="1:5" x14ac:dyDescent="0.25">
      <c r="A456" s="19">
        <v>455</v>
      </c>
      <c r="B456" s="26">
        <f>29/29</f>
        <v>1</v>
      </c>
      <c r="C456" s="26">
        <f>29/29</f>
        <v>1</v>
      </c>
      <c r="D456" s="25">
        <f>(2*B456*C456)/(B456+C456)</f>
        <v>1</v>
      </c>
      <c r="E456" s="13" t="s">
        <v>77</v>
      </c>
    </row>
    <row r="457" spans="1:5" x14ac:dyDescent="0.25">
      <c r="A457" s="19">
        <v>456</v>
      </c>
      <c r="B457" s="26">
        <f>78/78</f>
        <v>1</v>
      </c>
      <c r="C457" s="26">
        <f>78/78</f>
        <v>1</v>
      </c>
      <c r="D457" s="25">
        <f>(2*B457*C457)/(B457+C457)</f>
        <v>1</v>
      </c>
      <c r="E457" s="13" t="s">
        <v>544</v>
      </c>
    </row>
    <row r="458" spans="1:5" x14ac:dyDescent="0.25">
      <c r="A458" s="19">
        <v>457</v>
      </c>
      <c r="B458" s="26">
        <f>91/91</f>
        <v>1</v>
      </c>
      <c r="C458" s="26">
        <f>91/91</f>
        <v>1</v>
      </c>
      <c r="D458" s="25">
        <f>(2*B458*C458)/(B458+C458)</f>
        <v>1</v>
      </c>
      <c r="E458" s="13" t="s">
        <v>77</v>
      </c>
    </row>
    <row r="459" spans="1:5" x14ac:dyDescent="0.25">
      <c r="A459" s="19">
        <v>458</v>
      </c>
      <c r="B459" s="26">
        <f>40/40</f>
        <v>1</v>
      </c>
      <c r="C459" s="26">
        <f>40/40</f>
        <v>1</v>
      </c>
      <c r="D459" s="25">
        <f>(2*B459*C459)/(B459+C459)</f>
        <v>1</v>
      </c>
      <c r="E459" s="13" t="s">
        <v>77</v>
      </c>
    </row>
    <row r="460" spans="1:5" x14ac:dyDescent="0.25">
      <c r="A460" s="19">
        <v>459</v>
      </c>
      <c r="B460" s="26">
        <f>53/53</f>
        <v>1</v>
      </c>
      <c r="C460" s="26">
        <f>53/53</f>
        <v>1</v>
      </c>
      <c r="D460" s="25">
        <f>(2*B460*C460)/(B460+C460)</f>
        <v>1</v>
      </c>
      <c r="E460" s="13" t="s">
        <v>77</v>
      </c>
    </row>
    <row r="461" spans="1:5" ht="15.75" thickBot="1" x14ac:dyDescent="0.3">
      <c r="A461" s="19">
        <v>460</v>
      </c>
      <c r="B461" s="26">
        <f>89/89</f>
        <v>1</v>
      </c>
      <c r="C461" s="26">
        <f>89/89</f>
        <v>1</v>
      </c>
      <c r="D461" s="25">
        <f>(2*B461*C461)/(B461+C461)</f>
        <v>1</v>
      </c>
      <c r="E461" s="30" t="s">
        <v>544</v>
      </c>
    </row>
    <row r="462" spans="1:5" x14ac:dyDescent="0.25">
      <c r="A462" s="19">
        <v>461</v>
      </c>
      <c r="B462" s="26">
        <f>76/76</f>
        <v>1</v>
      </c>
      <c r="C462" s="26">
        <f>76/76</f>
        <v>1</v>
      </c>
      <c r="D462" s="25">
        <f>(2*B462*C462)/(B462+C462)</f>
        <v>1</v>
      </c>
      <c r="E462" s="13" t="s">
        <v>541</v>
      </c>
    </row>
    <row r="463" spans="1:5" x14ac:dyDescent="0.25">
      <c r="A463" s="19">
        <v>462</v>
      </c>
      <c r="B463" s="26">
        <f>76/76</f>
        <v>1</v>
      </c>
      <c r="C463" s="26">
        <f>76/76</f>
        <v>1</v>
      </c>
      <c r="D463" s="25">
        <f>(2*B463*C463)/(B463+C463)</f>
        <v>1</v>
      </c>
      <c r="E463" s="13" t="s">
        <v>541</v>
      </c>
    </row>
    <row r="464" spans="1:5" x14ac:dyDescent="0.25">
      <c r="A464" s="19">
        <v>463</v>
      </c>
      <c r="B464" s="26">
        <f>76/76</f>
        <v>1</v>
      </c>
      <c r="C464" s="26">
        <f>76/76</f>
        <v>1</v>
      </c>
      <c r="D464" s="25">
        <f>(2*B464*C464)/(B464+C464)</f>
        <v>1</v>
      </c>
      <c r="E464" s="13" t="s">
        <v>541</v>
      </c>
    </row>
    <row r="465" spans="1:5" x14ac:dyDescent="0.25">
      <c r="A465" s="19">
        <v>464</v>
      </c>
      <c r="B465" s="26">
        <f>76/76</f>
        <v>1</v>
      </c>
      <c r="C465" s="26">
        <f>76/76</f>
        <v>1</v>
      </c>
      <c r="D465" s="25">
        <f>(2*B465*C465)/(B465+C465)</f>
        <v>1</v>
      </c>
      <c r="E465" s="13" t="s">
        <v>541</v>
      </c>
    </row>
    <row r="466" spans="1:5" x14ac:dyDescent="0.25">
      <c r="A466" s="19">
        <v>465</v>
      </c>
      <c r="B466" s="26">
        <f>76/76</f>
        <v>1</v>
      </c>
      <c r="C466" s="26">
        <f>76/76</f>
        <v>1</v>
      </c>
      <c r="D466" s="25">
        <f>(2*B466*C466)/(B466+C466)</f>
        <v>1</v>
      </c>
      <c r="E466" s="13" t="s">
        <v>541</v>
      </c>
    </row>
    <row r="467" spans="1:5" x14ac:dyDescent="0.25">
      <c r="A467" s="19">
        <v>466</v>
      </c>
      <c r="B467" s="26">
        <f>76/76</f>
        <v>1</v>
      </c>
      <c r="C467" s="26">
        <f>76/76</f>
        <v>1</v>
      </c>
      <c r="D467" s="25">
        <f>(2*B467*C467)/(B467+C467)</f>
        <v>1</v>
      </c>
      <c r="E467" s="13" t="s">
        <v>541</v>
      </c>
    </row>
    <row r="468" spans="1:5" x14ac:dyDescent="0.25">
      <c r="A468" s="19">
        <v>467</v>
      </c>
      <c r="B468" s="26">
        <f>76/76</f>
        <v>1</v>
      </c>
      <c r="C468" s="26">
        <f>76/76</f>
        <v>1</v>
      </c>
      <c r="D468" s="25">
        <f>(2*B468*C468)/(B468+C468)</f>
        <v>1</v>
      </c>
      <c r="E468" s="13" t="s">
        <v>541</v>
      </c>
    </row>
    <row r="469" spans="1:5" ht="15.75" thickBot="1" x14ac:dyDescent="0.3">
      <c r="A469" s="19">
        <v>468</v>
      </c>
      <c r="B469" s="26">
        <f>76/76</f>
        <v>1</v>
      </c>
      <c r="C469" s="26">
        <f>76/76</f>
        <v>1</v>
      </c>
      <c r="D469" s="25">
        <f>(2*B469*C469)/(B469+C469)</f>
        <v>1</v>
      </c>
      <c r="E469" s="30" t="s">
        <v>541</v>
      </c>
    </row>
    <row r="470" spans="1:5" x14ac:dyDescent="0.25">
      <c r="A470" s="19">
        <v>469</v>
      </c>
      <c r="B470" s="26">
        <f>97/97</f>
        <v>1</v>
      </c>
      <c r="C470" s="26">
        <f>97/97</f>
        <v>1</v>
      </c>
      <c r="D470" s="25">
        <f>(2*B470*C470)/(B470+C470)</f>
        <v>1</v>
      </c>
      <c r="E470" s="13" t="s">
        <v>540</v>
      </c>
    </row>
    <row r="471" spans="1:5" x14ac:dyDescent="0.25">
      <c r="A471" s="19">
        <v>470</v>
      </c>
      <c r="B471" s="26">
        <f>193/193</f>
        <v>1</v>
      </c>
      <c r="C471" s="26">
        <f>193/193</f>
        <v>1</v>
      </c>
      <c r="D471" s="25">
        <f>(2*B471*C471)/(B471+C471)</f>
        <v>1</v>
      </c>
      <c r="E471" s="13" t="s">
        <v>540</v>
      </c>
    </row>
    <row r="472" spans="1:5" x14ac:dyDescent="0.25">
      <c r="A472" s="19">
        <v>471</v>
      </c>
      <c r="B472" s="26">
        <f>31/31</f>
        <v>1</v>
      </c>
      <c r="C472" s="26">
        <f>31/31</f>
        <v>1</v>
      </c>
      <c r="D472" s="25">
        <f>(2*B472*C472)/(B472+C472)</f>
        <v>1</v>
      </c>
      <c r="E472" s="59" t="s">
        <v>77</v>
      </c>
    </row>
    <row r="473" spans="1:5" x14ac:dyDescent="0.25">
      <c r="A473" s="19">
        <v>472</v>
      </c>
      <c r="B473" s="26">
        <f>104/107</f>
        <v>0.9719626168224299</v>
      </c>
      <c r="C473" s="26">
        <f>104/107</f>
        <v>0.9719626168224299</v>
      </c>
      <c r="D473" s="25">
        <f>(2*B473*C473)/(B473+C473)</f>
        <v>0.9719626168224299</v>
      </c>
      <c r="E473" s="13" t="s">
        <v>539</v>
      </c>
    </row>
    <row r="474" spans="1:5" x14ac:dyDescent="0.25">
      <c r="A474" s="19">
        <v>473</v>
      </c>
      <c r="B474" s="26">
        <f>62/62</f>
        <v>1</v>
      </c>
      <c r="C474" s="26">
        <f>62/62</f>
        <v>1</v>
      </c>
      <c r="D474" s="25">
        <f>(2*B474*C474)/(B474+C474)</f>
        <v>1</v>
      </c>
      <c r="E474" s="13" t="s">
        <v>77</v>
      </c>
    </row>
    <row r="475" spans="1:5" x14ac:dyDescent="0.25">
      <c r="A475" s="19">
        <v>474</v>
      </c>
      <c r="B475" s="26">
        <f>180/180</f>
        <v>1</v>
      </c>
      <c r="C475" s="26">
        <f>180/180</f>
        <v>1</v>
      </c>
      <c r="D475" s="25">
        <f>(2*B475*C475)/(B475+C475)</f>
        <v>1</v>
      </c>
      <c r="E475" s="13" t="s">
        <v>77</v>
      </c>
    </row>
    <row r="476" spans="1:5" x14ac:dyDescent="0.25">
      <c r="A476" s="19">
        <v>475</v>
      </c>
      <c r="B476" s="26">
        <f>49/49</f>
        <v>1</v>
      </c>
      <c r="C476" s="26">
        <f>49/49</f>
        <v>1</v>
      </c>
      <c r="D476" s="25">
        <f>(2*B476*C476)/(B476+C476)</f>
        <v>1</v>
      </c>
      <c r="E476" s="13" t="s">
        <v>77</v>
      </c>
    </row>
    <row r="477" spans="1:5" ht="15.75" thickBot="1" x14ac:dyDescent="0.3">
      <c r="A477" s="19">
        <v>476</v>
      </c>
      <c r="B477" s="26">
        <f>57/57</f>
        <v>1</v>
      </c>
      <c r="C477" s="26">
        <f>57/57</f>
        <v>1</v>
      </c>
      <c r="D477" s="25">
        <f>(2*B477*C477)/(B477+C477)</f>
        <v>1</v>
      </c>
      <c r="E477" s="30" t="s">
        <v>77</v>
      </c>
    </row>
    <row r="478" spans="1:5" x14ac:dyDescent="0.25">
      <c r="A478" s="19">
        <v>477</v>
      </c>
      <c r="B478" s="26">
        <f>34/34</f>
        <v>1</v>
      </c>
      <c r="C478" s="26">
        <f>34/34</f>
        <v>1</v>
      </c>
      <c r="D478" s="25">
        <f>(2*B478*C478)/(B478+C478)</f>
        <v>1</v>
      </c>
      <c r="E478" s="59" t="s">
        <v>539</v>
      </c>
    </row>
    <row r="479" spans="1:5" x14ac:dyDescent="0.25">
      <c r="A479" s="19">
        <v>478</v>
      </c>
      <c r="B479" s="26">
        <f>62/62</f>
        <v>1</v>
      </c>
      <c r="C479" s="26">
        <f>62/62</f>
        <v>1</v>
      </c>
      <c r="D479" s="25">
        <f>(2*B479*C479)/(B479+C479)</f>
        <v>1</v>
      </c>
      <c r="E479" s="13" t="s">
        <v>77</v>
      </c>
    </row>
    <row r="480" spans="1:5" x14ac:dyDescent="0.25">
      <c r="A480" s="19">
        <v>479</v>
      </c>
      <c r="B480" s="26">
        <f>65/65</f>
        <v>1</v>
      </c>
      <c r="C480" s="26">
        <f>65/70</f>
        <v>0.9285714285714286</v>
      </c>
      <c r="D480" s="25">
        <f>(2*B480*C480)/(B480+C480)</f>
        <v>0.96296296296296302</v>
      </c>
      <c r="E480" s="13" t="s">
        <v>77</v>
      </c>
    </row>
    <row r="481" spans="1:5" x14ac:dyDescent="0.25">
      <c r="A481" s="19">
        <v>480</v>
      </c>
      <c r="B481" s="26">
        <f>93/93</f>
        <v>1</v>
      </c>
      <c r="C481" s="26">
        <f>93/93</f>
        <v>1</v>
      </c>
      <c r="D481" s="25">
        <f>(2*B481*C481)/(B481+C481)</f>
        <v>1</v>
      </c>
      <c r="E481" s="13" t="s">
        <v>77</v>
      </c>
    </row>
    <row r="482" spans="1:5" x14ac:dyDescent="0.25">
      <c r="A482" s="19">
        <v>481</v>
      </c>
      <c r="B482" s="26">
        <f>68/68</f>
        <v>1</v>
      </c>
      <c r="C482" s="26">
        <f>68/68</f>
        <v>1</v>
      </c>
      <c r="D482" s="25">
        <f>(2*B482*C482)/(B482+C482)</f>
        <v>1</v>
      </c>
      <c r="E482" s="59" t="s">
        <v>77</v>
      </c>
    </row>
    <row r="483" spans="1:5" ht="15.75" thickBot="1" x14ac:dyDescent="0.3">
      <c r="A483" s="19">
        <v>482</v>
      </c>
      <c r="B483" s="26">
        <f>33/33</f>
        <v>1</v>
      </c>
      <c r="C483" s="26">
        <f>33/33</f>
        <v>1</v>
      </c>
      <c r="D483" s="25">
        <f>(2*B483*C483)/(B483+C483)</f>
        <v>1</v>
      </c>
      <c r="E483" s="30" t="s">
        <v>540</v>
      </c>
    </row>
    <row r="484" spans="1:5" x14ac:dyDescent="0.25">
      <c r="A484" s="19">
        <v>483</v>
      </c>
      <c r="B484" s="26">
        <f>29/29</f>
        <v>1</v>
      </c>
      <c r="C484" s="26">
        <f>29/29</f>
        <v>1</v>
      </c>
      <c r="D484" s="25">
        <f>(2*B484*C484)/(B484+C484)</f>
        <v>1</v>
      </c>
      <c r="E484" s="13" t="s">
        <v>539</v>
      </c>
    </row>
    <row r="485" spans="1:5" x14ac:dyDescent="0.25">
      <c r="A485" s="19">
        <v>484</v>
      </c>
      <c r="B485" s="26">
        <f>43/43</f>
        <v>1</v>
      </c>
      <c r="C485" s="26">
        <f>43/43</f>
        <v>1</v>
      </c>
      <c r="D485" s="25">
        <f>(2*B485*C485)/(B485+C485)</f>
        <v>1</v>
      </c>
      <c r="E485" s="13" t="s">
        <v>77</v>
      </c>
    </row>
    <row r="486" spans="1:5" x14ac:dyDescent="0.25">
      <c r="A486" s="19">
        <v>485</v>
      </c>
      <c r="B486" s="26">
        <f>70/77</f>
        <v>0.90909090909090906</v>
      </c>
      <c r="C486" s="26">
        <f>70/77</f>
        <v>0.90909090909090906</v>
      </c>
      <c r="D486" s="25">
        <f>(2*B486*C486)/(B486+C486)</f>
        <v>0.90909090909090906</v>
      </c>
      <c r="E486" s="13" t="s">
        <v>77</v>
      </c>
    </row>
    <row r="487" spans="1:5" x14ac:dyDescent="0.25">
      <c r="A487" s="19">
        <v>486</v>
      </c>
      <c r="B487" s="26">
        <f>39/39</f>
        <v>1</v>
      </c>
      <c r="C487" s="26">
        <f>39/39</f>
        <v>1</v>
      </c>
      <c r="D487" s="25">
        <f>(2*B487*C487)/(B487+C487)</f>
        <v>1</v>
      </c>
      <c r="E487" s="13" t="s">
        <v>77</v>
      </c>
    </row>
    <row r="488" spans="1:5" x14ac:dyDescent="0.25">
      <c r="A488" s="19">
        <v>487</v>
      </c>
      <c r="B488" s="26">
        <f>17/17</f>
        <v>1</v>
      </c>
      <c r="C488" s="26">
        <f>17/17</f>
        <v>1</v>
      </c>
      <c r="D488" s="25">
        <f>(2*B488*C488)/(B488+C488)</f>
        <v>1</v>
      </c>
      <c r="E488" s="13" t="s">
        <v>538</v>
      </c>
    </row>
    <row r="489" spans="1:5" ht="15.75" thickBot="1" x14ac:dyDescent="0.3">
      <c r="A489" s="19">
        <v>488</v>
      </c>
      <c r="B489" s="26">
        <f>20/20</f>
        <v>1</v>
      </c>
      <c r="C489" s="26">
        <f>20/20</f>
        <v>1</v>
      </c>
      <c r="D489" s="25">
        <f>(2*B489*C489)/(B489+C489)</f>
        <v>1</v>
      </c>
      <c r="E489" s="30" t="s">
        <v>539</v>
      </c>
    </row>
    <row r="490" spans="1:5" x14ac:dyDescent="0.25">
      <c r="A490" s="19">
        <v>489</v>
      </c>
      <c r="B490" s="26">
        <f>127/127</f>
        <v>1</v>
      </c>
      <c r="C490" s="26">
        <f>127/127</f>
        <v>1</v>
      </c>
      <c r="D490" s="25">
        <f>(2*B490*C490)/(B490+C490)</f>
        <v>1</v>
      </c>
      <c r="E490" s="13" t="s">
        <v>540</v>
      </c>
    </row>
    <row r="491" spans="1:5" x14ac:dyDescent="0.25">
      <c r="A491" s="19">
        <v>490</v>
      </c>
      <c r="B491" s="26">
        <f>60/60</f>
        <v>1</v>
      </c>
      <c r="C491" s="26">
        <f>60/60</f>
        <v>1</v>
      </c>
      <c r="D491" s="25">
        <f>(2*B491*C491)/(B491+C491)</f>
        <v>1</v>
      </c>
      <c r="E491" s="13" t="s">
        <v>77</v>
      </c>
    </row>
    <row r="492" spans="1:5" x14ac:dyDescent="0.25">
      <c r="A492" s="19">
        <v>491</v>
      </c>
      <c r="B492" s="26">
        <f>105/105</f>
        <v>1</v>
      </c>
      <c r="C492" s="26">
        <f>105/105</f>
        <v>1</v>
      </c>
      <c r="D492" s="25">
        <f>(2*B492*C492)/(B492+C492)</f>
        <v>1</v>
      </c>
      <c r="E492" s="13" t="s">
        <v>77</v>
      </c>
    </row>
    <row r="493" spans="1:5" x14ac:dyDescent="0.25">
      <c r="A493" s="19">
        <v>492</v>
      </c>
      <c r="B493" s="26">
        <f>60/60</f>
        <v>1</v>
      </c>
      <c r="C493" s="26">
        <f>60/60</f>
        <v>1</v>
      </c>
      <c r="D493" s="25">
        <f>(2*B493*C493)/(B493+C493)</f>
        <v>1</v>
      </c>
      <c r="E493" s="13" t="s">
        <v>541</v>
      </c>
    </row>
    <row r="494" spans="1:5" ht="15.75" thickBot="1" x14ac:dyDescent="0.3">
      <c r="A494" s="19">
        <v>493</v>
      </c>
      <c r="B494" s="26">
        <f>78/78</f>
        <v>1</v>
      </c>
      <c r="C494" s="26">
        <f>78/78</f>
        <v>1</v>
      </c>
      <c r="D494" s="25">
        <f>(2*B494*C494)/(B494+C494)</f>
        <v>1</v>
      </c>
      <c r="E494" s="30" t="s">
        <v>77</v>
      </c>
    </row>
    <row r="495" spans="1:5" x14ac:dyDescent="0.25">
      <c r="A495" s="19">
        <v>494</v>
      </c>
      <c r="B495" s="26">
        <f>410/410</f>
        <v>1</v>
      </c>
      <c r="C495" s="26">
        <f>410/410</f>
        <v>1</v>
      </c>
      <c r="D495" s="25">
        <f>(2*B495*C495)/(B495+C495)</f>
        <v>1</v>
      </c>
      <c r="E495" s="13" t="s">
        <v>541</v>
      </c>
    </row>
    <row r="496" spans="1:5" x14ac:dyDescent="0.25">
      <c r="A496" s="19">
        <v>495</v>
      </c>
      <c r="B496" s="26">
        <f>512/512</f>
        <v>1</v>
      </c>
      <c r="C496" s="26">
        <f>512/512</f>
        <v>1</v>
      </c>
      <c r="D496" s="25">
        <f>(2*B496*C496)/(B496+C496)</f>
        <v>1</v>
      </c>
      <c r="E496" s="13" t="s">
        <v>541</v>
      </c>
    </row>
    <row r="497" spans="1:5" x14ac:dyDescent="0.25">
      <c r="A497" s="19">
        <v>496</v>
      </c>
      <c r="B497" s="26">
        <f>356/356</f>
        <v>1</v>
      </c>
      <c r="C497" s="26">
        <f>356/356</f>
        <v>1</v>
      </c>
      <c r="D497" s="25">
        <f>(2*B497*C497)/(B497+C497)</f>
        <v>1</v>
      </c>
      <c r="E497" s="13" t="s">
        <v>541</v>
      </c>
    </row>
    <row r="498" spans="1:5" ht="15.75" thickBot="1" x14ac:dyDescent="0.3">
      <c r="A498" s="19">
        <v>497</v>
      </c>
      <c r="B498" s="26">
        <f>390/390</f>
        <v>1</v>
      </c>
      <c r="C498" s="26">
        <f>390/390</f>
        <v>1</v>
      </c>
      <c r="D498" s="25">
        <f>(2*B498*C498)/(B498+C498)</f>
        <v>1</v>
      </c>
      <c r="E498" s="30" t="s">
        <v>541</v>
      </c>
    </row>
    <row r="499" spans="1:5" x14ac:dyDescent="0.25">
      <c r="A499" s="19">
        <v>498</v>
      </c>
      <c r="B499" s="26">
        <f>23/23</f>
        <v>1</v>
      </c>
      <c r="C499" s="26">
        <f>23/23</f>
        <v>1</v>
      </c>
      <c r="D499" s="25">
        <f>(2*B499*C499)/(B499+C499)</f>
        <v>1</v>
      </c>
      <c r="E499" s="13" t="s">
        <v>541</v>
      </c>
    </row>
    <row r="500" spans="1:5" x14ac:dyDescent="0.25">
      <c r="A500" s="19">
        <v>499</v>
      </c>
      <c r="B500" s="26">
        <f>19/19</f>
        <v>1</v>
      </c>
      <c r="C500" s="26">
        <f>19/19</f>
        <v>1</v>
      </c>
      <c r="D500" s="25">
        <f>(2*B500*C500)/(B500+C500)</f>
        <v>1</v>
      </c>
      <c r="E500" s="13" t="s">
        <v>77</v>
      </c>
    </row>
    <row r="501" spans="1:5" ht="15.75" thickBot="1" x14ac:dyDescent="0.3">
      <c r="A501" s="19">
        <v>500</v>
      </c>
      <c r="B501" s="26">
        <f>90/90</f>
        <v>1</v>
      </c>
      <c r="C501" s="26">
        <f>90/90</f>
        <v>1</v>
      </c>
      <c r="D501" s="25">
        <f>(2*B501*C501)/(B501+C501)</f>
        <v>1</v>
      </c>
      <c r="E501" s="30" t="s">
        <v>77</v>
      </c>
    </row>
    <row r="502" spans="1:5" x14ac:dyDescent="0.25">
      <c r="A502" s="19">
        <v>501</v>
      </c>
      <c r="B502" s="26">
        <f>60/60</f>
        <v>1</v>
      </c>
      <c r="C502" s="26">
        <f>60/60</f>
        <v>1</v>
      </c>
      <c r="D502" s="25">
        <f>(2*B502*C502)/(B502+C502)</f>
        <v>1</v>
      </c>
      <c r="E502" s="13" t="s">
        <v>77</v>
      </c>
    </row>
    <row r="503" spans="1:5" ht="15.75" thickBot="1" x14ac:dyDescent="0.3">
      <c r="A503" s="19">
        <v>502</v>
      </c>
      <c r="B503" s="26">
        <f>40/40</f>
        <v>1</v>
      </c>
      <c r="C503" s="26">
        <f>40/40</f>
        <v>1</v>
      </c>
      <c r="D503" s="25">
        <f>(2*B503*C503)/(B503+C503)</f>
        <v>1</v>
      </c>
      <c r="E503" s="30" t="s">
        <v>77</v>
      </c>
    </row>
    <row r="504" spans="1:5" x14ac:dyDescent="0.25">
      <c r="A504" s="19">
        <v>503</v>
      </c>
      <c r="B504" s="26">
        <f>35/35</f>
        <v>1</v>
      </c>
      <c r="C504" s="26">
        <f>35/35</f>
        <v>1</v>
      </c>
      <c r="D504" s="25">
        <f>(2*B504*C504)/(B504+C504)</f>
        <v>1</v>
      </c>
      <c r="E504" s="13" t="s">
        <v>541</v>
      </c>
    </row>
    <row r="505" spans="1:5" ht="15.75" thickBot="1" x14ac:dyDescent="0.3">
      <c r="A505" s="19">
        <v>504</v>
      </c>
      <c r="B505" s="26">
        <f>16/16</f>
        <v>1</v>
      </c>
      <c r="C505" s="26">
        <f>16/16</f>
        <v>1</v>
      </c>
      <c r="D505" s="25">
        <f>(2*B505*C505)/(B505+C505)</f>
        <v>1</v>
      </c>
      <c r="E505" s="30" t="s">
        <v>541</v>
      </c>
    </row>
    <row r="506" spans="1:5" x14ac:dyDescent="0.25">
      <c r="A506" s="19">
        <v>505</v>
      </c>
      <c r="B506" s="26">
        <f>119/119</f>
        <v>1</v>
      </c>
      <c r="C506" s="26">
        <f>119/119</f>
        <v>1</v>
      </c>
      <c r="D506" s="25">
        <f>(2*B506*C506)/(B506+C506)</f>
        <v>1</v>
      </c>
      <c r="E506" s="13" t="s">
        <v>77</v>
      </c>
    </row>
    <row r="507" spans="1:5" x14ac:dyDescent="0.25">
      <c r="A507" s="19">
        <v>506</v>
      </c>
      <c r="B507" s="26">
        <f>55/55</f>
        <v>1</v>
      </c>
      <c r="C507" s="26">
        <f>55/55</f>
        <v>1</v>
      </c>
      <c r="D507" s="25">
        <f>(2*B507*C507)/(B507+C507)</f>
        <v>1</v>
      </c>
      <c r="E507" s="59" t="s">
        <v>77</v>
      </c>
    </row>
    <row r="508" spans="1:5" x14ac:dyDescent="0.25">
      <c r="A508" s="19">
        <v>507</v>
      </c>
      <c r="B508" s="26">
        <f>11/11</f>
        <v>1</v>
      </c>
      <c r="C508" s="26">
        <f>11/11</f>
        <v>1</v>
      </c>
      <c r="D508" s="25">
        <f>(2*B508*C508)/(B508+C508)</f>
        <v>1</v>
      </c>
      <c r="E508" s="13" t="s">
        <v>541</v>
      </c>
    </row>
    <row r="509" spans="1:5" x14ac:dyDescent="0.25">
      <c r="A509" s="19">
        <v>508</v>
      </c>
      <c r="B509" s="26">
        <f>85/85</f>
        <v>1</v>
      </c>
      <c r="C509" s="26">
        <f>85/85</f>
        <v>1</v>
      </c>
      <c r="D509" s="25">
        <f>(2*B509*C509)/(B509+C509)</f>
        <v>1</v>
      </c>
      <c r="E509" s="13" t="s">
        <v>541</v>
      </c>
    </row>
    <row r="510" spans="1:5" x14ac:dyDescent="0.25">
      <c r="A510" s="19">
        <v>509</v>
      </c>
      <c r="B510" s="26">
        <f>357/358</f>
        <v>0.9972067039106145</v>
      </c>
      <c r="C510" s="26">
        <f>357/368</f>
        <v>0.97010869565217395</v>
      </c>
      <c r="D510" s="25">
        <f>(2*B510*C510)/(B510+C510)</f>
        <v>0.98347107438016534</v>
      </c>
      <c r="E510" s="59" t="s">
        <v>541</v>
      </c>
    </row>
    <row r="511" spans="1:5" x14ac:dyDescent="0.25">
      <c r="A511" s="19">
        <v>510</v>
      </c>
      <c r="B511" s="26">
        <f>31/31</f>
        <v>1</v>
      </c>
      <c r="C511" s="26">
        <f>31/31</f>
        <v>1</v>
      </c>
      <c r="D511" s="25">
        <f>(2*B511*C511)/(B511+C511)</f>
        <v>1</v>
      </c>
      <c r="E511" s="13" t="s">
        <v>541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47"/>
  <sheetViews>
    <sheetView workbookViewId="0">
      <selection activeCell="C15" sqref="C15"/>
    </sheetView>
  </sheetViews>
  <sheetFormatPr defaultRowHeight="15" x14ac:dyDescent="0.25"/>
  <cols>
    <col min="2" max="2" width="22.42578125" bestFit="1" customWidth="1"/>
    <col min="3" max="3" width="23.85546875" bestFit="1" customWidth="1"/>
    <col min="4" max="4" width="23.140625" bestFit="1" customWidth="1"/>
    <col min="13" max="13" width="22.42578125" bestFit="1" customWidth="1"/>
    <col min="14" max="14" width="23.85546875" bestFit="1" customWidth="1"/>
    <col min="15" max="15" width="23.140625" bestFit="1" customWidth="1"/>
  </cols>
  <sheetData>
    <row r="1" spans="2:15" x14ac:dyDescent="0.25">
      <c r="M1" s="75" t="s">
        <v>572</v>
      </c>
      <c r="N1" s="75"/>
      <c r="O1" s="75"/>
    </row>
    <row r="2" spans="2:15" x14ac:dyDescent="0.25">
      <c r="B2" s="61" t="s">
        <v>563</v>
      </c>
      <c r="C2" s="61" t="s">
        <v>564</v>
      </c>
      <c r="D2" s="61" t="s">
        <v>565</v>
      </c>
      <c r="M2" s="61" t="s">
        <v>563</v>
      </c>
      <c r="N2" s="61" t="s">
        <v>564</v>
      </c>
      <c r="O2" s="61" t="s">
        <v>565</v>
      </c>
    </row>
    <row r="3" spans="2:15" x14ac:dyDescent="0.25">
      <c r="B3" s="1">
        <f>COUNTIF(Alts!B2:B511,"&lt;&gt;#DIV/0!")</f>
        <v>510</v>
      </c>
      <c r="C3" s="1">
        <f>COUNTIF(Alts!C2:C511,"&lt;&gt;#DIV/0!")</f>
        <v>510</v>
      </c>
      <c r="D3" s="1">
        <f>COUNTIF(Alts!D2:D511,"&lt;&gt;#DIV/0!")</f>
        <v>510</v>
      </c>
      <c r="M3" s="1">
        <f>COUNTIFS(Alts!$B$2:$B$511,"&lt;&gt;#DIV/0!",Alts!$E$2:$E$511,"=Comunidade")</f>
        <v>11</v>
      </c>
      <c r="N3" s="1">
        <f>COUNTIFS(Alts!$C$2:$C$511,"&lt;&gt;#DIV/0!",Alts!$E$2:$E$511,"=Comunidade")</f>
        <v>11</v>
      </c>
      <c r="O3" s="1">
        <f>COUNTIFS(Alts!$D$2:$D$511,"&lt;&gt;#DIV/0!",Alts!$E$2:$E$511,"=Comunidade")</f>
        <v>11</v>
      </c>
    </row>
    <row r="4" spans="2:15" x14ac:dyDescent="0.25">
      <c r="B4" s="61" t="s">
        <v>0</v>
      </c>
      <c r="C4" s="61" t="s">
        <v>1</v>
      </c>
      <c r="D4" s="61" t="s">
        <v>2</v>
      </c>
      <c r="M4" s="61" t="s">
        <v>573</v>
      </c>
      <c r="N4" s="61" t="s">
        <v>574</v>
      </c>
      <c r="O4" s="61" t="s">
        <v>575</v>
      </c>
    </row>
    <row r="5" spans="2:15" x14ac:dyDescent="0.25">
      <c r="B5" s="1">
        <f>AVERAGE(Alts!B2:B511)</f>
        <v>0.99821976356987685</v>
      </c>
      <c r="C5" s="1">
        <f>AVERAGE(Alts!C2:C511)</f>
        <v>0.99550822483455625</v>
      </c>
      <c r="D5" s="1">
        <f>AVERAGE(Alts!D2:D511)</f>
        <v>0.99657397972738149</v>
      </c>
      <c r="M5" s="44">
        <f>AVERAGEIF(Alts!$E$2:$E$511,"=Comunidade",Alts!$B$2:$B$511)</f>
        <v>1</v>
      </c>
      <c r="N5" s="1">
        <f>AVERAGEIF(Alts!$E$2:$E$511,"=Comunidade",Alts!$C$2:$C$511)</f>
        <v>1</v>
      </c>
      <c r="O5" s="1">
        <f>AVERAGEIF(Alts!$E$2:$E$511,"=Comunidade",Alts!$D$2:$D$511)</f>
        <v>1</v>
      </c>
    </row>
    <row r="7" spans="2:15" x14ac:dyDescent="0.25">
      <c r="B7" s="61" t="s">
        <v>566</v>
      </c>
      <c r="C7" s="61" t="s">
        <v>0</v>
      </c>
      <c r="M7" s="75" t="s">
        <v>576</v>
      </c>
      <c r="N7" s="75"/>
      <c r="O7" s="75"/>
    </row>
    <row r="8" spans="2:15" x14ac:dyDescent="0.25">
      <c r="B8" s="73" t="s">
        <v>567</v>
      </c>
      <c r="C8" s="1">
        <f>COUNTIF(Alts!B$2:B$511,"=0")</f>
        <v>0</v>
      </c>
      <c r="M8" s="61" t="s">
        <v>563</v>
      </c>
      <c r="N8" s="61" t="s">
        <v>564</v>
      </c>
      <c r="O8" s="61" t="s">
        <v>565</v>
      </c>
    </row>
    <row r="9" spans="2:15" x14ac:dyDescent="0.25">
      <c r="B9" s="73" t="s">
        <v>568</v>
      </c>
      <c r="C9" s="1">
        <f>COUNTIFS(Alts!B$2:B$511,"&gt;=0,01",Alts!B$2:B$511,"&lt;0,71")</f>
        <v>0</v>
      </c>
      <c r="M9" s="1">
        <f>COUNTIFS(Alts!$B$2:$B$511,"&lt;&gt;#DIV/0!",Alts!$E$2:$E$511,"=Educação")</f>
        <v>30</v>
      </c>
      <c r="N9" s="1">
        <f>COUNTIFS(Alts!$C$2:$C$511,"&lt;&gt;#DIV/0!",Alts!$E$2:$E$511,"=Educação")</f>
        <v>30</v>
      </c>
      <c r="O9" s="1">
        <f>COUNTIFS(Alts!$D$2:$D$511,"&lt;&gt;#DIV/0!",Alts!$E$2:$E$511,"=Educação")</f>
        <v>30</v>
      </c>
    </row>
    <row r="10" spans="2:15" x14ac:dyDescent="0.25">
      <c r="B10" s="73" t="s">
        <v>569</v>
      </c>
      <c r="C10" s="1">
        <f>COUNTIFS(Alts!B$2:B$511,"&gt;=0,71",Alts!B$2:B$511,"&lt;1")</f>
        <v>13</v>
      </c>
      <c r="M10" s="61" t="s">
        <v>573</v>
      </c>
      <c r="N10" s="61" t="s">
        <v>574</v>
      </c>
      <c r="O10" s="61" t="s">
        <v>575</v>
      </c>
    </row>
    <row r="11" spans="2:15" x14ac:dyDescent="0.25">
      <c r="B11" s="73" t="s">
        <v>570</v>
      </c>
      <c r="C11" s="1">
        <f>COUNTIF(Alts!B$2:B$511,"=1")</f>
        <v>497</v>
      </c>
      <c r="M11" s="44">
        <f>AVERAGEIF(Alts!$E$2:$E$511,"=Educação",Alts!$B$2:$B$511)</f>
        <v>0.99347826086956526</v>
      </c>
      <c r="N11" s="1">
        <f>AVERAGEIF(Alts!$E$2:$E$511,"=Educação",Alts!$C$2:$C$511)</f>
        <v>0.99347826086956526</v>
      </c>
      <c r="O11" s="1">
        <f>AVERAGEIF(Alts!$E$2:$E$511,"=Educação",Alts!$D$2:$D$511)</f>
        <v>0.99347826086956526</v>
      </c>
    </row>
    <row r="12" spans="2:15" x14ac:dyDescent="0.25">
      <c r="B12" s="74" t="s">
        <v>571</v>
      </c>
      <c r="C12" s="74">
        <f>SUM(C8:C11)</f>
        <v>510</v>
      </c>
    </row>
    <row r="13" spans="2:15" x14ac:dyDescent="0.25">
      <c r="M13" s="75" t="s">
        <v>577</v>
      </c>
      <c r="N13" s="75"/>
      <c r="O13" s="75"/>
    </row>
    <row r="14" spans="2:15" x14ac:dyDescent="0.25">
      <c r="B14" s="61" t="s">
        <v>566</v>
      </c>
      <c r="C14" s="61" t="s">
        <v>1</v>
      </c>
      <c r="M14" s="61" t="s">
        <v>563</v>
      </c>
      <c r="N14" s="61" t="s">
        <v>564</v>
      </c>
      <c r="O14" s="61" t="s">
        <v>565</v>
      </c>
    </row>
    <row r="15" spans="2:15" x14ac:dyDescent="0.25">
      <c r="B15" s="73" t="s">
        <v>567</v>
      </c>
      <c r="C15" s="1">
        <f>COUNTIF(Alts!C$2:C$511,"=0")</f>
        <v>0</v>
      </c>
      <c r="M15" s="1">
        <f>COUNTIFS(Alts!$B$2:$B$511,"&lt;&gt;#DIV/0!",Alts!$E$2:$E$511,"=Entreterimento")</f>
        <v>22</v>
      </c>
      <c r="N15" s="1">
        <f>COUNTIFS(Alts!$C$2:$C$511,"&lt;&gt;#DIV/0!",Alts!$E$2:$E$511,"=Entreterimento")</f>
        <v>22</v>
      </c>
      <c r="O15" s="1">
        <f>COUNTIFS(Alts!$D$2:$D$511,"&lt;&gt;#DIV/0!",Alts!$E$2:$E$511,"=Entreterimento")</f>
        <v>22</v>
      </c>
    </row>
    <row r="16" spans="2:15" x14ac:dyDescent="0.25">
      <c r="B16" s="73" t="s">
        <v>568</v>
      </c>
      <c r="C16" s="1">
        <f>COUNTIFS(Alts!C$2:C$511,"&gt;=0,01",Alts!C$2:C$511,"&lt;0,71")</f>
        <v>1</v>
      </c>
      <c r="M16" s="61" t="s">
        <v>573</v>
      </c>
      <c r="N16" s="61" t="s">
        <v>574</v>
      </c>
      <c r="O16" s="61" t="s">
        <v>575</v>
      </c>
    </row>
    <row r="17" spans="2:15" x14ac:dyDescent="0.25">
      <c r="B17" s="73" t="s">
        <v>569</v>
      </c>
      <c r="C17" s="1">
        <f>COUNTIFS(Alts!C$2:C$511,"&gt;=0,71",Alts!C$2:C$511,"&lt;1")</f>
        <v>18</v>
      </c>
      <c r="M17" s="44">
        <f>AVERAGEIF(Alts!$E$2:$E$511,"=Entreterimento",Alts!$B$2:$B$511)</f>
        <v>1</v>
      </c>
      <c r="N17" s="1">
        <f>AVERAGEIF(Alts!$E$2:$E$511,"=Entreterimento",Alts!$C$2:$C$511)</f>
        <v>1</v>
      </c>
      <c r="O17" s="1">
        <f>AVERAGEIF(Alts!$E$2:$E$511,"=Entreterimento",Alts!$D$2:$D$511)</f>
        <v>1</v>
      </c>
    </row>
    <row r="18" spans="2:15" x14ac:dyDescent="0.25">
      <c r="B18" s="73" t="s">
        <v>570</v>
      </c>
      <c r="C18" s="1">
        <f>COUNTIF(Alts!C$2:C$511,"=1")</f>
        <v>491</v>
      </c>
    </row>
    <row r="19" spans="2:15" x14ac:dyDescent="0.25">
      <c r="B19" s="74" t="s">
        <v>571</v>
      </c>
      <c r="C19" s="74">
        <f>SUM(C15:C18)</f>
        <v>510</v>
      </c>
      <c r="M19" s="75" t="s">
        <v>578</v>
      </c>
      <c r="N19" s="75"/>
      <c r="O19" s="75"/>
    </row>
    <row r="20" spans="2:15" x14ac:dyDescent="0.25">
      <c r="M20" s="61" t="s">
        <v>563</v>
      </c>
      <c r="N20" s="61" t="s">
        <v>564</v>
      </c>
      <c r="O20" s="61" t="s">
        <v>565</v>
      </c>
    </row>
    <row r="21" spans="2:15" x14ac:dyDescent="0.25">
      <c r="B21" s="61" t="s">
        <v>566</v>
      </c>
      <c r="C21" s="61" t="s">
        <v>2</v>
      </c>
      <c r="M21" s="1">
        <f>COUNTIFS(Alts!$B$2:$B$511,"&lt;&gt;#DIV/0!",Alts!$E$2:$E$511,"=Outros")</f>
        <v>88</v>
      </c>
      <c r="N21" s="1">
        <f>COUNTIFS(Alts!$C$2:$C$511,"&lt;&gt;#DIV/0!",Alts!$E$2:$E$511,"=Outros")</f>
        <v>88</v>
      </c>
      <c r="O21" s="1">
        <f>COUNTIFS(Alts!$D$2:$D$511,"&lt;&gt;#DIV/0!",Alts!$E$2:$E$511,"=Outros")</f>
        <v>88</v>
      </c>
    </row>
    <row r="22" spans="2:15" x14ac:dyDescent="0.25">
      <c r="B22" s="73" t="s">
        <v>567</v>
      </c>
      <c r="C22" s="1">
        <f>COUNTIF(Alts!D$2:D$511,"=0")</f>
        <v>0</v>
      </c>
      <c r="M22" s="61" t="s">
        <v>573</v>
      </c>
      <c r="N22" s="61" t="s">
        <v>574</v>
      </c>
      <c r="O22" s="61" t="s">
        <v>575</v>
      </c>
    </row>
    <row r="23" spans="2:15" x14ac:dyDescent="0.25">
      <c r="B23" s="73" t="s">
        <v>568</v>
      </c>
      <c r="C23" s="1">
        <f>COUNTIFS(Alts!D$2:D$511,"&gt;=0,01",Alts!D$2:D$511,"&lt;0,71")</f>
        <v>1</v>
      </c>
      <c r="M23" s="44">
        <f>AVERAGEIF(Alts!$E$2:$E$511,"=Outros",Alts!$B$2:$B$511)</f>
        <v>0.9974317712748767</v>
      </c>
      <c r="N23" s="1">
        <f>AVERAGEIF(Alts!$E$2:$E$511,"=Outros",Alts!$C$2:$C$511)</f>
        <v>0.99454768163088592</v>
      </c>
      <c r="O23" s="1">
        <f>AVERAGEIF(Alts!$E$2:$E$511,"=Outros",Alts!$D$2:$D$511)</f>
        <v>0.99594002348231425</v>
      </c>
    </row>
    <row r="24" spans="2:15" x14ac:dyDescent="0.25">
      <c r="B24" s="73" t="s">
        <v>569</v>
      </c>
      <c r="C24" s="1">
        <f>COUNTIFS(Alts!D$2:D$511,"&gt;=0,71",Alts!D$2:D$511,"&lt;1")</f>
        <v>20</v>
      </c>
    </row>
    <row r="25" spans="2:15" x14ac:dyDescent="0.25">
      <c r="B25" s="73" t="s">
        <v>570</v>
      </c>
      <c r="C25" s="1">
        <f>COUNTIF(Alts!D$2:D$511,"=1")</f>
        <v>489</v>
      </c>
      <c r="M25" s="75" t="s">
        <v>579</v>
      </c>
      <c r="N25" s="75"/>
      <c r="O25" s="75"/>
    </row>
    <row r="26" spans="2:15" x14ac:dyDescent="0.25">
      <c r="B26" s="74" t="s">
        <v>571</v>
      </c>
      <c r="C26" s="74">
        <f>SUM(C22:C25)</f>
        <v>510</v>
      </c>
      <c r="M26" s="61" t="s">
        <v>563</v>
      </c>
      <c r="N26" s="61" t="s">
        <v>564</v>
      </c>
      <c r="O26" s="61" t="s">
        <v>565</v>
      </c>
    </row>
    <row r="27" spans="2:15" x14ac:dyDescent="0.25">
      <c r="M27" s="1">
        <f>COUNTIFS(Alts!$B$2:$B$511,"&lt;&gt;#DIV/0!",Alts!$E$2:$E$511,"=Pesquisa de Mercado")</f>
        <v>76</v>
      </c>
      <c r="N27" s="1">
        <f>COUNTIFS(Alts!$C$2:$C$511,"&lt;&gt;#DIV/0!",Alts!$E$2:$E$511,"=Pesquisa de Mercado")</f>
        <v>76</v>
      </c>
      <c r="O27" s="1">
        <f>COUNTIFS(Alts!$D$2:$D$511,"&lt;&gt;#DIV/0!",Alts!$E$2:$E$511,"=Pesquisa de Mercado")</f>
        <v>76</v>
      </c>
    </row>
    <row r="28" spans="2:15" x14ac:dyDescent="0.25">
      <c r="M28" s="61" t="s">
        <v>573</v>
      </c>
      <c r="N28" s="61" t="s">
        <v>574</v>
      </c>
      <c r="O28" s="61" t="s">
        <v>575</v>
      </c>
    </row>
    <row r="29" spans="2:15" x14ac:dyDescent="0.25">
      <c r="M29" s="44">
        <f>AVERAGEIF(Alts!$E$2:$E$511,"=Pesquisa de Mercado",Alts!$B$2:$B$511)</f>
        <v>0.99894704556669611</v>
      </c>
      <c r="N29" s="1">
        <f>AVERAGEIF(Alts!$E$2:$E$511,"=Pesquisa de Mercado",Alts!$C$2:$C$511)</f>
        <v>0.99869561902272175</v>
      </c>
      <c r="O29" s="1">
        <f>AVERAGEIF(Alts!$E$2:$E$511,"=Pesquisa de Mercado",Alts!$D$2:$D$511)</f>
        <v>0.99880866704766902</v>
      </c>
    </row>
    <row r="31" spans="2:15" x14ac:dyDescent="0.25">
      <c r="M31" s="75" t="s">
        <v>580</v>
      </c>
      <c r="N31" s="75"/>
      <c r="O31" s="75"/>
    </row>
    <row r="32" spans="2:15" x14ac:dyDescent="0.25">
      <c r="M32" s="61" t="s">
        <v>563</v>
      </c>
      <c r="N32" s="61" t="s">
        <v>564</v>
      </c>
      <c r="O32" s="61" t="s">
        <v>565</v>
      </c>
    </row>
    <row r="33" spans="13:15" x14ac:dyDescent="0.25">
      <c r="M33" s="1">
        <f>COUNTIFS(Alts!$B$2:$B$511,"&lt;&gt;#DIV/0!",Alts!$E$2:$E$511,"=RH")</f>
        <v>47</v>
      </c>
      <c r="N33" s="1">
        <f>COUNTIFS(Alts!$C$2:$C$511,"&lt;&gt;#DIV/0!",Alts!$E$2:$E$511,"=RH")</f>
        <v>47</v>
      </c>
      <c r="O33" s="1">
        <f>COUNTIFS(Alts!$D$2:$D$511,"&lt;&gt;#DIV/0!",Alts!$E$2:$E$511,"=RH")</f>
        <v>47</v>
      </c>
    </row>
    <row r="34" spans="13:15" x14ac:dyDescent="0.25">
      <c r="M34" s="61" t="s">
        <v>573</v>
      </c>
      <c r="N34" s="61" t="s">
        <v>574</v>
      </c>
      <c r="O34" s="61" t="s">
        <v>575</v>
      </c>
    </row>
    <row r="35" spans="13:15" x14ac:dyDescent="0.25">
      <c r="M35" s="44">
        <f>AVERAGEIF(Alts!$E$2:$E$511,"=RH",Alts!$B$2:$B$511)</f>
        <v>1</v>
      </c>
      <c r="N35" s="1">
        <f>AVERAGEIF(Alts!$E$2:$E$511,"=RH",Alts!$C$2:$C$511)</f>
        <v>0.99823917828319875</v>
      </c>
      <c r="O35" s="1">
        <f>AVERAGEIF(Alts!$E$2:$E$511,"=RH",Alts!$D$2:$D$511)</f>
        <v>0.99908158579519368</v>
      </c>
    </row>
    <row r="37" spans="13:15" x14ac:dyDescent="0.25">
      <c r="M37" s="75" t="s">
        <v>581</v>
      </c>
      <c r="N37" s="75"/>
      <c r="O37" s="75"/>
    </row>
    <row r="38" spans="13:15" x14ac:dyDescent="0.25">
      <c r="M38" s="61" t="s">
        <v>563</v>
      </c>
      <c r="N38" s="61" t="s">
        <v>564</v>
      </c>
      <c r="O38" s="61" t="s">
        <v>565</v>
      </c>
    </row>
    <row r="39" spans="13:15" x14ac:dyDescent="0.25">
      <c r="M39" s="1">
        <f>COUNTIFS(Alts!$B$2:$B$511,"&lt;&gt;#DIV/0!",Alts!$E$2:$E$511,"=Satisfação")</f>
        <v>214</v>
      </c>
      <c r="N39" s="1">
        <f>COUNTIFS(Alts!$C$2:$C$511,"&lt;&gt;#DIV/0!",Alts!$E$2:$E$511,"=Satisfação")</f>
        <v>214</v>
      </c>
      <c r="O39" s="1">
        <f>COUNTIFS(Alts!$D$2:$D$511,"&lt;&gt;#DIV/0!",Alts!$E$2:$E$511,"=Satisfação")</f>
        <v>214</v>
      </c>
    </row>
    <row r="40" spans="13:15" x14ac:dyDescent="0.25">
      <c r="M40" s="61" t="s">
        <v>573</v>
      </c>
      <c r="N40" s="61" t="s">
        <v>574</v>
      </c>
      <c r="O40" s="61" t="s">
        <v>575</v>
      </c>
    </row>
    <row r="41" spans="13:15" x14ac:dyDescent="0.25">
      <c r="M41" s="44">
        <f>AVERAGEIF(Alts!$E$2:$E$511,"=Satisfação",Alts!$B$2:$B$511)</f>
        <v>0.99810168345463646</v>
      </c>
      <c r="N41" s="1">
        <f>AVERAGEIF(Alts!$E$2:$E$511,"=Satisfação",Alts!$C$2:$C$511)</f>
        <v>0.99330160014477331</v>
      </c>
      <c r="O41" s="1">
        <f>AVERAGEIF(Alts!$E$2:$E$511,"=Satisfação",Alts!$D$2:$D$511)</f>
        <v>0.99504376888054591</v>
      </c>
    </row>
    <row r="43" spans="13:15" x14ac:dyDescent="0.25">
      <c r="M43" s="75" t="s">
        <v>582</v>
      </c>
      <c r="N43" s="75"/>
      <c r="O43" s="75"/>
    </row>
    <row r="44" spans="13:15" x14ac:dyDescent="0.25">
      <c r="M44" s="61" t="s">
        <v>563</v>
      </c>
      <c r="N44" s="61" t="s">
        <v>564</v>
      </c>
      <c r="O44" s="61" t="s">
        <v>565</v>
      </c>
    </row>
    <row r="45" spans="13:15" x14ac:dyDescent="0.25">
      <c r="M45" s="1">
        <f>COUNTIFS(Alts!$B$2:$B$511,"&lt;&gt;#DIV/0!",Alts!$E$2:$E$511,"=Saude")</f>
        <v>22</v>
      </c>
      <c r="N45" s="1">
        <f>COUNTIFS(Alts!$C$2:$C$511,"&lt;&gt;#DIV/0!",Alts!$E$2:$E$511,"=Saude")</f>
        <v>22</v>
      </c>
      <c r="O45" s="1">
        <f>COUNTIFS(Alts!$D$2:$D$511,"&lt;&gt;#DIV/0!",Alts!$E$2:$E$511,"=Saude")</f>
        <v>22</v>
      </c>
    </row>
    <row r="46" spans="13:15" x14ac:dyDescent="0.25">
      <c r="M46" s="61" t="s">
        <v>573</v>
      </c>
      <c r="N46" s="61" t="s">
        <v>574</v>
      </c>
      <c r="O46" s="61" t="s">
        <v>575</v>
      </c>
    </row>
    <row r="47" spans="13:15" x14ac:dyDescent="0.25">
      <c r="M47" s="44">
        <f>AVERAGEIF(Alts!$E$2:$E$511,"=Saude",Alts!$B$2:$B$511)</f>
        <v>1</v>
      </c>
      <c r="N47" s="1">
        <f>AVERAGEIF(Alts!$E$2:$E$511,"=Saude",Alts!$C$2:$C$511)</f>
        <v>1</v>
      </c>
      <c r="O47" s="1">
        <f>AVERAGEIF(Alts!$E$2:$E$511,"=Saude",Alts!$D$2:$D$511)</f>
        <v>1</v>
      </c>
    </row>
  </sheetData>
  <mergeCells count="8">
    <mergeCell ref="M37:O37"/>
    <mergeCell ref="M43:O43"/>
    <mergeCell ref="M1:O1"/>
    <mergeCell ref="M7:O7"/>
    <mergeCell ref="M13:O13"/>
    <mergeCell ref="M19:O19"/>
    <mergeCell ref="M25:O25"/>
    <mergeCell ref="M31:O3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25"/>
  <sheetViews>
    <sheetView tabSelected="1" workbookViewId="0">
      <selection activeCell="C13" sqref="C13"/>
    </sheetView>
  </sheetViews>
  <sheetFormatPr defaultRowHeight="15" x14ac:dyDescent="0.25"/>
  <cols>
    <col min="2" max="2" width="50.140625" bestFit="1" customWidth="1"/>
    <col min="3" max="3" width="47.140625" bestFit="1" customWidth="1"/>
    <col min="4" max="4" width="48.42578125" bestFit="1" customWidth="1"/>
    <col min="5" max="5" width="33" customWidth="1"/>
    <col min="6" max="6" width="12.42578125" customWidth="1"/>
  </cols>
  <sheetData>
    <row r="1" spans="1:5" x14ac:dyDescent="0.25">
      <c r="A1" s="16" t="s">
        <v>51</v>
      </c>
      <c r="B1" s="17" t="s">
        <v>60</v>
      </c>
      <c r="C1" s="17" t="s">
        <v>61</v>
      </c>
      <c r="D1" s="18" t="s">
        <v>3</v>
      </c>
      <c r="E1" s="17" t="s">
        <v>556</v>
      </c>
    </row>
    <row r="2" spans="1:5" x14ac:dyDescent="0.25">
      <c r="A2" s="15">
        <v>1</v>
      </c>
      <c r="B2" s="24">
        <f>2/2</f>
        <v>1</v>
      </c>
      <c r="C2" s="24">
        <f>2/5</f>
        <v>0.4</v>
      </c>
      <c r="D2" s="25">
        <f>(2*B2*C2)/(B2+C2)</f>
        <v>0.57142857142857151</v>
      </c>
      <c r="E2" s="59" t="s">
        <v>77</v>
      </c>
    </row>
    <row r="3" spans="1:5" x14ac:dyDescent="0.25">
      <c r="A3" s="15">
        <v>2</v>
      </c>
      <c r="B3" s="24">
        <f>11/11</f>
        <v>1</v>
      </c>
      <c r="C3" s="24">
        <f>11/11</f>
        <v>1</v>
      </c>
      <c r="D3" s="25">
        <f>(2*B3*C3)/(B3+C3)</f>
        <v>1</v>
      </c>
      <c r="E3" s="13" t="s">
        <v>539</v>
      </c>
    </row>
    <row r="4" spans="1:5" x14ac:dyDescent="0.25">
      <c r="A4" s="15">
        <v>3</v>
      </c>
      <c r="B4" s="24">
        <f>1/1</f>
        <v>1</v>
      </c>
      <c r="C4" s="24">
        <f>1/1</f>
        <v>1</v>
      </c>
      <c r="D4" s="25">
        <f>(2*B4*C4)/(B4+C4)</f>
        <v>1</v>
      </c>
      <c r="E4" s="13" t="s">
        <v>540</v>
      </c>
    </row>
    <row r="5" spans="1:5" x14ac:dyDescent="0.25">
      <c r="A5" s="15">
        <v>4</v>
      </c>
      <c r="B5" s="24">
        <f>2/2</f>
        <v>1</v>
      </c>
      <c r="C5" s="24">
        <f>2/8</f>
        <v>0.25</v>
      </c>
      <c r="D5" s="25">
        <f>(2*B5*C5)/(B5+C5)</f>
        <v>0.4</v>
      </c>
      <c r="E5" s="13" t="s">
        <v>539</v>
      </c>
    </row>
    <row r="6" spans="1:5" x14ac:dyDescent="0.25">
      <c r="A6" s="50">
        <v>5</v>
      </c>
      <c r="B6" s="78">
        <f>0</f>
        <v>0</v>
      </c>
      <c r="C6" s="78">
        <f>0/4</f>
        <v>0</v>
      </c>
      <c r="D6" s="51">
        <f>0</f>
        <v>0</v>
      </c>
      <c r="E6" s="13" t="s">
        <v>77</v>
      </c>
    </row>
    <row r="7" spans="1:5" x14ac:dyDescent="0.25">
      <c r="A7" s="15">
        <v>6</v>
      </c>
      <c r="B7" s="24">
        <f>2/2</f>
        <v>1</v>
      </c>
      <c r="C7" s="24">
        <f>2/2</f>
        <v>1</v>
      </c>
      <c r="D7" s="25">
        <f>(2*B7*C7)/(B7+C7)</f>
        <v>1</v>
      </c>
      <c r="E7" s="13" t="s">
        <v>77</v>
      </c>
    </row>
    <row r="8" spans="1:5" x14ac:dyDescent="0.25">
      <c r="A8" s="45">
        <v>7</v>
      </c>
      <c r="B8" s="46">
        <f>1</f>
        <v>1</v>
      </c>
      <c r="C8" s="46">
        <f>1</f>
        <v>1</v>
      </c>
      <c r="D8" s="47">
        <f>(2*B8*C8)/(B8+C8)</f>
        <v>1</v>
      </c>
      <c r="E8" s="13" t="s">
        <v>539</v>
      </c>
    </row>
    <row r="9" spans="1:5" x14ac:dyDescent="0.25">
      <c r="A9" s="45">
        <v>8</v>
      </c>
      <c r="B9" s="46">
        <f>1</f>
        <v>1</v>
      </c>
      <c r="C9" s="46">
        <f>1</f>
        <v>1</v>
      </c>
      <c r="D9" s="47">
        <f>(2*B9*C9)/(B9+C9)</f>
        <v>1</v>
      </c>
      <c r="E9" s="13" t="s">
        <v>541</v>
      </c>
    </row>
    <row r="10" spans="1:5" x14ac:dyDescent="0.25">
      <c r="A10" s="45">
        <v>9</v>
      </c>
      <c r="B10" s="46">
        <f>1</f>
        <v>1</v>
      </c>
      <c r="C10" s="46">
        <f>1</f>
        <v>1</v>
      </c>
      <c r="D10" s="47">
        <f>(2*B10*C10)/(B10+C10)</f>
        <v>1</v>
      </c>
      <c r="E10" s="13" t="s">
        <v>540</v>
      </c>
    </row>
    <row r="11" spans="1:5" x14ac:dyDescent="0.25">
      <c r="A11" s="15">
        <v>10</v>
      </c>
      <c r="B11" s="24">
        <f>2/2</f>
        <v>1</v>
      </c>
      <c r="C11" s="24">
        <f>2/5</f>
        <v>0.4</v>
      </c>
      <c r="D11" s="25">
        <f>(2*B11*C11)/(B11+C11)</f>
        <v>0.57142857142857151</v>
      </c>
      <c r="E11" s="13" t="s">
        <v>539</v>
      </c>
    </row>
    <row r="12" spans="1:5" x14ac:dyDescent="0.25">
      <c r="A12" s="15">
        <v>11</v>
      </c>
      <c r="B12" s="24">
        <f>9/9</f>
        <v>1</v>
      </c>
      <c r="C12" s="24">
        <f>9/9</f>
        <v>1</v>
      </c>
      <c r="D12" s="25">
        <f>(2*B12*C12)/(B12+C12)</f>
        <v>1</v>
      </c>
      <c r="E12" s="13" t="s">
        <v>539</v>
      </c>
    </row>
    <row r="13" spans="1:5" x14ac:dyDescent="0.25">
      <c r="A13" s="15">
        <v>12</v>
      </c>
      <c r="B13" s="24">
        <f>2/2</f>
        <v>1</v>
      </c>
      <c r="C13" s="24">
        <f>2/2</f>
        <v>1</v>
      </c>
      <c r="D13" s="25">
        <f>(2*B13*C13)/(B13+C13)</f>
        <v>1</v>
      </c>
      <c r="E13" s="13" t="s">
        <v>540</v>
      </c>
    </row>
    <row r="14" spans="1:5" x14ac:dyDescent="0.25">
      <c r="A14" s="15">
        <v>13</v>
      </c>
      <c r="B14" s="24">
        <f>15/15</f>
        <v>1</v>
      </c>
      <c r="C14" s="24">
        <f>15/15</f>
        <v>1</v>
      </c>
      <c r="D14" s="25">
        <f>(2*B14*C14)/(B14+C14)</f>
        <v>1</v>
      </c>
      <c r="E14" s="13" t="s">
        <v>541</v>
      </c>
    </row>
    <row r="15" spans="1:5" x14ac:dyDescent="0.25">
      <c r="A15" s="15">
        <v>14</v>
      </c>
      <c r="B15" s="24">
        <f>2/2</f>
        <v>1</v>
      </c>
      <c r="C15" s="24">
        <f>2/2</f>
        <v>1</v>
      </c>
      <c r="D15" s="25">
        <f>(2*B15*C15)/(B15+C15)</f>
        <v>1</v>
      </c>
      <c r="E15" s="13" t="s">
        <v>77</v>
      </c>
    </row>
    <row r="16" spans="1:5" x14ac:dyDescent="0.25">
      <c r="A16" s="15">
        <v>15</v>
      </c>
      <c r="B16" s="24">
        <f>1/1</f>
        <v>1</v>
      </c>
      <c r="C16" s="24">
        <f>1/1</f>
        <v>1</v>
      </c>
      <c r="D16" s="25">
        <f>(2*B16*C16)/(B16+C16)</f>
        <v>1</v>
      </c>
      <c r="E16" s="13" t="s">
        <v>539</v>
      </c>
    </row>
    <row r="17" spans="1:5" x14ac:dyDescent="0.25">
      <c r="A17" s="15">
        <v>16</v>
      </c>
      <c r="B17" s="24">
        <f>5/5</f>
        <v>1</v>
      </c>
      <c r="C17" s="24">
        <f>5/5</f>
        <v>1</v>
      </c>
      <c r="D17" s="25">
        <f>(2*B17*C17)/(B17+C17)</f>
        <v>1</v>
      </c>
      <c r="E17" s="13" t="s">
        <v>538</v>
      </c>
    </row>
    <row r="18" spans="1:5" x14ac:dyDescent="0.25">
      <c r="A18" s="15">
        <v>17</v>
      </c>
      <c r="B18" s="24">
        <f>3/3</f>
        <v>1</v>
      </c>
      <c r="C18" s="24">
        <f>3/3</f>
        <v>1</v>
      </c>
      <c r="D18" s="25">
        <f>(2*B18*C18)/(B18+C18)</f>
        <v>1</v>
      </c>
      <c r="E18" s="13" t="s">
        <v>539</v>
      </c>
    </row>
    <row r="19" spans="1:5" x14ac:dyDescent="0.25">
      <c r="A19" s="19">
        <v>18</v>
      </c>
      <c r="B19" s="26">
        <f>4/4</f>
        <v>1</v>
      </c>
      <c r="C19" s="26">
        <f>4/11</f>
        <v>0.36363636363636365</v>
      </c>
      <c r="D19" s="25">
        <f>(2*B19*C19)/(B19+C19)</f>
        <v>0.53333333333333333</v>
      </c>
      <c r="E19" s="13" t="s">
        <v>77</v>
      </c>
    </row>
    <row r="20" spans="1:5" x14ac:dyDescent="0.25">
      <c r="A20" s="19">
        <v>19</v>
      </c>
      <c r="B20" s="26">
        <f>26/26</f>
        <v>1</v>
      </c>
      <c r="C20" s="26">
        <f>26/26</f>
        <v>1</v>
      </c>
      <c r="D20" s="25">
        <f>(2*B20*C20)/(B20+C20)</f>
        <v>1</v>
      </c>
      <c r="E20" s="13" t="s">
        <v>77</v>
      </c>
    </row>
    <row r="21" spans="1:5" x14ac:dyDescent="0.25">
      <c r="A21" s="19">
        <v>20</v>
      </c>
      <c r="B21" s="26">
        <f>25/25</f>
        <v>1</v>
      </c>
      <c r="C21" s="26">
        <f>25/36</f>
        <v>0.69444444444444442</v>
      </c>
      <c r="D21" s="25">
        <f>(2*B21*C21)/(B21+C21)</f>
        <v>0.81967213114754101</v>
      </c>
      <c r="E21" s="13" t="s">
        <v>540</v>
      </c>
    </row>
    <row r="22" spans="1:5" x14ac:dyDescent="0.25">
      <c r="A22" s="19">
        <v>21</v>
      </c>
      <c r="B22" s="26">
        <f>10/10</f>
        <v>1</v>
      </c>
      <c r="C22" s="26">
        <f>10/10</f>
        <v>1</v>
      </c>
      <c r="D22" s="25">
        <f>(2*B22*C22)/(B22+C22)</f>
        <v>1</v>
      </c>
      <c r="E22" s="13" t="s">
        <v>77</v>
      </c>
    </row>
    <row r="23" spans="1:5" x14ac:dyDescent="0.25">
      <c r="A23" s="19">
        <v>22</v>
      </c>
      <c r="B23" s="26">
        <f>6/6</f>
        <v>1</v>
      </c>
      <c r="C23" s="26">
        <f>6/6</f>
        <v>1</v>
      </c>
      <c r="D23" s="25">
        <f>(2*B23*C23)/(B23+C23)</f>
        <v>1</v>
      </c>
      <c r="E23" s="13" t="s">
        <v>541</v>
      </c>
    </row>
    <row r="24" spans="1:5" x14ac:dyDescent="0.25">
      <c r="A24" s="19">
        <v>23</v>
      </c>
      <c r="B24" s="26">
        <f>5/5</f>
        <v>1</v>
      </c>
      <c r="C24" s="26">
        <f>5/7</f>
        <v>0.7142857142857143</v>
      </c>
      <c r="D24" s="25">
        <f>(2*B24*C24)/(B24+C24)</f>
        <v>0.83333333333333326</v>
      </c>
      <c r="E24" s="13" t="s">
        <v>540</v>
      </c>
    </row>
    <row r="25" spans="1:5" x14ac:dyDescent="0.25">
      <c r="A25" s="52">
        <v>24</v>
      </c>
      <c r="B25" s="53">
        <f>0</f>
        <v>0</v>
      </c>
      <c r="C25" s="53">
        <f>0/7</f>
        <v>0</v>
      </c>
      <c r="D25" s="54">
        <f>0</f>
        <v>0</v>
      </c>
      <c r="E25" s="13" t="s">
        <v>77</v>
      </c>
    </row>
    <row r="26" spans="1:5" ht="15.75" thickBot="1" x14ac:dyDescent="0.3">
      <c r="A26" s="19">
        <v>25</v>
      </c>
      <c r="B26" s="26">
        <f>18/18</f>
        <v>1</v>
      </c>
      <c r="C26" s="26">
        <f>18/18</f>
        <v>1</v>
      </c>
      <c r="D26" s="25">
        <f>(2*B26*C26)/(B26+C26)</f>
        <v>1</v>
      </c>
      <c r="E26" s="30" t="s">
        <v>538</v>
      </c>
    </row>
    <row r="27" spans="1:5" x14ac:dyDescent="0.25">
      <c r="A27" s="19">
        <v>26</v>
      </c>
      <c r="B27" s="26">
        <f>5/5</f>
        <v>1</v>
      </c>
      <c r="C27" s="26">
        <f>5/5</f>
        <v>1</v>
      </c>
      <c r="D27" s="25">
        <f>(2*B27*C27)/(B27+C27)</f>
        <v>1</v>
      </c>
      <c r="E27" s="13" t="s">
        <v>540</v>
      </c>
    </row>
    <row r="28" spans="1:5" x14ac:dyDescent="0.25">
      <c r="A28" s="19">
        <v>27</v>
      </c>
      <c r="B28" s="26">
        <f>2/2</f>
        <v>1</v>
      </c>
      <c r="C28" s="26">
        <f>2/2</f>
        <v>1</v>
      </c>
      <c r="D28" s="25">
        <f>(2*B28*C28)/(B28+C28)</f>
        <v>1</v>
      </c>
      <c r="E28" s="13" t="s">
        <v>541</v>
      </c>
    </row>
    <row r="29" spans="1:5" x14ac:dyDescent="0.25">
      <c r="A29" s="19">
        <v>28</v>
      </c>
      <c r="B29" s="26">
        <f>5/5</f>
        <v>1</v>
      </c>
      <c r="C29" s="26">
        <f>5/5</f>
        <v>1</v>
      </c>
      <c r="D29" s="25">
        <f>(2*B29*C29)/(B29+C29)</f>
        <v>1</v>
      </c>
      <c r="E29" s="13" t="s">
        <v>538</v>
      </c>
    </row>
    <row r="30" spans="1:5" x14ac:dyDescent="0.25">
      <c r="A30" s="19">
        <v>29</v>
      </c>
      <c r="B30" s="26">
        <f>3/3</f>
        <v>1</v>
      </c>
      <c r="C30" s="26">
        <f>3/3</f>
        <v>1</v>
      </c>
      <c r="D30" s="25">
        <f>(2*B30*C30)/(B30+C30)</f>
        <v>1</v>
      </c>
      <c r="E30" s="13" t="s">
        <v>538</v>
      </c>
    </row>
    <row r="31" spans="1:5" x14ac:dyDescent="0.25">
      <c r="A31" s="19">
        <v>30</v>
      </c>
      <c r="B31" s="26">
        <f>10/10</f>
        <v>1</v>
      </c>
      <c r="C31" s="26">
        <f>10/10</f>
        <v>1</v>
      </c>
      <c r="D31" s="25">
        <f>(2*B31*C31)/(B31+C31)</f>
        <v>1</v>
      </c>
      <c r="E31" s="13" t="s">
        <v>77</v>
      </c>
    </row>
    <row r="32" spans="1:5" x14ac:dyDescent="0.25">
      <c r="A32" s="19">
        <v>31</v>
      </c>
      <c r="B32" s="26">
        <f>5/5</f>
        <v>1</v>
      </c>
      <c r="C32" s="26">
        <f>5/5</f>
        <v>1</v>
      </c>
      <c r="D32" s="25">
        <f>(2*B32*C32)/(B32+C32)</f>
        <v>1</v>
      </c>
      <c r="E32" s="13" t="s">
        <v>540</v>
      </c>
    </row>
    <row r="33" spans="1:5" x14ac:dyDescent="0.25">
      <c r="A33" s="48">
        <v>32</v>
      </c>
      <c r="B33" s="49">
        <f>1</f>
        <v>1</v>
      </c>
      <c r="C33" s="49">
        <f>1</f>
        <v>1</v>
      </c>
      <c r="D33" s="47">
        <f>(2*B33*C33)/(B33+C33)</f>
        <v>1</v>
      </c>
      <c r="E33" s="13" t="s">
        <v>542</v>
      </c>
    </row>
    <row r="34" spans="1:5" x14ac:dyDescent="0.25">
      <c r="A34" s="19">
        <v>33</v>
      </c>
      <c r="B34" s="26">
        <f>10/10</f>
        <v>1</v>
      </c>
      <c r="C34" s="26">
        <f>10/10</f>
        <v>1</v>
      </c>
      <c r="D34" s="25">
        <f>(2*B34*C34)/(B34+C34)</f>
        <v>1</v>
      </c>
      <c r="E34" s="13" t="s">
        <v>541</v>
      </c>
    </row>
    <row r="35" spans="1:5" x14ac:dyDescent="0.25">
      <c r="A35" s="19">
        <v>34</v>
      </c>
      <c r="B35" s="26">
        <f>2/2</f>
        <v>1</v>
      </c>
      <c r="C35" s="26">
        <f>2/7</f>
        <v>0.2857142857142857</v>
      </c>
      <c r="D35" s="25">
        <f>(2*B35*C35)/(B35+C35)</f>
        <v>0.44444444444444448</v>
      </c>
      <c r="E35" s="13" t="s">
        <v>77</v>
      </c>
    </row>
    <row r="36" spans="1:5" x14ac:dyDescent="0.25">
      <c r="A36" s="19">
        <v>35</v>
      </c>
      <c r="B36" s="26">
        <f>1/1</f>
        <v>1</v>
      </c>
      <c r="C36" s="26">
        <f>1/1</f>
        <v>1</v>
      </c>
      <c r="D36" s="25">
        <f>(2*B36*C36)/(B36+C36)</f>
        <v>1</v>
      </c>
      <c r="E36" s="13" t="s">
        <v>539</v>
      </c>
    </row>
    <row r="37" spans="1:5" x14ac:dyDescent="0.25">
      <c r="A37" s="19">
        <v>36</v>
      </c>
      <c r="B37" s="26">
        <f>4/4</f>
        <v>1</v>
      </c>
      <c r="C37" s="26">
        <f>4/4</f>
        <v>1</v>
      </c>
      <c r="D37" s="25">
        <f>(2*B37*C37)/(B37+C37)</f>
        <v>1</v>
      </c>
      <c r="E37" s="13" t="s">
        <v>77</v>
      </c>
    </row>
    <row r="38" spans="1:5" x14ac:dyDescent="0.25">
      <c r="A38" s="19">
        <v>37</v>
      </c>
      <c r="B38" s="26">
        <f>10/10</f>
        <v>1</v>
      </c>
      <c r="C38" s="26">
        <f>10/10</f>
        <v>1</v>
      </c>
      <c r="D38" s="25">
        <f>(2*B38*C38)/(B38+C38)</f>
        <v>1</v>
      </c>
      <c r="E38" s="13" t="s">
        <v>77</v>
      </c>
    </row>
    <row r="39" spans="1:5" x14ac:dyDescent="0.25">
      <c r="A39" s="48">
        <v>38</v>
      </c>
      <c r="B39" s="49">
        <f>1</f>
        <v>1</v>
      </c>
      <c r="C39" s="49">
        <f>1</f>
        <v>1</v>
      </c>
      <c r="D39" s="47">
        <f>(2*B39*C39)/(B39+C39)</f>
        <v>1</v>
      </c>
      <c r="E39" s="40" t="s">
        <v>538</v>
      </c>
    </row>
    <row r="40" spans="1:5" x14ac:dyDescent="0.25">
      <c r="A40" s="19">
        <v>39</v>
      </c>
      <c r="B40" s="26">
        <f>8/8</f>
        <v>1</v>
      </c>
      <c r="C40" s="26">
        <f>8/8</f>
        <v>1</v>
      </c>
      <c r="D40" s="25">
        <f>(2*B40*C40)/(B40+C40)</f>
        <v>1</v>
      </c>
      <c r="E40" s="13" t="s">
        <v>540</v>
      </c>
    </row>
    <row r="41" spans="1:5" x14ac:dyDescent="0.25">
      <c r="A41" s="19">
        <v>40</v>
      </c>
      <c r="B41" s="26">
        <f>5/5</f>
        <v>1</v>
      </c>
      <c r="C41" s="26">
        <f>5/5</f>
        <v>1</v>
      </c>
      <c r="D41" s="25">
        <f>(2*B41*C41)/(B41+C41)</f>
        <v>1</v>
      </c>
      <c r="E41" s="13" t="s">
        <v>77</v>
      </c>
    </row>
    <row r="42" spans="1:5" x14ac:dyDescent="0.25">
      <c r="A42" s="48">
        <v>41</v>
      </c>
      <c r="B42" s="49">
        <f>1</f>
        <v>1</v>
      </c>
      <c r="C42" s="49">
        <f>1</f>
        <v>1</v>
      </c>
      <c r="D42" s="47">
        <f>(2*B42*C42)/(B42+C42)</f>
        <v>1</v>
      </c>
      <c r="E42" s="13" t="s">
        <v>540</v>
      </c>
    </row>
    <row r="43" spans="1:5" x14ac:dyDescent="0.25">
      <c r="A43" s="19">
        <v>42</v>
      </c>
      <c r="B43" s="26">
        <f>7/7</f>
        <v>1</v>
      </c>
      <c r="C43" s="26">
        <f>7/7</f>
        <v>1</v>
      </c>
      <c r="D43" s="25">
        <f>(2*B43*C43)/(B43+C43)</f>
        <v>1</v>
      </c>
      <c r="E43" s="13" t="s">
        <v>539</v>
      </c>
    </row>
    <row r="44" spans="1:5" x14ac:dyDescent="0.25">
      <c r="A44" s="48">
        <v>43</v>
      </c>
      <c r="B44" s="49">
        <f>1</f>
        <v>1</v>
      </c>
      <c r="C44" s="49">
        <f>1</f>
        <v>1</v>
      </c>
      <c r="D44" s="47">
        <f>(2*B44*C44)/(B44+C44)</f>
        <v>1</v>
      </c>
      <c r="E44" s="13" t="s">
        <v>538</v>
      </c>
    </row>
    <row r="45" spans="1:5" x14ac:dyDescent="0.25">
      <c r="A45" s="19">
        <v>44</v>
      </c>
      <c r="B45" s="26">
        <f>5/5</f>
        <v>1</v>
      </c>
      <c r="C45" s="26">
        <f>5/5</f>
        <v>1</v>
      </c>
      <c r="D45" s="25">
        <f>(2*B45*C45)/(B45+C45)</f>
        <v>1</v>
      </c>
      <c r="E45" s="13" t="s">
        <v>77</v>
      </c>
    </row>
    <row r="46" spans="1:5" x14ac:dyDescent="0.25">
      <c r="A46" s="19">
        <v>45</v>
      </c>
      <c r="B46" s="26">
        <f>5/5</f>
        <v>1</v>
      </c>
      <c r="C46" s="26">
        <f>5/5</f>
        <v>1</v>
      </c>
      <c r="D46" s="25">
        <f>(2*B46*C46)/(B46+C46)</f>
        <v>1</v>
      </c>
      <c r="E46" s="13" t="s">
        <v>539</v>
      </c>
    </row>
    <row r="47" spans="1:5" x14ac:dyDescent="0.25">
      <c r="A47" s="48">
        <v>46</v>
      </c>
      <c r="B47" s="49">
        <f>1</f>
        <v>1</v>
      </c>
      <c r="C47" s="49">
        <f>1</f>
        <v>1</v>
      </c>
      <c r="D47" s="47">
        <f>(2*B47*C47)/(B47+C47)</f>
        <v>1</v>
      </c>
      <c r="E47" s="40" t="s">
        <v>540</v>
      </c>
    </row>
    <row r="48" spans="1:5" x14ac:dyDescent="0.25">
      <c r="A48" s="19">
        <v>47</v>
      </c>
      <c r="B48" s="26">
        <f>5/5</f>
        <v>1</v>
      </c>
      <c r="C48" s="26">
        <f>5/5</f>
        <v>1</v>
      </c>
      <c r="D48" s="25">
        <f>(2*B48*C48)/(B48+C48)</f>
        <v>1</v>
      </c>
      <c r="E48" s="13" t="s">
        <v>538</v>
      </c>
    </row>
    <row r="49" spans="1:5" x14ac:dyDescent="0.25">
      <c r="A49" s="19">
        <v>48</v>
      </c>
      <c r="B49" s="26">
        <f>11/11</f>
        <v>1</v>
      </c>
      <c r="C49" s="26">
        <f>11/11</f>
        <v>1</v>
      </c>
      <c r="D49" s="25">
        <f>(2*B49*C49)/(B49+C49)</f>
        <v>1</v>
      </c>
      <c r="E49" s="13" t="s">
        <v>539</v>
      </c>
    </row>
    <row r="50" spans="1:5" x14ac:dyDescent="0.25">
      <c r="A50" s="48">
        <v>49</v>
      </c>
      <c r="B50" s="49">
        <f>1</f>
        <v>1</v>
      </c>
      <c r="C50" s="49">
        <f>1</f>
        <v>1</v>
      </c>
      <c r="D50" s="47">
        <f>(2*B50*C50)/(B50+C50)</f>
        <v>1</v>
      </c>
      <c r="E50" s="13" t="s">
        <v>543</v>
      </c>
    </row>
    <row r="51" spans="1:5" ht="15.75" thickBot="1" x14ac:dyDescent="0.3">
      <c r="A51" s="19">
        <v>50</v>
      </c>
      <c r="B51" s="26">
        <f>8/8</f>
        <v>1</v>
      </c>
      <c r="C51" s="26">
        <f>8/8</f>
        <v>1</v>
      </c>
      <c r="D51" s="25">
        <f>(2*B51*C51)/(B51+C51)</f>
        <v>1</v>
      </c>
      <c r="E51" s="30" t="s">
        <v>542</v>
      </c>
    </row>
    <row r="52" spans="1:5" x14ac:dyDescent="0.25">
      <c r="A52" s="48">
        <v>51</v>
      </c>
      <c r="B52" s="49">
        <f>1</f>
        <v>1</v>
      </c>
      <c r="C52" s="49">
        <f>1</f>
        <v>1</v>
      </c>
      <c r="D52" s="47">
        <f>(2*B52*C52)/(B52+C52)</f>
        <v>1</v>
      </c>
      <c r="E52" s="13" t="s">
        <v>77</v>
      </c>
    </row>
    <row r="53" spans="1:5" x14ac:dyDescent="0.25">
      <c r="A53" s="48">
        <v>52</v>
      </c>
      <c r="B53" s="49">
        <f>1</f>
        <v>1</v>
      </c>
      <c r="C53" s="49">
        <f>1</f>
        <v>1</v>
      </c>
      <c r="D53" s="47">
        <f>(2*B53*C53)/(B53+C53)</f>
        <v>1</v>
      </c>
      <c r="E53" s="13" t="s">
        <v>77</v>
      </c>
    </row>
    <row r="54" spans="1:5" x14ac:dyDescent="0.25">
      <c r="A54" s="48">
        <v>53</v>
      </c>
      <c r="B54" s="49">
        <f>1</f>
        <v>1</v>
      </c>
      <c r="C54" s="49">
        <f>1</f>
        <v>1</v>
      </c>
      <c r="D54" s="47">
        <f>(2*B54*C54)/(B54+C54)</f>
        <v>1</v>
      </c>
      <c r="E54" s="13" t="s">
        <v>540</v>
      </c>
    </row>
    <row r="55" spans="1:5" x14ac:dyDescent="0.25">
      <c r="A55" s="48">
        <v>54</v>
      </c>
      <c r="B55" s="49">
        <f>1</f>
        <v>1</v>
      </c>
      <c r="C55" s="49">
        <f>1</f>
        <v>1</v>
      </c>
      <c r="D55" s="47">
        <f>(2*B55*C55)/(B55+C55)</f>
        <v>1</v>
      </c>
      <c r="E55" s="13" t="s">
        <v>540</v>
      </c>
    </row>
    <row r="56" spans="1:5" x14ac:dyDescent="0.25">
      <c r="A56" s="48">
        <v>55</v>
      </c>
      <c r="B56" s="49">
        <f>1</f>
        <v>1</v>
      </c>
      <c r="C56" s="49">
        <f>1</f>
        <v>1</v>
      </c>
      <c r="D56" s="47">
        <f>(2*B56*C56)/(B56+C56)</f>
        <v>1</v>
      </c>
      <c r="E56" s="13" t="s">
        <v>77</v>
      </c>
    </row>
    <row r="57" spans="1:5" x14ac:dyDescent="0.25">
      <c r="A57" s="48">
        <v>56</v>
      </c>
      <c r="B57" s="49">
        <f>1</f>
        <v>1</v>
      </c>
      <c r="C57" s="49">
        <f>1</f>
        <v>1</v>
      </c>
      <c r="D57" s="47">
        <f>(2*B57*C57)/(B57+C57)</f>
        <v>1</v>
      </c>
      <c r="E57" s="13" t="s">
        <v>77</v>
      </c>
    </row>
    <row r="58" spans="1:5" x14ac:dyDescent="0.25">
      <c r="A58" s="48">
        <v>57</v>
      </c>
      <c r="B58" s="49">
        <f>1</f>
        <v>1</v>
      </c>
      <c r="C58" s="49">
        <f>1</f>
        <v>1</v>
      </c>
      <c r="D58" s="47">
        <f>(2*B58*C58)/(B58+C58)</f>
        <v>1</v>
      </c>
      <c r="E58" s="13" t="s">
        <v>538</v>
      </c>
    </row>
    <row r="59" spans="1:5" x14ac:dyDescent="0.25">
      <c r="A59" s="48">
        <v>58</v>
      </c>
      <c r="B59" s="49">
        <f>1</f>
        <v>1</v>
      </c>
      <c r="C59" s="49">
        <f>1</f>
        <v>1</v>
      </c>
      <c r="D59" s="47">
        <f>(2*B59*C59)/(B59+C59)</f>
        <v>1</v>
      </c>
      <c r="E59" s="13" t="s">
        <v>77</v>
      </c>
    </row>
    <row r="60" spans="1:5" x14ac:dyDescent="0.25">
      <c r="A60" s="48">
        <v>59</v>
      </c>
      <c r="B60" s="49">
        <f>1</f>
        <v>1</v>
      </c>
      <c r="C60" s="49">
        <f>1</f>
        <v>1</v>
      </c>
      <c r="D60" s="47">
        <f>(2*B60*C60)/(B60+C60)</f>
        <v>1</v>
      </c>
      <c r="E60" s="13" t="s">
        <v>77</v>
      </c>
    </row>
    <row r="61" spans="1:5" x14ac:dyDescent="0.25">
      <c r="A61" s="19">
        <v>60</v>
      </c>
      <c r="B61" s="26">
        <f>4/4</f>
        <v>1</v>
      </c>
      <c r="C61" s="26">
        <f>4/4</f>
        <v>1</v>
      </c>
      <c r="D61" s="25">
        <f>(2*B61*C61)/(B61+C61)</f>
        <v>1</v>
      </c>
      <c r="E61" s="13" t="s">
        <v>539</v>
      </c>
    </row>
    <row r="62" spans="1:5" x14ac:dyDescent="0.25">
      <c r="A62" s="48">
        <v>61</v>
      </c>
      <c r="B62" s="49">
        <f>1</f>
        <v>1</v>
      </c>
      <c r="C62" s="49">
        <f>1</f>
        <v>1</v>
      </c>
      <c r="D62" s="47">
        <f>(2*B62*C62)/(B62+C62)</f>
        <v>1</v>
      </c>
      <c r="E62" s="13" t="s">
        <v>77</v>
      </c>
    </row>
    <row r="63" spans="1:5" x14ac:dyDescent="0.25">
      <c r="A63" s="48">
        <v>62</v>
      </c>
      <c r="B63" s="49">
        <f>1</f>
        <v>1</v>
      </c>
      <c r="C63" s="49">
        <f>1</f>
        <v>1</v>
      </c>
      <c r="D63" s="47">
        <f>(2*B63*C63)/(B63+C63)</f>
        <v>1</v>
      </c>
      <c r="E63" s="13" t="s">
        <v>77</v>
      </c>
    </row>
    <row r="64" spans="1:5" x14ac:dyDescent="0.25">
      <c r="A64" s="48">
        <v>63</v>
      </c>
      <c r="B64" s="49">
        <f>1</f>
        <v>1</v>
      </c>
      <c r="C64" s="49">
        <f>1</f>
        <v>1</v>
      </c>
      <c r="D64" s="47">
        <f>(2*B64*C64)/(B64+C64)</f>
        <v>1</v>
      </c>
      <c r="E64" s="13" t="s">
        <v>77</v>
      </c>
    </row>
    <row r="65" spans="1:5" x14ac:dyDescent="0.25">
      <c r="A65" s="48">
        <v>64</v>
      </c>
      <c r="B65" s="49">
        <f>1</f>
        <v>1</v>
      </c>
      <c r="C65" s="49">
        <f>1</f>
        <v>1</v>
      </c>
      <c r="D65" s="47">
        <f>(2*B65*C65)/(B65+C65)</f>
        <v>1</v>
      </c>
      <c r="E65" s="13" t="s">
        <v>77</v>
      </c>
    </row>
    <row r="66" spans="1:5" x14ac:dyDescent="0.25">
      <c r="A66" s="48">
        <v>65</v>
      </c>
      <c r="B66" s="49">
        <f>1</f>
        <v>1</v>
      </c>
      <c r="C66" s="49">
        <f>1</f>
        <v>1</v>
      </c>
      <c r="D66" s="47">
        <f>(2*B66*C66)/(B66+C66)</f>
        <v>1</v>
      </c>
      <c r="E66" s="13" t="s">
        <v>77</v>
      </c>
    </row>
    <row r="67" spans="1:5" x14ac:dyDescent="0.25">
      <c r="A67" s="19">
        <v>66</v>
      </c>
      <c r="B67" s="26">
        <f>15/15</f>
        <v>1</v>
      </c>
      <c r="C67" s="26">
        <f>15/15</f>
        <v>1</v>
      </c>
      <c r="D67" s="25">
        <f>(2*B67*C67)/(B67+C67)</f>
        <v>1</v>
      </c>
      <c r="E67" s="59" t="s">
        <v>77</v>
      </c>
    </row>
    <row r="68" spans="1:5" x14ac:dyDescent="0.25">
      <c r="A68" s="19">
        <v>67</v>
      </c>
      <c r="B68" s="26">
        <f>4/4</f>
        <v>1</v>
      </c>
      <c r="C68" s="26">
        <f>4/4</f>
        <v>1</v>
      </c>
      <c r="D68" s="25">
        <f>(2*B68*C68)/(B68+C68)</f>
        <v>1</v>
      </c>
      <c r="E68" s="13" t="s">
        <v>539</v>
      </c>
    </row>
    <row r="69" spans="1:5" x14ac:dyDescent="0.25">
      <c r="A69" s="48">
        <v>68</v>
      </c>
      <c r="B69" s="49">
        <f>1</f>
        <v>1</v>
      </c>
      <c r="C69" s="49">
        <f>1</f>
        <v>1</v>
      </c>
      <c r="D69" s="47">
        <f>(2*B69*C69)/(B69+C69)</f>
        <v>1</v>
      </c>
      <c r="E69" s="13" t="s">
        <v>77</v>
      </c>
    </row>
    <row r="70" spans="1:5" x14ac:dyDescent="0.25">
      <c r="A70" s="48">
        <v>69</v>
      </c>
      <c r="B70" s="49">
        <f>1</f>
        <v>1</v>
      </c>
      <c r="C70" s="49">
        <f>1</f>
        <v>1</v>
      </c>
      <c r="D70" s="47">
        <f>(2*B70*C70)/(B70+C70)</f>
        <v>1</v>
      </c>
      <c r="E70" s="13" t="s">
        <v>77</v>
      </c>
    </row>
    <row r="71" spans="1:5" x14ac:dyDescent="0.25">
      <c r="A71" s="48">
        <v>70</v>
      </c>
      <c r="B71" s="49">
        <f>1</f>
        <v>1</v>
      </c>
      <c r="C71" s="49">
        <f>1</f>
        <v>1</v>
      </c>
      <c r="D71" s="47">
        <f>(2*B71*C71)/(B71+C71)</f>
        <v>1</v>
      </c>
      <c r="E71" s="13" t="s">
        <v>77</v>
      </c>
    </row>
    <row r="72" spans="1:5" x14ac:dyDescent="0.25">
      <c r="A72" s="48">
        <v>71</v>
      </c>
      <c r="B72" s="49">
        <f>1</f>
        <v>1</v>
      </c>
      <c r="C72" s="49">
        <f>1</f>
        <v>1</v>
      </c>
      <c r="D72" s="47">
        <f>(2*B72*C72)/(B72+C72)</f>
        <v>1</v>
      </c>
      <c r="E72" s="13" t="s">
        <v>77</v>
      </c>
    </row>
    <row r="73" spans="1:5" x14ac:dyDescent="0.25">
      <c r="A73" s="48">
        <v>72</v>
      </c>
      <c r="B73" s="49">
        <f>1</f>
        <v>1</v>
      </c>
      <c r="C73" s="49">
        <f>1</f>
        <v>1</v>
      </c>
      <c r="D73" s="47">
        <f>(2*B73*C73)/(B73+C73)</f>
        <v>1</v>
      </c>
      <c r="E73" s="13" t="s">
        <v>540</v>
      </c>
    </row>
    <row r="74" spans="1:5" x14ac:dyDescent="0.25">
      <c r="A74" s="19">
        <v>73</v>
      </c>
      <c r="B74" s="26">
        <f>2/2</f>
        <v>1</v>
      </c>
      <c r="C74" s="26">
        <f>2/2</f>
        <v>1</v>
      </c>
      <c r="D74" s="25">
        <f>(2*B74*C74)/(B74+C74)</f>
        <v>1</v>
      </c>
      <c r="E74" s="13" t="s">
        <v>540</v>
      </c>
    </row>
    <row r="75" spans="1:5" x14ac:dyDescent="0.25">
      <c r="A75" s="19">
        <v>74</v>
      </c>
      <c r="B75" s="26">
        <f>3/3</f>
        <v>1</v>
      </c>
      <c r="C75" s="26">
        <f>3/3</f>
        <v>1</v>
      </c>
      <c r="D75" s="25">
        <f>(2*B75*C75)/(B75+C75)</f>
        <v>1</v>
      </c>
      <c r="E75" s="13" t="s">
        <v>544</v>
      </c>
    </row>
    <row r="76" spans="1:5" ht="15.75" thickBot="1" x14ac:dyDescent="0.3">
      <c r="A76" s="19">
        <v>75</v>
      </c>
      <c r="B76" s="26">
        <f>10/10</f>
        <v>1</v>
      </c>
      <c r="C76" s="26">
        <f>10/10</f>
        <v>1</v>
      </c>
      <c r="D76" s="25">
        <f>(2*B76*C76)/(B76+C76)</f>
        <v>1</v>
      </c>
      <c r="E76" s="30" t="s">
        <v>542</v>
      </c>
    </row>
    <row r="77" spans="1:5" x14ac:dyDescent="0.25">
      <c r="A77" s="52">
        <v>76</v>
      </c>
      <c r="B77" s="53">
        <f>0</f>
        <v>0</v>
      </c>
      <c r="C77" s="53">
        <f>0/1</f>
        <v>0</v>
      </c>
      <c r="D77" s="54">
        <f>0</f>
        <v>0</v>
      </c>
      <c r="E77" s="13" t="s">
        <v>541</v>
      </c>
    </row>
    <row r="78" spans="1:5" x14ac:dyDescent="0.25">
      <c r="A78" s="19">
        <v>77</v>
      </c>
      <c r="B78" s="26">
        <f>6/6</f>
        <v>1</v>
      </c>
      <c r="C78" s="26">
        <f>6/6</f>
        <v>1</v>
      </c>
      <c r="D78" s="25">
        <f>(2*B78*C78)/(B78+C78)</f>
        <v>1</v>
      </c>
      <c r="E78" s="13" t="s">
        <v>539</v>
      </c>
    </row>
    <row r="79" spans="1:5" x14ac:dyDescent="0.25">
      <c r="A79" s="48">
        <v>78</v>
      </c>
      <c r="B79" s="49">
        <f>1</f>
        <v>1</v>
      </c>
      <c r="C79" s="49">
        <f>1</f>
        <v>1</v>
      </c>
      <c r="D79" s="47">
        <f>(2*B79*C79)/(B79+C79)</f>
        <v>1</v>
      </c>
      <c r="E79" s="13" t="s">
        <v>544</v>
      </c>
    </row>
    <row r="80" spans="1:5" x14ac:dyDescent="0.25">
      <c r="A80" s="48">
        <v>79</v>
      </c>
      <c r="B80" s="49">
        <f>1</f>
        <v>1</v>
      </c>
      <c r="C80" s="49">
        <f>1</f>
        <v>1</v>
      </c>
      <c r="D80" s="47">
        <f>(2*B80*C80)/(B80+C80)</f>
        <v>1</v>
      </c>
      <c r="E80" s="13" t="s">
        <v>539</v>
      </c>
    </row>
    <row r="81" spans="1:5" x14ac:dyDescent="0.25">
      <c r="A81" s="48">
        <v>80</v>
      </c>
      <c r="B81" s="49">
        <f>1</f>
        <v>1</v>
      </c>
      <c r="C81" s="49">
        <f>1</f>
        <v>1</v>
      </c>
      <c r="D81" s="47">
        <f>(2*B81*C81)/(B81+C81)</f>
        <v>1</v>
      </c>
      <c r="E81" s="13" t="s">
        <v>540</v>
      </c>
    </row>
    <row r="82" spans="1:5" x14ac:dyDescent="0.25">
      <c r="A82" s="19">
        <v>81</v>
      </c>
      <c r="B82" s="26">
        <f>4/4</f>
        <v>1</v>
      </c>
      <c r="C82" s="26">
        <f>4/4</f>
        <v>1</v>
      </c>
      <c r="D82" s="25">
        <f>(2*B82*C82)/(B82+C82)</f>
        <v>1</v>
      </c>
      <c r="E82" s="13" t="s">
        <v>541</v>
      </c>
    </row>
    <row r="83" spans="1:5" x14ac:dyDescent="0.25">
      <c r="A83" s="19">
        <v>82</v>
      </c>
      <c r="B83" s="26">
        <f>4/4</f>
        <v>1</v>
      </c>
      <c r="C83" s="26">
        <f>4/4</f>
        <v>1</v>
      </c>
      <c r="D83" s="25">
        <f>(2*B83*C83)/(B83+C83)</f>
        <v>1</v>
      </c>
      <c r="E83" s="13" t="s">
        <v>541</v>
      </c>
    </row>
    <row r="84" spans="1:5" x14ac:dyDescent="0.25">
      <c r="A84" s="48">
        <v>83</v>
      </c>
      <c r="B84" s="49">
        <f>1</f>
        <v>1</v>
      </c>
      <c r="C84" s="49">
        <f>1</f>
        <v>1</v>
      </c>
      <c r="D84" s="47">
        <f>(2*B84*C84)/(B84+C84)</f>
        <v>1</v>
      </c>
      <c r="E84" s="13" t="s">
        <v>539</v>
      </c>
    </row>
    <row r="85" spans="1:5" x14ac:dyDescent="0.25">
      <c r="A85" s="19">
        <v>84</v>
      </c>
      <c r="B85" s="26">
        <f>2/2</f>
        <v>1</v>
      </c>
      <c r="C85" s="26">
        <f>2/2</f>
        <v>1</v>
      </c>
      <c r="D85" s="25">
        <f>(2*B85*C85)/(B85+C85)</f>
        <v>1</v>
      </c>
      <c r="E85" s="13" t="s">
        <v>543</v>
      </c>
    </row>
    <row r="86" spans="1:5" x14ac:dyDescent="0.25">
      <c r="A86" s="48">
        <v>85</v>
      </c>
      <c r="B86" s="49">
        <f>1</f>
        <v>1</v>
      </c>
      <c r="C86" s="49">
        <f>1</f>
        <v>1</v>
      </c>
      <c r="D86" s="47">
        <f>(2*B86*C86)/(B86+C86)</f>
        <v>1</v>
      </c>
      <c r="E86" s="13" t="s">
        <v>538</v>
      </c>
    </row>
    <row r="87" spans="1:5" x14ac:dyDescent="0.25">
      <c r="A87" s="48">
        <v>86</v>
      </c>
      <c r="B87" s="49">
        <f>1</f>
        <v>1</v>
      </c>
      <c r="C87" s="49">
        <f>1</f>
        <v>1</v>
      </c>
      <c r="D87" s="47">
        <f>(2*B87*C87)/(B87+C87)</f>
        <v>1</v>
      </c>
      <c r="E87" s="13" t="s">
        <v>539</v>
      </c>
    </row>
    <row r="88" spans="1:5" x14ac:dyDescent="0.25">
      <c r="A88" s="48">
        <v>87</v>
      </c>
      <c r="B88" s="49">
        <f>1</f>
        <v>1</v>
      </c>
      <c r="C88" s="49">
        <f>1</f>
        <v>1</v>
      </c>
      <c r="D88" s="47">
        <f>(2*B88*C88)/(B88+C88)</f>
        <v>1</v>
      </c>
      <c r="E88" s="13" t="s">
        <v>543</v>
      </c>
    </row>
    <row r="89" spans="1:5" x14ac:dyDescent="0.25">
      <c r="A89" s="19">
        <v>88</v>
      </c>
      <c r="B89" s="26">
        <f>2/2</f>
        <v>1</v>
      </c>
      <c r="C89" s="26">
        <f>2/2</f>
        <v>1</v>
      </c>
      <c r="D89" s="25">
        <f>(2*B89*C89)/(B89+C89)</f>
        <v>1</v>
      </c>
      <c r="E89" s="13" t="s">
        <v>77</v>
      </c>
    </row>
    <row r="90" spans="1:5" x14ac:dyDescent="0.25">
      <c r="A90" s="48">
        <v>89</v>
      </c>
      <c r="B90" s="49">
        <f>1</f>
        <v>1</v>
      </c>
      <c r="C90" s="49">
        <f>1</f>
        <v>1</v>
      </c>
      <c r="D90" s="47">
        <f>(2*B90*C90)/(B90+C90)</f>
        <v>1</v>
      </c>
      <c r="E90" s="13" t="s">
        <v>540</v>
      </c>
    </row>
    <row r="91" spans="1:5" x14ac:dyDescent="0.25">
      <c r="A91" s="19">
        <v>90</v>
      </c>
      <c r="B91" s="26">
        <f>1/1</f>
        <v>1</v>
      </c>
      <c r="C91" s="26">
        <f>1/1</f>
        <v>1</v>
      </c>
      <c r="D91" s="25">
        <f>(2*B91*C91)/(B91+C91)</f>
        <v>1</v>
      </c>
      <c r="E91" s="13" t="s">
        <v>544</v>
      </c>
    </row>
    <row r="92" spans="1:5" x14ac:dyDescent="0.25">
      <c r="A92" s="48">
        <v>91</v>
      </c>
      <c r="B92" s="49">
        <f>1</f>
        <v>1</v>
      </c>
      <c r="C92" s="49">
        <f>1</f>
        <v>1</v>
      </c>
      <c r="D92" s="47">
        <f>(2*B92*C92)/(B92+C92)</f>
        <v>1</v>
      </c>
      <c r="E92" s="13" t="s">
        <v>540</v>
      </c>
    </row>
    <row r="93" spans="1:5" x14ac:dyDescent="0.25">
      <c r="A93" s="52">
        <v>92</v>
      </c>
      <c r="B93" s="53">
        <f>0</f>
        <v>0</v>
      </c>
      <c r="C93" s="53">
        <f>0/1</f>
        <v>0</v>
      </c>
      <c r="D93" s="54">
        <f>0</f>
        <v>0</v>
      </c>
      <c r="E93" s="13" t="s">
        <v>543</v>
      </c>
    </row>
    <row r="94" spans="1:5" x14ac:dyDescent="0.25">
      <c r="A94" s="48">
        <v>93</v>
      </c>
      <c r="B94" s="49">
        <f>1</f>
        <v>1</v>
      </c>
      <c r="C94" s="49">
        <f>1</f>
        <v>1</v>
      </c>
      <c r="D94" s="47">
        <f>(2*B94*C94)/(B94+C94)</f>
        <v>1</v>
      </c>
      <c r="E94" s="13" t="s">
        <v>543</v>
      </c>
    </row>
    <row r="95" spans="1:5" x14ac:dyDescent="0.25">
      <c r="A95" s="48">
        <v>94</v>
      </c>
      <c r="B95" s="49">
        <f>1</f>
        <v>1</v>
      </c>
      <c r="C95" s="49">
        <f>1</f>
        <v>1</v>
      </c>
      <c r="D95" s="47">
        <f>(2*B95*C95)/(B95+C95)</f>
        <v>1</v>
      </c>
      <c r="E95" s="13" t="s">
        <v>540</v>
      </c>
    </row>
    <row r="96" spans="1:5" x14ac:dyDescent="0.25">
      <c r="A96" s="48">
        <v>95</v>
      </c>
      <c r="B96" s="49">
        <f>1</f>
        <v>1</v>
      </c>
      <c r="C96" s="49">
        <f>1</f>
        <v>1</v>
      </c>
      <c r="D96" s="47">
        <f>(2*B96*C96)/(B96+C96)</f>
        <v>1</v>
      </c>
      <c r="E96" s="13" t="s">
        <v>539</v>
      </c>
    </row>
    <row r="97" spans="1:5" x14ac:dyDescent="0.25">
      <c r="A97" s="52">
        <v>96</v>
      </c>
      <c r="B97" s="53">
        <f>0</f>
        <v>0</v>
      </c>
      <c r="C97" s="53">
        <f>0/1</f>
        <v>0</v>
      </c>
      <c r="D97" s="54">
        <f>0</f>
        <v>0</v>
      </c>
      <c r="E97" s="13" t="s">
        <v>542</v>
      </c>
    </row>
    <row r="98" spans="1:5" x14ac:dyDescent="0.25">
      <c r="A98" s="52">
        <v>97</v>
      </c>
      <c r="B98" s="53">
        <f>0</f>
        <v>0</v>
      </c>
      <c r="C98" s="53">
        <f>0/1</f>
        <v>0</v>
      </c>
      <c r="D98" s="54">
        <f>0</f>
        <v>0</v>
      </c>
      <c r="E98" s="13" t="s">
        <v>544</v>
      </c>
    </row>
    <row r="99" spans="1:5" x14ac:dyDescent="0.25">
      <c r="A99" s="19">
        <v>98</v>
      </c>
      <c r="B99" s="26">
        <f>2/2</f>
        <v>1</v>
      </c>
      <c r="C99" s="26">
        <f>2/2</f>
        <v>1</v>
      </c>
      <c r="D99" s="25">
        <f>(2*B99*C99)/(B99+C99)</f>
        <v>1</v>
      </c>
      <c r="E99" s="13" t="s">
        <v>541</v>
      </c>
    </row>
    <row r="100" spans="1:5" x14ac:dyDescent="0.25">
      <c r="A100" s="48">
        <v>99</v>
      </c>
      <c r="B100" s="49">
        <f>1</f>
        <v>1</v>
      </c>
      <c r="C100" s="49">
        <f>1</f>
        <v>1</v>
      </c>
      <c r="D100" s="47">
        <f>(2*B100*C100)/(B100+C100)</f>
        <v>1</v>
      </c>
      <c r="E100" s="13" t="s">
        <v>541</v>
      </c>
    </row>
    <row r="101" spans="1:5" ht="15.75" thickBot="1" x14ac:dyDescent="0.3">
      <c r="A101" s="48">
        <v>100</v>
      </c>
      <c r="B101" s="49">
        <f>1</f>
        <v>1</v>
      </c>
      <c r="C101" s="49">
        <f>1</f>
        <v>1</v>
      </c>
      <c r="D101" s="47">
        <f>(2*B101*C101)/(B101+C101)</f>
        <v>1</v>
      </c>
      <c r="E101" s="30" t="s">
        <v>538</v>
      </c>
    </row>
    <row r="102" spans="1:5" x14ac:dyDescent="0.25">
      <c r="A102" s="19">
        <v>101</v>
      </c>
      <c r="B102" s="26">
        <f>8/8</f>
        <v>1</v>
      </c>
      <c r="C102" s="26">
        <f>8/8</f>
        <v>1</v>
      </c>
      <c r="D102" s="25">
        <f>(2*B102*C102)/(B102+C102)</f>
        <v>1</v>
      </c>
      <c r="E102" s="13" t="s">
        <v>77</v>
      </c>
    </row>
    <row r="103" spans="1:5" x14ac:dyDescent="0.25">
      <c r="A103" s="19">
        <v>102</v>
      </c>
      <c r="B103" s="26">
        <f>8/8</f>
        <v>1</v>
      </c>
      <c r="C103" s="26">
        <f>8/8</f>
        <v>1</v>
      </c>
      <c r="D103" s="25">
        <f>(2*B103*C103)/(B103+C103)</f>
        <v>1</v>
      </c>
      <c r="E103" s="13" t="s">
        <v>543</v>
      </c>
    </row>
    <row r="104" spans="1:5" x14ac:dyDescent="0.25">
      <c r="A104" s="19">
        <v>103</v>
      </c>
      <c r="B104" s="26">
        <f>10/10</f>
        <v>1</v>
      </c>
      <c r="C104" s="26">
        <f>10/10</f>
        <v>1</v>
      </c>
      <c r="D104" s="25">
        <f>(2*B104*C104)/(B104+C104)</f>
        <v>1</v>
      </c>
      <c r="E104" s="13" t="s">
        <v>77</v>
      </c>
    </row>
    <row r="105" spans="1:5" x14ac:dyDescent="0.25">
      <c r="A105" s="48">
        <v>104</v>
      </c>
      <c r="B105" s="49">
        <f>1</f>
        <v>1</v>
      </c>
      <c r="C105" s="49">
        <f>1</f>
        <v>1</v>
      </c>
      <c r="D105" s="47">
        <f>(2*B105*C105)/(B105+C105)</f>
        <v>1</v>
      </c>
      <c r="E105" s="13" t="s">
        <v>539</v>
      </c>
    </row>
    <row r="106" spans="1:5" x14ac:dyDescent="0.25">
      <c r="A106" s="48">
        <v>105</v>
      </c>
      <c r="B106" s="49">
        <f>1</f>
        <v>1</v>
      </c>
      <c r="C106" s="49">
        <f>1</f>
        <v>1</v>
      </c>
      <c r="D106" s="47">
        <f>(2*B106*C106)/(B106+C106)</f>
        <v>1</v>
      </c>
      <c r="E106" s="13" t="s">
        <v>77</v>
      </c>
    </row>
    <row r="107" spans="1:5" x14ac:dyDescent="0.25">
      <c r="A107" s="19">
        <v>106</v>
      </c>
      <c r="B107" s="26">
        <f>11/11</f>
        <v>1</v>
      </c>
      <c r="C107" s="26">
        <f>11/11</f>
        <v>1</v>
      </c>
      <c r="D107" s="25">
        <f>(2*B107*C107)/(B107+C107)</f>
        <v>1</v>
      </c>
      <c r="E107" s="13" t="s">
        <v>540</v>
      </c>
    </row>
    <row r="108" spans="1:5" x14ac:dyDescent="0.25">
      <c r="A108" s="48">
        <v>107</v>
      </c>
      <c r="B108" s="49">
        <f>1</f>
        <v>1</v>
      </c>
      <c r="C108" s="49">
        <f>1</f>
        <v>1</v>
      </c>
      <c r="D108" s="47">
        <f>(2*B108*C108)/(B108+C108)</f>
        <v>1</v>
      </c>
      <c r="E108" s="13" t="s">
        <v>539</v>
      </c>
    </row>
    <row r="109" spans="1:5" x14ac:dyDescent="0.25">
      <c r="A109" s="48">
        <v>108</v>
      </c>
      <c r="B109" s="49">
        <f>1</f>
        <v>1</v>
      </c>
      <c r="C109" s="49">
        <f>1</f>
        <v>1</v>
      </c>
      <c r="D109" s="47">
        <f>(2*B109*C109)/(B109+C109)</f>
        <v>1</v>
      </c>
      <c r="E109" s="13" t="s">
        <v>543</v>
      </c>
    </row>
    <row r="110" spans="1:5" x14ac:dyDescent="0.25">
      <c r="A110" s="48">
        <v>109</v>
      </c>
      <c r="B110" s="49">
        <f>1</f>
        <v>1</v>
      </c>
      <c r="C110" s="49">
        <f>1</f>
        <v>1</v>
      </c>
      <c r="D110" s="47">
        <f>(2*B110*C110)/(B110+C110)</f>
        <v>1</v>
      </c>
      <c r="E110" s="13" t="s">
        <v>541</v>
      </c>
    </row>
    <row r="111" spans="1:5" x14ac:dyDescent="0.25">
      <c r="A111" s="19">
        <v>110</v>
      </c>
      <c r="B111" s="26">
        <f>41/41</f>
        <v>1</v>
      </c>
      <c r="C111" s="26">
        <f>41/41</f>
        <v>1</v>
      </c>
      <c r="D111" s="25">
        <f>(2*B111*C111)/(B111+C111)</f>
        <v>1</v>
      </c>
      <c r="E111" s="13" t="s">
        <v>540</v>
      </c>
    </row>
    <row r="112" spans="1:5" x14ac:dyDescent="0.25">
      <c r="A112" s="19">
        <v>111</v>
      </c>
      <c r="B112" s="26">
        <f>8/8</f>
        <v>1</v>
      </c>
      <c r="C112" s="26">
        <f>8/8</f>
        <v>1</v>
      </c>
      <c r="D112" s="25">
        <f>(2*B112*C112)/(B112+C112)</f>
        <v>1</v>
      </c>
      <c r="E112" s="59" t="s">
        <v>544</v>
      </c>
    </row>
    <row r="113" spans="1:5" x14ac:dyDescent="0.25">
      <c r="A113" s="19">
        <v>112</v>
      </c>
      <c r="B113" s="26">
        <f>1/1</f>
        <v>1</v>
      </c>
      <c r="C113" s="26">
        <f>1/1</f>
        <v>1</v>
      </c>
      <c r="D113" s="25">
        <f>(2*B113*C113)/(B113+C113)</f>
        <v>1</v>
      </c>
      <c r="E113" s="13" t="s">
        <v>543</v>
      </c>
    </row>
    <row r="114" spans="1:5" x14ac:dyDescent="0.25">
      <c r="A114" s="19">
        <v>113</v>
      </c>
      <c r="B114" s="26">
        <f>11/11</f>
        <v>1</v>
      </c>
      <c r="C114" s="26">
        <f>11/11</f>
        <v>1</v>
      </c>
      <c r="D114" s="25">
        <f>(2*B114*C114)/(B114+C114)</f>
        <v>1</v>
      </c>
      <c r="E114" s="13" t="s">
        <v>544</v>
      </c>
    </row>
    <row r="115" spans="1:5" x14ac:dyDescent="0.25">
      <c r="A115" s="19">
        <v>114</v>
      </c>
      <c r="B115" s="26">
        <f>15/15</f>
        <v>1</v>
      </c>
      <c r="C115" s="26">
        <f>15/15</f>
        <v>1</v>
      </c>
      <c r="D115" s="25">
        <f>(2*B115*C115)/(B115+C115)</f>
        <v>1</v>
      </c>
      <c r="E115" s="13" t="s">
        <v>77</v>
      </c>
    </row>
    <row r="116" spans="1:5" x14ac:dyDescent="0.25">
      <c r="A116" s="48">
        <v>115</v>
      </c>
      <c r="B116" s="49">
        <f>1</f>
        <v>1</v>
      </c>
      <c r="C116" s="49">
        <f>1</f>
        <v>1</v>
      </c>
      <c r="D116" s="47">
        <f>(2*B116*C116)/(B116+C116)</f>
        <v>1</v>
      </c>
      <c r="E116" s="13" t="s">
        <v>77</v>
      </c>
    </row>
    <row r="117" spans="1:5" x14ac:dyDescent="0.25">
      <c r="A117" s="19">
        <v>116</v>
      </c>
      <c r="B117" s="26">
        <f>2/2</f>
        <v>1</v>
      </c>
      <c r="C117" s="26">
        <f>2/2</f>
        <v>1</v>
      </c>
      <c r="D117" s="25">
        <f>(2*B117*C117)/(B117+C117)</f>
        <v>1</v>
      </c>
      <c r="E117" s="13" t="s">
        <v>77</v>
      </c>
    </row>
    <row r="118" spans="1:5" x14ac:dyDescent="0.25">
      <c r="A118" s="19">
        <v>117</v>
      </c>
      <c r="B118" s="26">
        <f>11/12</f>
        <v>0.91666666666666663</v>
      </c>
      <c r="C118" s="26">
        <f>11/11</f>
        <v>1</v>
      </c>
      <c r="D118" s="25">
        <f>(2*B118*C118)/(B118+C118)</f>
        <v>0.95652173913043481</v>
      </c>
      <c r="E118" s="13" t="s">
        <v>77</v>
      </c>
    </row>
    <row r="119" spans="1:5" x14ac:dyDescent="0.25">
      <c r="A119" s="19">
        <v>118</v>
      </c>
      <c r="B119" s="26">
        <f>11/12</f>
        <v>0.91666666666666663</v>
      </c>
      <c r="C119" s="26">
        <f>11/11</f>
        <v>1</v>
      </c>
      <c r="D119" s="25">
        <f>(2*B119*C119)/(B119+C119)</f>
        <v>0.95652173913043481</v>
      </c>
      <c r="E119" s="13" t="s">
        <v>77</v>
      </c>
    </row>
    <row r="120" spans="1:5" x14ac:dyDescent="0.25">
      <c r="A120" s="19">
        <v>119</v>
      </c>
      <c r="B120" s="26">
        <f>19/19</f>
        <v>1</v>
      </c>
      <c r="C120" s="26">
        <f>19/19</f>
        <v>1</v>
      </c>
      <c r="D120" s="25">
        <f>(2*B120*C120)/(B120+C120)</f>
        <v>1</v>
      </c>
      <c r="E120" s="13" t="s">
        <v>77</v>
      </c>
    </row>
    <row r="121" spans="1:5" x14ac:dyDescent="0.25">
      <c r="A121" s="19">
        <v>120</v>
      </c>
      <c r="B121" s="26">
        <f>14/14</f>
        <v>1</v>
      </c>
      <c r="C121" s="26">
        <f>14/14</f>
        <v>1</v>
      </c>
      <c r="D121" s="25">
        <f>(2*B121*C121)/(B121+C121)</f>
        <v>1</v>
      </c>
      <c r="E121" s="13" t="s">
        <v>77</v>
      </c>
    </row>
    <row r="122" spans="1:5" x14ac:dyDescent="0.25">
      <c r="A122" s="19">
        <v>121</v>
      </c>
      <c r="B122" s="26">
        <f>6/6</f>
        <v>1</v>
      </c>
      <c r="C122" s="26">
        <f>6/6</f>
        <v>1</v>
      </c>
      <c r="D122" s="25">
        <f>(2*B122*C122)/(B122+C122)</f>
        <v>1</v>
      </c>
      <c r="E122" s="59" t="s">
        <v>543</v>
      </c>
    </row>
    <row r="123" spans="1:5" x14ac:dyDescent="0.25">
      <c r="A123" s="19">
        <v>122</v>
      </c>
      <c r="B123" s="26">
        <f>20/20</f>
        <v>1</v>
      </c>
      <c r="C123" s="26">
        <f>20/20</f>
        <v>1</v>
      </c>
      <c r="D123" s="25">
        <f>(2*B123*C123)/(B123+C123)</f>
        <v>1</v>
      </c>
      <c r="E123" s="13" t="s">
        <v>538</v>
      </c>
    </row>
    <row r="124" spans="1:5" x14ac:dyDescent="0.25">
      <c r="A124" s="19">
        <v>123</v>
      </c>
      <c r="B124" s="26">
        <f>6/6</f>
        <v>1</v>
      </c>
      <c r="C124" s="26">
        <f>6/6</f>
        <v>1</v>
      </c>
      <c r="D124" s="25">
        <f>(2*B124*C124)/(B124+C124)</f>
        <v>1</v>
      </c>
      <c r="E124" s="13" t="s">
        <v>538</v>
      </c>
    </row>
    <row r="125" spans="1:5" x14ac:dyDescent="0.25">
      <c r="A125" s="19">
        <v>124</v>
      </c>
      <c r="B125" s="26">
        <f>16/16</f>
        <v>1</v>
      </c>
      <c r="C125" s="26">
        <f>16/16</f>
        <v>1</v>
      </c>
      <c r="D125" s="25">
        <f>(2*B125*C125)/(B125+C125)</f>
        <v>1</v>
      </c>
      <c r="E125" s="13" t="s">
        <v>539</v>
      </c>
    </row>
    <row r="126" spans="1:5" ht="15.75" thickBot="1" x14ac:dyDescent="0.3">
      <c r="A126" s="19">
        <v>125</v>
      </c>
      <c r="B126" s="26">
        <f>2/2</f>
        <v>1</v>
      </c>
      <c r="C126" s="26">
        <f>2/2</f>
        <v>1</v>
      </c>
      <c r="D126" s="25">
        <f>(2*B126*C126)/(B126+C126)</f>
        <v>1</v>
      </c>
      <c r="E126" s="30" t="s">
        <v>543</v>
      </c>
    </row>
    <row r="127" spans="1:5" x14ac:dyDescent="0.25">
      <c r="A127" s="19">
        <v>126</v>
      </c>
      <c r="B127" s="26">
        <f>15/15</f>
        <v>1</v>
      </c>
      <c r="C127" s="26">
        <f>15/15</f>
        <v>1</v>
      </c>
      <c r="D127" s="25">
        <f>(2*B127*C127)/(B127+C127)</f>
        <v>1</v>
      </c>
      <c r="E127" s="13" t="s">
        <v>543</v>
      </c>
    </row>
    <row r="128" spans="1:5" x14ac:dyDescent="0.25">
      <c r="A128" s="48">
        <v>127</v>
      </c>
      <c r="B128" s="49">
        <f>1</f>
        <v>1</v>
      </c>
      <c r="C128" s="49">
        <f>1</f>
        <v>1</v>
      </c>
      <c r="D128" s="47">
        <f>(2*B128*C128)/(B128+C128)</f>
        <v>1</v>
      </c>
      <c r="E128" s="13" t="s">
        <v>77</v>
      </c>
    </row>
    <row r="129" spans="1:5" x14ac:dyDescent="0.25">
      <c r="A129" s="48">
        <v>128</v>
      </c>
      <c r="B129" s="49">
        <f>1</f>
        <v>1</v>
      </c>
      <c r="C129" s="49">
        <f>1</f>
        <v>1</v>
      </c>
      <c r="D129" s="47">
        <f>(2*B129*C129)/(B129+C129)</f>
        <v>1</v>
      </c>
      <c r="E129" s="13" t="s">
        <v>543</v>
      </c>
    </row>
    <row r="130" spans="1:5" x14ac:dyDescent="0.25">
      <c r="A130" s="19">
        <v>129</v>
      </c>
      <c r="B130" s="26">
        <f>17/17</f>
        <v>1</v>
      </c>
      <c r="C130" s="26">
        <f>17/17</f>
        <v>1</v>
      </c>
      <c r="D130" s="25">
        <f>(2*B130*C130)/(B130+C130)</f>
        <v>1</v>
      </c>
      <c r="E130" s="13" t="s">
        <v>77</v>
      </c>
    </row>
    <row r="131" spans="1:5" x14ac:dyDescent="0.25">
      <c r="A131" s="48">
        <v>130</v>
      </c>
      <c r="B131" s="49">
        <f>1</f>
        <v>1</v>
      </c>
      <c r="C131" s="49">
        <f>1</f>
        <v>1</v>
      </c>
      <c r="D131" s="47">
        <f>(2*B131*C131)/(B131+C131)</f>
        <v>1</v>
      </c>
      <c r="E131" s="13" t="s">
        <v>77</v>
      </c>
    </row>
    <row r="132" spans="1:5" x14ac:dyDescent="0.25">
      <c r="A132" s="19">
        <v>131</v>
      </c>
      <c r="B132" s="26">
        <f>7/7</f>
        <v>1</v>
      </c>
      <c r="C132" s="26">
        <f>7/7</f>
        <v>1</v>
      </c>
      <c r="D132" s="25">
        <f>(2*B132*C132)/(B132+C132)</f>
        <v>1</v>
      </c>
      <c r="E132" s="59" t="s">
        <v>541</v>
      </c>
    </row>
    <row r="133" spans="1:5" x14ac:dyDescent="0.25">
      <c r="A133" s="48">
        <v>132</v>
      </c>
      <c r="B133" s="49">
        <f>1</f>
        <v>1</v>
      </c>
      <c r="C133" s="49">
        <f>1</f>
        <v>1</v>
      </c>
      <c r="D133" s="47">
        <f>(2*B133*C133)/(B133+C133)</f>
        <v>1</v>
      </c>
      <c r="E133" s="13" t="s">
        <v>541</v>
      </c>
    </row>
    <row r="134" spans="1:5" x14ac:dyDescent="0.25">
      <c r="A134" s="48">
        <v>133</v>
      </c>
      <c r="B134" s="49">
        <f>1</f>
        <v>1</v>
      </c>
      <c r="C134" s="49">
        <f>1</f>
        <v>1</v>
      </c>
      <c r="D134" s="47">
        <f>(2*B134*C134)/(B134+C134)</f>
        <v>1</v>
      </c>
      <c r="E134" s="13" t="s">
        <v>541</v>
      </c>
    </row>
    <row r="135" spans="1:5" x14ac:dyDescent="0.25">
      <c r="A135" s="48">
        <v>134</v>
      </c>
      <c r="B135" s="49">
        <f>1</f>
        <v>1</v>
      </c>
      <c r="C135" s="49">
        <f>1</f>
        <v>1</v>
      </c>
      <c r="D135" s="47">
        <f>(2*B135*C135)/(B135+C135)</f>
        <v>1</v>
      </c>
      <c r="E135" s="13" t="s">
        <v>539</v>
      </c>
    </row>
    <row r="136" spans="1:5" x14ac:dyDescent="0.25">
      <c r="A136" s="19">
        <v>135</v>
      </c>
      <c r="B136" s="26">
        <f>34/34</f>
        <v>1</v>
      </c>
      <c r="C136" s="26">
        <f>34/34</f>
        <v>1</v>
      </c>
      <c r="D136" s="25">
        <f>(2*B136*C136)/(B136+C136)</f>
        <v>1</v>
      </c>
      <c r="E136" s="13" t="s">
        <v>538</v>
      </c>
    </row>
    <row r="137" spans="1:5" x14ac:dyDescent="0.25">
      <c r="A137" s="48">
        <v>136</v>
      </c>
      <c r="B137" s="49">
        <f>1</f>
        <v>1</v>
      </c>
      <c r="C137" s="49">
        <f>1</f>
        <v>1</v>
      </c>
      <c r="D137" s="47">
        <f>(2*B137*C137)/(B137+C137)</f>
        <v>1</v>
      </c>
      <c r="E137" s="13" t="s">
        <v>541</v>
      </c>
    </row>
    <row r="138" spans="1:5" x14ac:dyDescent="0.25">
      <c r="A138" s="19">
        <v>137</v>
      </c>
      <c r="B138" s="26">
        <f>34/40</f>
        <v>0.85</v>
      </c>
      <c r="C138" s="26">
        <f>34/35</f>
        <v>0.97142857142857142</v>
      </c>
      <c r="D138" s="25">
        <f>(2*B138*C138)/(B138+C138)</f>
        <v>0.90666666666666673</v>
      </c>
      <c r="E138" s="13" t="s">
        <v>539</v>
      </c>
    </row>
    <row r="139" spans="1:5" x14ac:dyDescent="0.25">
      <c r="A139" s="19">
        <v>138</v>
      </c>
      <c r="B139" s="26">
        <f>5/5</f>
        <v>1</v>
      </c>
      <c r="C139" s="26">
        <f>5/5</f>
        <v>1</v>
      </c>
      <c r="D139" s="25">
        <f>(2*B139*C139)/(B139+C139)</f>
        <v>1</v>
      </c>
      <c r="E139" s="59" t="s">
        <v>539</v>
      </c>
    </row>
    <row r="140" spans="1:5" x14ac:dyDescent="0.25">
      <c r="A140" s="19">
        <v>139</v>
      </c>
      <c r="B140" s="26">
        <f>5/5</f>
        <v>1</v>
      </c>
      <c r="C140" s="26">
        <f>5/5</f>
        <v>1</v>
      </c>
      <c r="D140" s="25">
        <f>(2*B140*C140)/(B140+C140)</f>
        <v>1</v>
      </c>
      <c r="E140" s="13" t="s">
        <v>539</v>
      </c>
    </row>
    <row r="141" spans="1:5" x14ac:dyDescent="0.25">
      <c r="A141" s="48">
        <v>140</v>
      </c>
      <c r="B141" s="49">
        <f>1</f>
        <v>1</v>
      </c>
      <c r="C141" s="49">
        <f>1</f>
        <v>1</v>
      </c>
      <c r="D141" s="47">
        <f>(2*B141*C141)/(B141+C141)</f>
        <v>1</v>
      </c>
      <c r="E141" s="13" t="s">
        <v>539</v>
      </c>
    </row>
    <row r="142" spans="1:5" x14ac:dyDescent="0.25">
      <c r="A142" s="19">
        <v>141</v>
      </c>
      <c r="B142" s="26">
        <f>13/13</f>
        <v>1</v>
      </c>
      <c r="C142" s="26">
        <f>13/15</f>
        <v>0.8666666666666667</v>
      </c>
      <c r="D142" s="25">
        <f>(2*B142*C142)/(B142+C142)</f>
        <v>0.9285714285714286</v>
      </c>
      <c r="E142" s="13" t="s">
        <v>540</v>
      </c>
    </row>
    <row r="143" spans="1:5" x14ac:dyDescent="0.25">
      <c r="A143" s="19">
        <v>142</v>
      </c>
      <c r="B143" s="26">
        <f>10/10</f>
        <v>1</v>
      </c>
      <c r="C143" s="26">
        <f>10/10</f>
        <v>1</v>
      </c>
      <c r="D143" s="25">
        <f>(2*B143*C143)/(B143+C143)</f>
        <v>1</v>
      </c>
      <c r="E143" s="13" t="s">
        <v>539</v>
      </c>
    </row>
    <row r="144" spans="1:5" x14ac:dyDescent="0.25">
      <c r="A144" s="48">
        <v>143</v>
      </c>
      <c r="B144" s="49">
        <f>1</f>
        <v>1</v>
      </c>
      <c r="C144" s="49">
        <f>1</f>
        <v>1</v>
      </c>
      <c r="D144" s="47">
        <f>(2*B144*C144)/(B144+C144)</f>
        <v>1</v>
      </c>
      <c r="E144" s="13" t="s">
        <v>539</v>
      </c>
    </row>
    <row r="145" spans="1:5" x14ac:dyDescent="0.25">
      <c r="A145" s="48">
        <v>144</v>
      </c>
      <c r="B145" s="49">
        <f>1</f>
        <v>1</v>
      </c>
      <c r="C145" s="49">
        <f>1</f>
        <v>1</v>
      </c>
      <c r="D145" s="47">
        <f>(2*B145*C145)/(B145+C145)</f>
        <v>1</v>
      </c>
      <c r="E145" s="13" t="s">
        <v>539</v>
      </c>
    </row>
    <row r="146" spans="1:5" x14ac:dyDescent="0.25">
      <c r="A146" s="48">
        <v>145</v>
      </c>
      <c r="B146" s="49">
        <f>1</f>
        <v>1</v>
      </c>
      <c r="C146" s="49">
        <f>1</f>
        <v>1</v>
      </c>
      <c r="D146" s="47">
        <f>(2*B146*C146)/(B146+C146)</f>
        <v>1</v>
      </c>
      <c r="E146" s="13" t="s">
        <v>539</v>
      </c>
    </row>
    <row r="147" spans="1:5" x14ac:dyDescent="0.25">
      <c r="A147" s="19">
        <v>146</v>
      </c>
      <c r="B147" s="26">
        <f>83/83</f>
        <v>1</v>
      </c>
      <c r="C147" s="26">
        <f>83/83</f>
        <v>1</v>
      </c>
      <c r="D147" s="25">
        <f>(2*B147*C147)/(B147+C147)</f>
        <v>1</v>
      </c>
      <c r="E147" s="13" t="s">
        <v>541</v>
      </c>
    </row>
    <row r="148" spans="1:5" x14ac:dyDescent="0.25">
      <c r="A148" s="48">
        <v>147</v>
      </c>
      <c r="B148" s="49">
        <f>1</f>
        <v>1</v>
      </c>
      <c r="C148" s="49">
        <f>1</f>
        <v>1</v>
      </c>
      <c r="D148" s="47">
        <f>(2*B148*C148)/(B148+C148)</f>
        <v>1</v>
      </c>
      <c r="E148" s="13" t="s">
        <v>541</v>
      </c>
    </row>
    <row r="149" spans="1:5" x14ac:dyDescent="0.25">
      <c r="A149" s="48">
        <v>148</v>
      </c>
      <c r="B149" s="49">
        <f>1</f>
        <v>1</v>
      </c>
      <c r="C149" s="49">
        <f>1</f>
        <v>1</v>
      </c>
      <c r="D149" s="47">
        <f>(2*B149*C149)/(B149+C149)</f>
        <v>1</v>
      </c>
      <c r="E149" s="13" t="s">
        <v>543</v>
      </c>
    </row>
    <row r="150" spans="1:5" x14ac:dyDescent="0.25">
      <c r="A150" s="48">
        <v>149</v>
      </c>
      <c r="B150" s="49">
        <f>1</f>
        <v>1</v>
      </c>
      <c r="C150" s="49">
        <f>1</f>
        <v>1</v>
      </c>
      <c r="D150" s="47">
        <f>(2*B150*C150)/(B150+C150)</f>
        <v>1</v>
      </c>
      <c r="E150" s="13" t="s">
        <v>539</v>
      </c>
    </row>
    <row r="151" spans="1:5" ht="15.75" thickBot="1" x14ac:dyDescent="0.3">
      <c r="A151" s="48">
        <v>150</v>
      </c>
      <c r="B151" s="49">
        <f>1</f>
        <v>1</v>
      </c>
      <c r="C151" s="49">
        <f>1</f>
        <v>1</v>
      </c>
      <c r="D151" s="47">
        <f>(2*B151*C151)/(B151+C151)</f>
        <v>1</v>
      </c>
      <c r="E151" s="30" t="s">
        <v>543</v>
      </c>
    </row>
    <row r="152" spans="1:5" x14ac:dyDescent="0.25">
      <c r="A152" s="19">
        <v>151</v>
      </c>
      <c r="B152" s="26">
        <f>12/12</f>
        <v>1</v>
      </c>
      <c r="C152" s="26">
        <f>12/12</f>
        <v>1</v>
      </c>
      <c r="D152" s="25">
        <f>(2*B152*C152)/(B152+C152)</f>
        <v>1</v>
      </c>
      <c r="E152" s="13" t="s">
        <v>77</v>
      </c>
    </row>
    <row r="153" spans="1:5" x14ac:dyDescent="0.25">
      <c r="A153" s="19">
        <v>152</v>
      </c>
      <c r="B153" s="26">
        <f>3/3</f>
        <v>1</v>
      </c>
      <c r="C153" s="26">
        <f>3/3</f>
        <v>1</v>
      </c>
      <c r="D153" s="25">
        <f>(2*B153*C153)/(B153+C153)</f>
        <v>1</v>
      </c>
      <c r="E153" s="13" t="s">
        <v>540</v>
      </c>
    </row>
    <row r="154" spans="1:5" x14ac:dyDescent="0.25">
      <c r="A154" s="48">
        <v>153</v>
      </c>
      <c r="B154" s="49">
        <f>1</f>
        <v>1</v>
      </c>
      <c r="C154" s="49">
        <f>1</f>
        <v>1</v>
      </c>
      <c r="D154" s="47">
        <f>(2*B154*C154)/(B154+C154)</f>
        <v>1</v>
      </c>
      <c r="E154" s="13" t="s">
        <v>542</v>
      </c>
    </row>
    <row r="155" spans="1:5" x14ac:dyDescent="0.25">
      <c r="A155" s="19">
        <v>154</v>
      </c>
      <c r="B155" s="26">
        <f>19/19</f>
        <v>1</v>
      </c>
      <c r="C155" s="26">
        <f>19/19</f>
        <v>1</v>
      </c>
      <c r="D155" s="25">
        <f>(2*B155*C155)/(B155+C155)</f>
        <v>1</v>
      </c>
      <c r="E155" s="13" t="s">
        <v>77</v>
      </c>
    </row>
    <row r="156" spans="1:5" x14ac:dyDescent="0.25">
      <c r="A156" s="48">
        <v>155</v>
      </c>
      <c r="B156" s="49">
        <f>1</f>
        <v>1</v>
      </c>
      <c r="C156" s="49">
        <f>1</f>
        <v>1</v>
      </c>
      <c r="D156" s="47">
        <f>(2*B156*C156)/(B156+C156)</f>
        <v>1</v>
      </c>
      <c r="E156" s="13" t="s">
        <v>77</v>
      </c>
    </row>
    <row r="157" spans="1:5" x14ac:dyDescent="0.25">
      <c r="A157" s="19">
        <v>156</v>
      </c>
      <c r="B157" s="26">
        <f>23/23</f>
        <v>1</v>
      </c>
      <c r="C157" s="26">
        <f>23/23</f>
        <v>1</v>
      </c>
      <c r="D157" s="25">
        <f>(2*B157*C157)/(B157+C157)</f>
        <v>1</v>
      </c>
      <c r="E157" s="13" t="s">
        <v>539</v>
      </c>
    </row>
    <row r="158" spans="1:5" x14ac:dyDescent="0.25">
      <c r="A158" s="19">
        <v>157</v>
      </c>
      <c r="B158" s="26">
        <f>31/31</f>
        <v>1</v>
      </c>
      <c r="C158" s="26">
        <f>31/31</f>
        <v>1</v>
      </c>
      <c r="D158" s="25">
        <f>(2*B158*C158)/(B158+C158)</f>
        <v>1</v>
      </c>
      <c r="E158" s="13" t="s">
        <v>539</v>
      </c>
    </row>
    <row r="159" spans="1:5" x14ac:dyDescent="0.25">
      <c r="A159" s="19">
        <v>158</v>
      </c>
      <c r="B159" s="26">
        <f>5/5</f>
        <v>1</v>
      </c>
      <c r="C159" s="26">
        <f>5/5</f>
        <v>1</v>
      </c>
      <c r="D159" s="25">
        <f>(2*B159*C159)/(B159+C159)</f>
        <v>1</v>
      </c>
      <c r="E159" s="13" t="s">
        <v>539</v>
      </c>
    </row>
    <row r="160" spans="1:5" x14ac:dyDescent="0.25">
      <c r="A160" s="19">
        <v>159</v>
      </c>
      <c r="B160" s="26">
        <f>1/1</f>
        <v>1</v>
      </c>
      <c r="C160" s="26">
        <f>1/1</f>
        <v>1</v>
      </c>
      <c r="D160" s="25">
        <f>(2*B160*C160)/(B160+C160)</f>
        <v>1</v>
      </c>
      <c r="E160" s="13" t="s">
        <v>544</v>
      </c>
    </row>
    <row r="161" spans="1:5" x14ac:dyDescent="0.25">
      <c r="A161" s="19">
        <v>160</v>
      </c>
      <c r="B161" s="26">
        <f>14/14</f>
        <v>1</v>
      </c>
      <c r="C161" s="26">
        <f>14/14</f>
        <v>1</v>
      </c>
      <c r="D161" s="25">
        <f>(2*B161*C161)/(B161+C161)</f>
        <v>1</v>
      </c>
      <c r="E161" s="13" t="s">
        <v>77</v>
      </c>
    </row>
    <row r="162" spans="1:5" x14ac:dyDescent="0.25">
      <c r="A162" s="19">
        <v>161</v>
      </c>
      <c r="B162" s="26">
        <f>17/17</f>
        <v>1</v>
      </c>
      <c r="C162" s="26">
        <f>17/17</f>
        <v>1</v>
      </c>
      <c r="D162" s="25">
        <f>(2*B162*C162)/(B162+C162)</f>
        <v>1</v>
      </c>
      <c r="E162" s="13" t="s">
        <v>77</v>
      </c>
    </row>
    <row r="163" spans="1:5" x14ac:dyDescent="0.25">
      <c r="A163" s="48">
        <v>162</v>
      </c>
      <c r="B163" s="49">
        <f>1</f>
        <v>1</v>
      </c>
      <c r="C163" s="49">
        <f>1</f>
        <v>1</v>
      </c>
      <c r="D163" s="47">
        <f>(2*B163*C163)/(B163+C163)</f>
        <v>1</v>
      </c>
      <c r="E163" s="13" t="s">
        <v>542</v>
      </c>
    </row>
    <row r="164" spans="1:5" x14ac:dyDescent="0.25">
      <c r="A164" s="48">
        <v>163</v>
      </c>
      <c r="B164" s="49">
        <f>1</f>
        <v>1</v>
      </c>
      <c r="C164" s="49">
        <f>1</f>
        <v>1</v>
      </c>
      <c r="D164" s="47">
        <f>(2*B164*C164)/(B164+C164)</f>
        <v>1</v>
      </c>
      <c r="E164" s="13" t="s">
        <v>539</v>
      </c>
    </row>
    <row r="165" spans="1:5" x14ac:dyDescent="0.25">
      <c r="A165" s="19">
        <v>164</v>
      </c>
      <c r="B165" s="26">
        <f>4/4</f>
        <v>1</v>
      </c>
      <c r="C165" s="26">
        <f>4/4</f>
        <v>1</v>
      </c>
      <c r="D165" s="25">
        <f>(2*B165*C165)/(B165+C165)</f>
        <v>1</v>
      </c>
      <c r="E165" s="13" t="s">
        <v>77</v>
      </c>
    </row>
    <row r="166" spans="1:5" x14ac:dyDescent="0.25">
      <c r="A166" s="19">
        <v>165</v>
      </c>
      <c r="B166" s="26">
        <f>21/21</f>
        <v>1</v>
      </c>
      <c r="C166" s="26">
        <f>21/21</f>
        <v>1</v>
      </c>
      <c r="D166" s="25">
        <f>(2*B166*C166)/(B166+C166)</f>
        <v>1</v>
      </c>
      <c r="E166" s="59" t="s">
        <v>538</v>
      </c>
    </row>
    <row r="167" spans="1:5" x14ac:dyDescent="0.25">
      <c r="A167" s="19">
        <v>166</v>
      </c>
      <c r="B167" s="26">
        <f>13/19</f>
        <v>0.68421052631578949</v>
      </c>
      <c r="C167" s="26">
        <f>13/17</f>
        <v>0.76470588235294112</v>
      </c>
      <c r="D167" s="25">
        <f>(2*B167*C167)/(B167+C167)</f>
        <v>0.72222222222222221</v>
      </c>
      <c r="E167" s="13" t="s">
        <v>541</v>
      </c>
    </row>
    <row r="168" spans="1:5" x14ac:dyDescent="0.25">
      <c r="A168" s="48">
        <v>167</v>
      </c>
      <c r="B168" s="49">
        <f>1</f>
        <v>1</v>
      </c>
      <c r="C168" s="49">
        <f>1</f>
        <v>1</v>
      </c>
      <c r="D168" s="47">
        <f>(2*B168*C168)/(B168+C168)</f>
        <v>1</v>
      </c>
      <c r="E168" s="13" t="s">
        <v>539</v>
      </c>
    </row>
    <row r="169" spans="1:5" x14ac:dyDescent="0.25">
      <c r="A169" s="19">
        <v>168</v>
      </c>
      <c r="B169" s="26">
        <f>7/7</f>
        <v>1</v>
      </c>
      <c r="C169" s="26">
        <f>7/7</f>
        <v>1</v>
      </c>
      <c r="D169" s="25">
        <f>(2*B169*C169)/(B169+C169)</f>
        <v>1</v>
      </c>
      <c r="E169" s="59" t="s">
        <v>540</v>
      </c>
    </row>
    <row r="170" spans="1:5" x14ac:dyDescent="0.25">
      <c r="A170" s="19">
        <v>169</v>
      </c>
      <c r="B170" s="26">
        <f>5/5</f>
        <v>1</v>
      </c>
      <c r="C170" s="26">
        <f>5/5</f>
        <v>1</v>
      </c>
      <c r="D170" s="25">
        <f>(2*B170*C170)/(B170+C170)</f>
        <v>1</v>
      </c>
      <c r="E170" s="13" t="s">
        <v>543</v>
      </c>
    </row>
    <row r="171" spans="1:5" x14ac:dyDescent="0.25">
      <c r="A171" s="19">
        <v>170</v>
      </c>
      <c r="B171" s="26">
        <f>2/2</f>
        <v>1</v>
      </c>
      <c r="C171" s="26">
        <f>2/2</f>
        <v>1</v>
      </c>
      <c r="D171" s="25">
        <f>(2*B171*C171)/(B171+C171)</f>
        <v>1</v>
      </c>
      <c r="E171" s="13" t="s">
        <v>542</v>
      </c>
    </row>
    <row r="172" spans="1:5" x14ac:dyDescent="0.25">
      <c r="A172" s="19">
        <v>171</v>
      </c>
      <c r="B172" s="26">
        <f>1/1</f>
        <v>1</v>
      </c>
      <c r="C172" s="26">
        <f>1/1</f>
        <v>1</v>
      </c>
      <c r="D172" s="25">
        <f>(2*B172*C172)/(B172+C172)</f>
        <v>1</v>
      </c>
      <c r="E172" s="13" t="s">
        <v>541</v>
      </c>
    </row>
    <row r="173" spans="1:5" x14ac:dyDescent="0.25">
      <c r="A173" s="19">
        <v>172</v>
      </c>
      <c r="B173" s="26">
        <f>3/3</f>
        <v>1</v>
      </c>
      <c r="C173" s="26">
        <f>3/3</f>
        <v>1</v>
      </c>
      <c r="D173" s="25">
        <f>(2*B173*C173)/(B173+C173)</f>
        <v>1</v>
      </c>
      <c r="E173" s="13" t="s">
        <v>541</v>
      </c>
    </row>
    <row r="174" spans="1:5" x14ac:dyDescent="0.25">
      <c r="A174" s="19">
        <v>173</v>
      </c>
      <c r="B174" s="26">
        <f>2/2</f>
        <v>1</v>
      </c>
      <c r="C174" s="26">
        <f>2/2</f>
        <v>1</v>
      </c>
      <c r="D174" s="25">
        <f>(2*B174*C174)/(B174+C174)</f>
        <v>1</v>
      </c>
      <c r="E174" s="13" t="s">
        <v>540</v>
      </c>
    </row>
    <row r="175" spans="1:5" x14ac:dyDescent="0.25">
      <c r="A175" s="19">
        <v>174</v>
      </c>
      <c r="B175" s="26">
        <f>13/13</f>
        <v>1</v>
      </c>
      <c r="C175" s="26">
        <f>13/13</f>
        <v>1</v>
      </c>
      <c r="D175" s="25">
        <f>(2*B175*C175)/(B175+C175)</f>
        <v>1</v>
      </c>
      <c r="E175" s="59" t="s">
        <v>77</v>
      </c>
    </row>
    <row r="176" spans="1:5" ht="15.75" thickBot="1" x14ac:dyDescent="0.3">
      <c r="A176" s="19">
        <v>175</v>
      </c>
      <c r="B176" s="26">
        <f>12/12</f>
        <v>1</v>
      </c>
      <c r="C176" s="26">
        <f>12/12</f>
        <v>1</v>
      </c>
      <c r="D176" s="25">
        <f>(2*B176*C176)/(B176+C176)</f>
        <v>1</v>
      </c>
      <c r="E176" s="30" t="s">
        <v>77</v>
      </c>
    </row>
    <row r="177" spans="1:5" x14ac:dyDescent="0.25">
      <c r="A177" s="19">
        <v>176</v>
      </c>
      <c r="B177" s="26">
        <f>3/3</f>
        <v>1</v>
      </c>
      <c r="C177" s="26">
        <f>3/3</f>
        <v>1</v>
      </c>
      <c r="D177" s="25">
        <f>(2*B177*C177)/(B177+C177)</f>
        <v>1</v>
      </c>
      <c r="E177" s="13" t="s">
        <v>538</v>
      </c>
    </row>
    <row r="178" spans="1:5" x14ac:dyDescent="0.25">
      <c r="A178" s="19">
        <v>177</v>
      </c>
      <c r="B178" s="26">
        <f>5/5</f>
        <v>1</v>
      </c>
      <c r="C178" s="26">
        <f>5/5</f>
        <v>1</v>
      </c>
      <c r="D178" s="25">
        <f>(2*B178*C178)/(B178+C178)</f>
        <v>1</v>
      </c>
      <c r="E178" s="13" t="s">
        <v>539</v>
      </c>
    </row>
    <row r="179" spans="1:5" x14ac:dyDescent="0.25">
      <c r="A179" s="19">
        <v>178</v>
      </c>
      <c r="B179" s="26">
        <f>17/17</f>
        <v>1</v>
      </c>
      <c r="C179" s="26">
        <f>17/17</f>
        <v>1</v>
      </c>
      <c r="D179" s="25">
        <f>(2*B179*C179)/(B179+C179)</f>
        <v>1</v>
      </c>
      <c r="E179" s="13" t="s">
        <v>541</v>
      </c>
    </row>
    <row r="180" spans="1:5" x14ac:dyDescent="0.25">
      <c r="A180" s="48">
        <v>179</v>
      </c>
      <c r="B180" s="49">
        <f>1</f>
        <v>1</v>
      </c>
      <c r="C180" s="49">
        <f>1</f>
        <v>1</v>
      </c>
      <c r="D180" s="47">
        <f>(2*B180*C180)/(B180+C180)</f>
        <v>1</v>
      </c>
      <c r="E180" s="13" t="s">
        <v>77</v>
      </c>
    </row>
    <row r="181" spans="1:5" x14ac:dyDescent="0.25">
      <c r="A181" s="48">
        <v>180</v>
      </c>
      <c r="B181" s="49">
        <f>1</f>
        <v>1</v>
      </c>
      <c r="C181" s="49">
        <f>1</f>
        <v>1</v>
      </c>
      <c r="D181" s="47">
        <f>(2*B181*C181)/(B181+C181)</f>
        <v>1</v>
      </c>
      <c r="E181" s="13" t="s">
        <v>77</v>
      </c>
    </row>
    <row r="182" spans="1:5" x14ac:dyDescent="0.25">
      <c r="A182" s="48">
        <v>181</v>
      </c>
      <c r="B182" s="49">
        <f>1</f>
        <v>1</v>
      </c>
      <c r="C182" s="49">
        <f>1</f>
        <v>1</v>
      </c>
      <c r="D182" s="47">
        <f>(2*B182*C182)/(B182+C182)</f>
        <v>1</v>
      </c>
      <c r="E182" s="13" t="s">
        <v>544</v>
      </c>
    </row>
    <row r="183" spans="1:5" x14ac:dyDescent="0.25">
      <c r="A183" s="19">
        <v>182</v>
      </c>
      <c r="B183" s="26">
        <f>3/3</f>
        <v>1</v>
      </c>
      <c r="C183" s="26">
        <f>3/3</f>
        <v>1</v>
      </c>
      <c r="D183" s="25">
        <f>(2*B183*C183)/(B183+C183)</f>
        <v>1</v>
      </c>
      <c r="E183" s="13" t="s">
        <v>542</v>
      </c>
    </row>
    <row r="184" spans="1:5" x14ac:dyDescent="0.25">
      <c r="A184" s="19">
        <v>183</v>
      </c>
      <c r="B184" s="26">
        <f>4/4</f>
        <v>1</v>
      </c>
      <c r="C184" s="26">
        <f>4/4</f>
        <v>1</v>
      </c>
      <c r="D184" s="25">
        <f>(2*B184*C184)/(B184+C184)</f>
        <v>1</v>
      </c>
      <c r="E184" s="13" t="s">
        <v>539</v>
      </c>
    </row>
    <row r="185" spans="1:5" x14ac:dyDescent="0.25">
      <c r="A185" s="48">
        <v>184</v>
      </c>
      <c r="B185" s="49">
        <f>1</f>
        <v>1</v>
      </c>
      <c r="C185" s="49">
        <f>1</f>
        <v>1</v>
      </c>
      <c r="D185" s="47">
        <f>(2*B185*C185)/(B185+C185)</f>
        <v>1</v>
      </c>
      <c r="E185" s="59" t="s">
        <v>544</v>
      </c>
    </row>
    <row r="186" spans="1:5" x14ac:dyDescent="0.25">
      <c r="A186" s="48">
        <v>185</v>
      </c>
      <c r="B186" s="49">
        <f>1</f>
        <v>1</v>
      </c>
      <c r="C186" s="49">
        <f>1</f>
        <v>1</v>
      </c>
      <c r="D186" s="47">
        <f>(2*B186*C186)/(B186+C186)</f>
        <v>1</v>
      </c>
      <c r="E186" s="13" t="s">
        <v>541</v>
      </c>
    </row>
    <row r="187" spans="1:5" x14ac:dyDescent="0.25">
      <c r="A187" s="52">
        <v>186</v>
      </c>
      <c r="B187" s="53">
        <f>0</f>
        <v>0</v>
      </c>
      <c r="C187" s="53">
        <f>0/1</f>
        <v>0</v>
      </c>
      <c r="D187" s="54">
        <f>0</f>
        <v>0</v>
      </c>
      <c r="E187" s="13" t="s">
        <v>538</v>
      </c>
    </row>
    <row r="188" spans="1:5" x14ac:dyDescent="0.25">
      <c r="A188" s="19">
        <v>187</v>
      </c>
      <c r="B188" s="26">
        <f>6/6</f>
        <v>1</v>
      </c>
      <c r="C188" s="26">
        <f>6/6</f>
        <v>1</v>
      </c>
      <c r="D188" s="25">
        <f>(2*B188*C188)/(B188+C188)</f>
        <v>1</v>
      </c>
      <c r="E188" s="13" t="s">
        <v>542</v>
      </c>
    </row>
    <row r="189" spans="1:5" x14ac:dyDescent="0.25">
      <c r="A189" s="19">
        <v>188</v>
      </c>
      <c r="B189" s="26">
        <f>5/5</f>
        <v>1</v>
      </c>
      <c r="C189" s="26">
        <f>5/5</f>
        <v>1</v>
      </c>
      <c r="D189" s="25">
        <f>(2*B189*C189)/(B189+C189)</f>
        <v>1</v>
      </c>
      <c r="E189" s="13" t="s">
        <v>77</v>
      </c>
    </row>
    <row r="190" spans="1:5" x14ac:dyDescent="0.25">
      <c r="A190" s="19">
        <v>189</v>
      </c>
      <c r="B190" s="26">
        <f>2/2</f>
        <v>1</v>
      </c>
      <c r="C190" s="26">
        <f>2/2</f>
        <v>1</v>
      </c>
      <c r="D190" s="25">
        <f>(2*B190*C190)/(B190+C190)</f>
        <v>1</v>
      </c>
      <c r="E190" s="13" t="s">
        <v>540</v>
      </c>
    </row>
    <row r="191" spans="1:5" x14ac:dyDescent="0.25">
      <c r="A191" s="19">
        <v>190</v>
      </c>
      <c r="B191" s="26">
        <f>4/4</f>
        <v>1</v>
      </c>
      <c r="C191" s="26">
        <f>4/4</f>
        <v>1</v>
      </c>
      <c r="D191" s="25">
        <f>(2*B191*C191)/(B191+C191)</f>
        <v>1</v>
      </c>
      <c r="E191" s="13" t="s">
        <v>541</v>
      </c>
    </row>
    <row r="192" spans="1:5" x14ac:dyDescent="0.25">
      <c r="A192" s="19">
        <v>191</v>
      </c>
      <c r="B192" s="26">
        <f>8/8</f>
        <v>1</v>
      </c>
      <c r="C192" s="26">
        <f>8/8</f>
        <v>1</v>
      </c>
      <c r="D192" s="25">
        <f>(2*B192*C192)/(B192+C192)</f>
        <v>1</v>
      </c>
      <c r="E192" s="13" t="s">
        <v>77</v>
      </c>
    </row>
    <row r="193" spans="1:5" x14ac:dyDescent="0.25">
      <c r="A193" s="19">
        <v>192</v>
      </c>
      <c r="B193" s="26">
        <f>12/12</f>
        <v>1</v>
      </c>
      <c r="C193" s="26">
        <f>12/12</f>
        <v>1</v>
      </c>
      <c r="D193" s="25">
        <f>(2*B193*C193)/(B193+C193)</f>
        <v>1</v>
      </c>
      <c r="E193" s="13" t="s">
        <v>77</v>
      </c>
    </row>
    <row r="194" spans="1:5" x14ac:dyDescent="0.25">
      <c r="A194" s="19">
        <v>193</v>
      </c>
      <c r="B194" s="26">
        <f>4/4</f>
        <v>1</v>
      </c>
      <c r="C194" s="26">
        <f>4/4</f>
        <v>1</v>
      </c>
      <c r="D194" s="25">
        <f>(2*B194*C194)/(B194+C194)</f>
        <v>1</v>
      </c>
      <c r="E194" s="13" t="s">
        <v>541</v>
      </c>
    </row>
    <row r="195" spans="1:5" x14ac:dyDescent="0.25">
      <c r="A195" s="19">
        <v>194</v>
      </c>
      <c r="B195" s="26">
        <f>3/3</f>
        <v>1</v>
      </c>
      <c r="C195" s="26">
        <f>3/3</f>
        <v>1</v>
      </c>
      <c r="D195" s="25">
        <f>(2*B195*C195)/(B195+C195)</f>
        <v>1</v>
      </c>
      <c r="E195" s="13" t="s">
        <v>542</v>
      </c>
    </row>
    <row r="196" spans="1:5" x14ac:dyDescent="0.25">
      <c r="A196" s="19">
        <v>195</v>
      </c>
      <c r="B196" s="26">
        <f>11/11</f>
        <v>1</v>
      </c>
      <c r="C196" s="26">
        <f>11/11</f>
        <v>1</v>
      </c>
      <c r="D196" s="25">
        <f>(2*B196*C196)/(B196+C196)</f>
        <v>1</v>
      </c>
      <c r="E196" s="13" t="s">
        <v>77</v>
      </c>
    </row>
    <row r="197" spans="1:5" x14ac:dyDescent="0.25">
      <c r="A197" s="19">
        <v>196</v>
      </c>
      <c r="B197" s="26">
        <f>4/4</f>
        <v>1</v>
      </c>
      <c r="C197" s="26">
        <f>4/4</f>
        <v>1</v>
      </c>
      <c r="D197" s="25">
        <f>(2*B197*C197)/(B197+C197)</f>
        <v>1</v>
      </c>
      <c r="E197" s="13" t="s">
        <v>77</v>
      </c>
    </row>
    <row r="198" spans="1:5" x14ac:dyDescent="0.25">
      <c r="A198" s="48">
        <v>197</v>
      </c>
      <c r="B198" s="49">
        <f>1</f>
        <v>1</v>
      </c>
      <c r="C198" s="49">
        <f>1</f>
        <v>1</v>
      </c>
      <c r="D198" s="47">
        <f>(2*B198*C198)/(B198+C198)</f>
        <v>1</v>
      </c>
      <c r="E198" s="13" t="s">
        <v>544</v>
      </c>
    </row>
    <row r="199" spans="1:5" x14ac:dyDescent="0.25">
      <c r="A199" s="19">
        <v>198</v>
      </c>
      <c r="B199" s="26">
        <f>3/3</f>
        <v>1</v>
      </c>
      <c r="C199" s="26">
        <f>3/3</f>
        <v>1</v>
      </c>
      <c r="D199" s="25">
        <f>(2*B199*C199)/(B199+C199)</f>
        <v>1</v>
      </c>
      <c r="E199" s="13" t="s">
        <v>543</v>
      </c>
    </row>
    <row r="200" spans="1:5" x14ac:dyDescent="0.25">
      <c r="A200" s="19">
        <v>199</v>
      </c>
      <c r="B200" s="26">
        <f>6/6</f>
        <v>1</v>
      </c>
      <c r="C200" s="26">
        <f>6/6</f>
        <v>1</v>
      </c>
      <c r="D200" s="25">
        <f>(2*B200*C200)/(B200+C200)</f>
        <v>1</v>
      </c>
      <c r="E200" s="13" t="s">
        <v>539</v>
      </c>
    </row>
    <row r="201" spans="1:5" ht="15.75" thickBot="1" x14ac:dyDescent="0.3">
      <c r="A201" s="19">
        <v>200</v>
      </c>
      <c r="B201" s="26">
        <f>18/18</f>
        <v>1</v>
      </c>
      <c r="C201" s="26">
        <f>18/18</f>
        <v>1</v>
      </c>
      <c r="D201" s="25">
        <f>(2*B201*C201)/(B201+C201)</f>
        <v>1</v>
      </c>
      <c r="E201" s="30" t="s">
        <v>541</v>
      </c>
    </row>
    <row r="202" spans="1:5" x14ac:dyDescent="0.25">
      <c r="A202" s="48">
        <v>201</v>
      </c>
      <c r="B202" s="49">
        <f>1</f>
        <v>1</v>
      </c>
      <c r="C202" s="49">
        <f>1</f>
        <v>1</v>
      </c>
      <c r="D202" s="47">
        <f>(2*B202*C202)/(B202+C202)</f>
        <v>1</v>
      </c>
      <c r="E202" s="13" t="s">
        <v>77</v>
      </c>
    </row>
    <row r="203" spans="1:5" x14ac:dyDescent="0.25">
      <c r="A203" s="48">
        <v>202</v>
      </c>
      <c r="B203" s="49">
        <f>1</f>
        <v>1</v>
      </c>
      <c r="C203" s="49">
        <f>1</f>
        <v>1</v>
      </c>
      <c r="D203" s="47">
        <f>(2*B203*C203)/(B203+C203)</f>
        <v>1</v>
      </c>
      <c r="E203" s="13" t="s">
        <v>541</v>
      </c>
    </row>
    <row r="204" spans="1:5" x14ac:dyDescent="0.25">
      <c r="A204" s="52">
        <v>203</v>
      </c>
      <c r="B204" s="53">
        <f>0</f>
        <v>0</v>
      </c>
      <c r="C204" s="53">
        <f>0/4</f>
        <v>0</v>
      </c>
      <c r="D204" s="54">
        <f>0</f>
        <v>0</v>
      </c>
      <c r="E204" s="13" t="s">
        <v>539</v>
      </c>
    </row>
    <row r="205" spans="1:5" x14ac:dyDescent="0.25">
      <c r="A205" s="52">
        <v>204</v>
      </c>
      <c r="B205" s="53">
        <f>0</f>
        <v>0</v>
      </c>
      <c r="C205" s="53">
        <f>0/1</f>
        <v>0</v>
      </c>
      <c r="D205" s="54">
        <f>0</f>
        <v>0</v>
      </c>
      <c r="E205" s="13" t="s">
        <v>541</v>
      </c>
    </row>
    <row r="206" spans="1:5" x14ac:dyDescent="0.25">
      <c r="A206" s="52">
        <v>205</v>
      </c>
      <c r="B206" s="53">
        <f>0</f>
        <v>0</v>
      </c>
      <c r="C206" s="53">
        <f>0/2</f>
        <v>0</v>
      </c>
      <c r="D206" s="54">
        <f>0</f>
        <v>0</v>
      </c>
      <c r="E206" s="13" t="s">
        <v>539</v>
      </c>
    </row>
    <row r="207" spans="1:5" x14ac:dyDescent="0.25">
      <c r="A207" s="48">
        <v>206</v>
      </c>
      <c r="B207" s="49">
        <f>1</f>
        <v>1</v>
      </c>
      <c r="C207" s="49">
        <f>1</f>
        <v>1</v>
      </c>
      <c r="D207" s="47">
        <f>(2*B207*C207)/(B207+C207)</f>
        <v>1</v>
      </c>
      <c r="E207" s="13" t="s">
        <v>544</v>
      </c>
    </row>
    <row r="208" spans="1:5" x14ac:dyDescent="0.25">
      <c r="A208" s="52">
        <v>207</v>
      </c>
      <c r="B208" s="53">
        <f>0</f>
        <v>0</v>
      </c>
      <c r="C208" s="53">
        <f>0/2</f>
        <v>0</v>
      </c>
      <c r="D208" s="54">
        <f>0</f>
        <v>0</v>
      </c>
      <c r="E208" s="13" t="s">
        <v>540</v>
      </c>
    </row>
    <row r="209" spans="1:5" x14ac:dyDescent="0.25">
      <c r="A209" s="48">
        <v>208</v>
      </c>
      <c r="B209" s="49">
        <f>1</f>
        <v>1</v>
      </c>
      <c r="C209" s="49">
        <f>1</f>
        <v>1</v>
      </c>
      <c r="D209" s="47">
        <f>(2*B209*C209)/(B209+C209)</f>
        <v>1</v>
      </c>
      <c r="E209" s="59" t="s">
        <v>544</v>
      </c>
    </row>
    <row r="210" spans="1:5" x14ac:dyDescent="0.25">
      <c r="A210" s="48">
        <v>209</v>
      </c>
      <c r="B210" s="49">
        <f>1</f>
        <v>1</v>
      </c>
      <c r="C210" s="49">
        <f>1</f>
        <v>1</v>
      </c>
      <c r="D210" s="47">
        <f>(2*B210*C210)/(B210+C210)</f>
        <v>1</v>
      </c>
      <c r="E210" s="13" t="s">
        <v>77</v>
      </c>
    </row>
    <row r="211" spans="1:5" x14ac:dyDescent="0.25">
      <c r="A211" s="48">
        <v>210</v>
      </c>
      <c r="B211" s="49">
        <f>1</f>
        <v>1</v>
      </c>
      <c r="C211" s="49">
        <f>1</f>
        <v>1</v>
      </c>
      <c r="D211" s="47">
        <f>(2*B211*C211)/(B211+C211)</f>
        <v>1</v>
      </c>
      <c r="E211" s="13" t="s">
        <v>77</v>
      </c>
    </row>
    <row r="212" spans="1:5" x14ac:dyDescent="0.25">
      <c r="A212" s="48">
        <v>211</v>
      </c>
      <c r="B212" s="49">
        <f>1</f>
        <v>1</v>
      </c>
      <c r="C212" s="49">
        <f>1</f>
        <v>1</v>
      </c>
      <c r="D212" s="47">
        <f>(2*B212*C212)/(B212+C212)</f>
        <v>1</v>
      </c>
      <c r="E212" s="13" t="s">
        <v>541</v>
      </c>
    </row>
    <row r="213" spans="1:5" x14ac:dyDescent="0.25">
      <c r="A213" s="52">
        <v>212</v>
      </c>
      <c r="B213" s="53">
        <f>0</f>
        <v>0</v>
      </c>
      <c r="C213" s="53">
        <f>0/1</f>
        <v>0</v>
      </c>
      <c r="D213" s="54">
        <f>0</f>
        <v>0</v>
      </c>
      <c r="E213" s="13" t="s">
        <v>541</v>
      </c>
    </row>
    <row r="214" spans="1:5" x14ac:dyDescent="0.25">
      <c r="A214" s="48">
        <v>213</v>
      </c>
      <c r="B214" s="49">
        <f>1</f>
        <v>1</v>
      </c>
      <c r="C214" s="49">
        <f>1</f>
        <v>1</v>
      </c>
      <c r="D214" s="47">
        <f>(2*B214*C214)/(B214+C214)</f>
        <v>1</v>
      </c>
      <c r="E214" s="13" t="s">
        <v>77</v>
      </c>
    </row>
    <row r="215" spans="1:5" x14ac:dyDescent="0.25">
      <c r="A215" s="48">
        <v>214</v>
      </c>
      <c r="B215" s="49">
        <f>1</f>
        <v>1</v>
      </c>
      <c r="C215" s="49">
        <f>1</f>
        <v>1</v>
      </c>
      <c r="D215" s="47">
        <f>(2*B215*C215)/(B215+C215)</f>
        <v>1</v>
      </c>
      <c r="E215" s="13" t="s">
        <v>541</v>
      </c>
    </row>
    <row r="216" spans="1:5" x14ac:dyDescent="0.25">
      <c r="A216" s="48">
        <v>215</v>
      </c>
      <c r="B216" s="49">
        <f>1</f>
        <v>1</v>
      </c>
      <c r="C216" s="49">
        <f>1</f>
        <v>1</v>
      </c>
      <c r="D216" s="47">
        <f>(2*B216*C216)/(B216+C216)</f>
        <v>1</v>
      </c>
      <c r="E216" s="13" t="s">
        <v>77</v>
      </c>
    </row>
    <row r="217" spans="1:5" x14ac:dyDescent="0.25">
      <c r="A217" s="19">
        <v>216</v>
      </c>
      <c r="B217" s="26">
        <f>1/1</f>
        <v>1</v>
      </c>
      <c r="C217" s="26">
        <f>1/1</f>
        <v>1</v>
      </c>
      <c r="D217" s="25">
        <f>(2*B217*C217)/(B217+C217)</f>
        <v>1</v>
      </c>
      <c r="E217" s="13" t="s">
        <v>541</v>
      </c>
    </row>
    <row r="218" spans="1:5" x14ac:dyDescent="0.25">
      <c r="A218" s="48">
        <v>217</v>
      </c>
      <c r="B218" s="49">
        <f>1</f>
        <v>1</v>
      </c>
      <c r="C218" s="49">
        <f>1</f>
        <v>1</v>
      </c>
      <c r="D218" s="47">
        <f>(2*B218*C218)/(B218+C218)</f>
        <v>1</v>
      </c>
      <c r="E218" s="13" t="s">
        <v>539</v>
      </c>
    </row>
    <row r="219" spans="1:5" x14ac:dyDescent="0.25">
      <c r="A219" s="52">
        <v>218</v>
      </c>
      <c r="B219" s="53">
        <f>0/2</f>
        <v>0</v>
      </c>
      <c r="C219" s="53">
        <f>0</f>
        <v>0</v>
      </c>
      <c r="D219" s="54">
        <f>0</f>
        <v>0</v>
      </c>
      <c r="E219" s="13" t="s">
        <v>538</v>
      </c>
    </row>
    <row r="220" spans="1:5" x14ac:dyDescent="0.25">
      <c r="A220" s="48">
        <v>219</v>
      </c>
      <c r="B220" s="49">
        <f>1</f>
        <v>1</v>
      </c>
      <c r="C220" s="49">
        <f>1</f>
        <v>1</v>
      </c>
      <c r="D220" s="47">
        <f>(2*B220*C220)/(B220+C220)</f>
        <v>1</v>
      </c>
      <c r="E220" s="13" t="s">
        <v>538</v>
      </c>
    </row>
    <row r="221" spans="1:5" x14ac:dyDescent="0.25">
      <c r="A221" s="48">
        <v>220</v>
      </c>
      <c r="B221" s="49">
        <f>1</f>
        <v>1</v>
      </c>
      <c r="C221" s="49">
        <f>1</f>
        <v>1</v>
      </c>
      <c r="D221" s="47">
        <f>(2*B221*C221)/(B221+C221)</f>
        <v>1</v>
      </c>
      <c r="E221" s="13" t="s">
        <v>538</v>
      </c>
    </row>
    <row r="222" spans="1:5" x14ac:dyDescent="0.25">
      <c r="A222" s="48">
        <v>221</v>
      </c>
      <c r="B222" s="49">
        <f>1</f>
        <v>1</v>
      </c>
      <c r="C222" s="49">
        <f>1</f>
        <v>1</v>
      </c>
      <c r="D222" s="47">
        <f>(2*B222*C222)/(B222+C222)</f>
        <v>1</v>
      </c>
      <c r="E222" s="13" t="s">
        <v>77</v>
      </c>
    </row>
    <row r="223" spans="1:5" x14ac:dyDescent="0.25">
      <c r="A223" s="48">
        <v>222</v>
      </c>
      <c r="B223" s="49">
        <f>1</f>
        <v>1</v>
      </c>
      <c r="C223" s="49">
        <f>1</f>
        <v>1</v>
      </c>
      <c r="D223" s="47">
        <f>(2*B223*C223)/(B223+C223)</f>
        <v>1</v>
      </c>
      <c r="E223" s="13" t="s">
        <v>77</v>
      </c>
    </row>
    <row r="224" spans="1:5" x14ac:dyDescent="0.25">
      <c r="A224" s="48">
        <v>223</v>
      </c>
      <c r="B224" s="49">
        <f>1</f>
        <v>1</v>
      </c>
      <c r="C224" s="49">
        <f>1</f>
        <v>1</v>
      </c>
      <c r="D224" s="47">
        <f>(2*B224*C224)/(B224+C224)</f>
        <v>1</v>
      </c>
      <c r="E224" s="13" t="s">
        <v>541</v>
      </c>
    </row>
    <row r="225" spans="1:5" x14ac:dyDescent="0.25">
      <c r="A225" s="52">
        <v>224</v>
      </c>
      <c r="B225" s="53">
        <f>0</f>
        <v>0</v>
      </c>
      <c r="C225" s="53">
        <f>0/4</f>
        <v>0</v>
      </c>
      <c r="D225" s="54">
        <f>0</f>
        <v>0</v>
      </c>
      <c r="E225" s="13" t="s">
        <v>541</v>
      </c>
    </row>
    <row r="226" spans="1:5" ht="15.75" thickBot="1" x14ac:dyDescent="0.3">
      <c r="A226" s="19">
        <v>225</v>
      </c>
      <c r="B226" s="26">
        <f>2/2</f>
        <v>1</v>
      </c>
      <c r="C226" s="26">
        <f>2/2</f>
        <v>1</v>
      </c>
      <c r="D226" s="25">
        <f>(2*B226*C226)/(B226+C226)</f>
        <v>1</v>
      </c>
      <c r="E226" s="30" t="s">
        <v>539</v>
      </c>
    </row>
    <row r="227" spans="1:5" x14ac:dyDescent="0.25">
      <c r="A227" s="48">
        <v>226</v>
      </c>
      <c r="B227" s="49">
        <f>1</f>
        <v>1</v>
      </c>
      <c r="C227" s="49">
        <f>1</f>
        <v>1</v>
      </c>
      <c r="D227" s="47">
        <f>(2*B227*C227)/(B227+C227)</f>
        <v>1</v>
      </c>
      <c r="E227" s="13" t="s">
        <v>544</v>
      </c>
    </row>
    <row r="228" spans="1:5" x14ac:dyDescent="0.25">
      <c r="A228" s="48">
        <v>227</v>
      </c>
      <c r="B228" s="49">
        <f>1</f>
        <v>1</v>
      </c>
      <c r="C228" s="49">
        <f>1</f>
        <v>1</v>
      </c>
      <c r="D228" s="47">
        <f>(2*B228*C228)/(B228+C228)</f>
        <v>1</v>
      </c>
      <c r="E228" s="13" t="s">
        <v>541</v>
      </c>
    </row>
    <row r="229" spans="1:5" x14ac:dyDescent="0.25">
      <c r="A229" s="19">
        <v>228</v>
      </c>
      <c r="B229" s="26">
        <f>11/11</f>
        <v>1</v>
      </c>
      <c r="C229" s="26">
        <f>11/11</f>
        <v>1</v>
      </c>
      <c r="D229" s="25">
        <f>(2*B229*C229)/(B229+C229)</f>
        <v>1</v>
      </c>
      <c r="E229" s="59" t="s">
        <v>544</v>
      </c>
    </row>
    <row r="230" spans="1:5" x14ac:dyDescent="0.25">
      <c r="A230" s="19">
        <v>229</v>
      </c>
      <c r="B230" s="26">
        <f>24/24</f>
        <v>1</v>
      </c>
      <c r="C230" s="26">
        <f>24/26</f>
        <v>0.92307692307692313</v>
      </c>
      <c r="D230" s="25">
        <f>(2*B230*C230)/(B230+C230)</f>
        <v>0.96000000000000008</v>
      </c>
      <c r="E230" s="13" t="s">
        <v>77</v>
      </c>
    </row>
    <row r="231" spans="1:5" x14ac:dyDescent="0.25">
      <c r="A231" s="19">
        <v>230</v>
      </c>
      <c r="B231" s="26">
        <f>8/8</f>
        <v>1</v>
      </c>
      <c r="C231" s="26">
        <f>8/8</f>
        <v>1</v>
      </c>
      <c r="D231" s="25">
        <f>(2*B231*C231)/(B231+C231)</f>
        <v>1</v>
      </c>
      <c r="E231" s="13" t="s">
        <v>77</v>
      </c>
    </row>
    <row r="232" spans="1:5" x14ac:dyDescent="0.25">
      <c r="A232" s="19">
        <v>231</v>
      </c>
      <c r="B232" s="26">
        <f>18/18</f>
        <v>1</v>
      </c>
      <c r="C232" s="26">
        <f>18/19</f>
        <v>0.94736842105263153</v>
      </c>
      <c r="D232" s="25">
        <f>(2*B232*C232)/(B232+C232)</f>
        <v>0.97297297297297303</v>
      </c>
      <c r="E232" s="13" t="s">
        <v>538</v>
      </c>
    </row>
    <row r="233" spans="1:5" x14ac:dyDescent="0.25">
      <c r="A233" s="19">
        <v>232</v>
      </c>
      <c r="B233" s="26">
        <f>18/18</f>
        <v>1</v>
      </c>
      <c r="C233" s="26">
        <f>18/18</f>
        <v>1</v>
      </c>
      <c r="D233" s="25">
        <f>(2*B233*C233)/(B233+C233)</f>
        <v>1</v>
      </c>
      <c r="E233" s="13" t="s">
        <v>77</v>
      </c>
    </row>
    <row r="234" spans="1:5" x14ac:dyDescent="0.25">
      <c r="A234" s="19">
        <v>233</v>
      </c>
      <c r="B234" s="26">
        <f>28/28</f>
        <v>1</v>
      </c>
      <c r="C234" s="26">
        <f>28/28</f>
        <v>1</v>
      </c>
      <c r="D234" s="25">
        <f>(2*B234*C234)/(B234+C234)</f>
        <v>1</v>
      </c>
      <c r="E234" s="13" t="s">
        <v>77</v>
      </c>
    </row>
    <row r="235" spans="1:5" x14ac:dyDescent="0.25">
      <c r="A235" s="52">
        <v>234</v>
      </c>
      <c r="B235" s="53">
        <f>0</f>
        <v>0</v>
      </c>
      <c r="C235" s="53">
        <f>0/3</f>
        <v>0</v>
      </c>
      <c r="D235" s="54">
        <f>0</f>
        <v>0</v>
      </c>
      <c r="E235" s="13" t="s">
        <v>539</v>
      </c>
    </row>
    <row r="236" spans="1:5" x14ac:dyDescent="0.25">
      <c r="A236" s="19">
        <v>235</v>
      </c>
      <c r="B236" s="26">
        <f>21/21</f>
        <v>1</v>
      </c>
      <c r="C236" s="26">
        <f>21/21</f>
        <v>1</v>
      </c>
      <c r="D236" s="25">
        <f>(2*B236*C236)/(B236+C236)</f>
        <v>1</v>
      </c>
      <c r="E236" s="13" t="s">
        <v>540</v>
      </c>
    </row>
    <row r="237" spans="1:5" x14ac:dyDescent="0.25">
      <c r="A237" s="19">
        <v>236</v>
      </c>
      <c r="B237" s="26">
        <f>4/4</f>
        <v>1</v>
      </c>
      <c r="C237" s="26">
        <f>4/4</f>
        <v>1</v>
      </c>
      <c r="D237" s="25">
        <f>(2*B237*C237)/(B237+C237)</f>
        <v>1</v>
      </c>
      <c r="E237" s="13" t="s">
        <v>77</v>
      </c>
    </row>
    <row r="238" spans="1:5" x14ac:dyDescent="0.25">
      <c r="A238" s="48">
        <v>237</v>
      </c>
      <c r="B238" s="49">
        <f>1</f>
        <v>1</v>
      </c>
      <c r="C238" s="49">
        <f>1</f>
        <v>1</v>
      </c>
      <c r="D238" s="47">
        <f>(2*B238*C238)/(B238+C238)</f>
        <v>1</v>
      </c>
      <c r="E238" s="13" t="s">
        <v>538</v>
      </c>
    </row>
    <row r="239" spans="1:5" x14ac:dyDescent="0.25">
      <c r="A239" s="19">
        <v>238</v>
      </c>
      <c r="B239" s="26">
        <f>14/14</f>
        <v>1</v>
      </c>
      <c r="C239" s="26">
        <f>14/16</f>
        <v>0.875</v>
      </c>
      <c r="D239" s="25">
        <f>(2*B239*C239)/(B239+C239)</f>
        <v>0.93333333333333335</v>
      </c>
      <c r="E239" s="13" t="s">
        <v>77</v>
      </c>
    </row>
    <row r="240" spans="1:5" x14ac:dyDescent="0.25">
      <c r="A240" s="19">
        <v>239</v>
      </c>
      <c r="B240" s="26">
        <f>30/30</f>
        <v>1</v>
      </c>
      <c r="C240" s="26">
        <f>30/30</f>
        <v>1</v>
      </c>
      <c r="D240" s="25">
        <f>(2*B240*C240)/(B240+C240)</f>
        <v>1</v>
      </c>
      <c r="E240" s="13" t="s">
        <v>77</v>
      </c>
    </row>
    <row r="241" spans="1:5" x14ac:dyDescent="0.25">
      <c r="A241" s="19">
        <v>240</v>
      </c>
      <c r="B241" s="26">
        <f>11/11</f>
        <v>1</v>
      </c>
      <c r="C241" s="26">
        <f>11/11</f>
        <v>1</v>
      </c>
      <c r="D241" s="25">
        <f>(2*B241*C241)/(B241+C241)</f>
        <v>1</v>
      </c>
      <c r="E241" s="13" t="s">
        <v>77</v>
      </c>
    </row>
    <row r="242" spans="1:5" x14ac:dyDescent="0.25">
      <c r="A242" s="19">
        <v>241</v>
      </c>
      <c r="B242" s="26">
        <f>12/12</f>
        <v>1</v>
      </c>
      <c r="C242" s="26">
        <f>12/17</f>
        <v>0.70588235294117652</v>
      </c>
      <c r="D242" s="25">
        <f>(2*B242*C242)/(B242+C242)</f>
        <v>0.82758620689655171</v>
      </c>
      <c r="E242" s="13" t="s">
        <v>539</v>
      </c>
    </row>
    <row r="243" spans="1:5" x14ac:dyDescent="0.25">
      <c r="A243" s="19">
        <v>242</v>
      </c>
      <c r="B243" s="26">
        <f>73/73</f>
        <v>1</v>
      </c>
      <c r="C243" s="26">
        <f>73/75</f>
        <v>0.97333333333333338</v>
      </c>
      <c r="D243" s="25">
        <f>(2*B243*C243)/(B243+C243)</f>
        <v>0.98648648648648651</v>
      </c>
      <c r="E243" s="13" t="s">
        <v>77</v>
      </c>
    </row>
    <row r="244" spans="1:5" x14ac:dyDescent="0.25">
      <c r="A244" s="19">
        <v>243</v>
      </c>
      <c r="B244" s="26">
        <f>11/11</f>
        <v>1</v>
      </c>
      <c r="C244" s="26">
        <f>11/11</f>
        <v>1</v>
      </c>
      <c r="D244" s="25">
        <f>(2*B244*C244)/(B244+C244)</f>
        <v>1</v>
      </c>
      <c r="E244" s="59" t="s">
        <v>77</v>
      </c>
    </row>
    <row r="245" spans="1:5" x14ac:dyDescent="0.25">
      <c r="A245" s="19">
        <v>244</v>
      </c>
      <c r="B245" s="26">
        <f>20/20</f>
        <v>1</v>
      </c>
      <c r="C245" s="26">
        <f>20/20</f>
        <v>1</v>
      </c>
      <c r="D245" s="25">
        <f>(2*B245*C245)/(B245+C245)</f>
        <v>1</v>
      </c>
      <c r="E245" s="13" t="s">
        <v>77</v>
      </c>
    </row>
    <row r="246" spans="1:5" x14ac:dyDescent="0.25">
      <c r="A246" s="52">
        <v>245</v>
      </c>
      <c r="B246" s="53">
        <f>0</f>
        <v>0</v>
      </c>
      <c r="C246" s="53">
        <f>0/5</f>
        <v>0</v>
      </c>
      <c r="D246" s="54">
        <f>0</f>
        <v>0</v>
      </c>
      <c r="E246" s="13" t="s">
        <v>77</v>
      </c>
    </row>
    <row r="247" spans="1:5" x14ac:dyDescent="0.25">
      <c r="A247" s="19">
        <v>246</v>
      </c>
      <c r="B247" s="26">
        <f>25/25</f>
        <v>1</v>
      </c>
      <c r="C247" s="26">
        <f>25/25</f>
        <v>1</v>
      </c>
      <c r="D247" s="25">
        <f>(2*B247*C247)/(B247+C247)</f>
        <v>1</v>
      </c>
      <c r="E247" s="13" t="s">
        <v>77</v>
      </c>
    </row>
    <row r="248" spans="1:5" x14ac:dyDescent="0.25">
      <c r="A248" s="19">
        <v>247</v>
      </c>
      <c r="B248" s="26">
        <f>22/22</f>
        <v>1</v>
      </c>
      <c r="C248" s="26">
        <f>22/25</f>
        <v>0.88</v>
      </c>
      <c r="D248" s="25">
        <f>(2*B248*C248)/(B248+C248)</f>
        <v>0.93617021276595747</v>
      </c>
      <c r="E248" s="13" t="s">
        <v>77</v>
      </c>
    </row>
    <row r="249" spans="1:5" x14ac:dyDescent="0.25">
      <c r="A249" s="19">
        <v>248</v>
      </c>
      <c r="B249" s="26">
        <f>23/23</f>
        <v>1</v>
      </c>
      <c r="C249" s="26">
        <f>23/25</f>
        <v>0.92</v>
      </c>
      <c r="D249" s="25">
        <f>(2*B249*C249)/(B249+C249)</f>
        <v>0.95833333333333337</v>
      </c>
      <c r="E249" s="13" t="s">
        <v>77</v>
      </c>
    </row>
    <row r="250" spans="1:5" x14ac:dyDescent="0.25">
      <c r="A250" s="52">
        <v>249</v>
      </c>
      <c r="B250" s="53">
        <f>0</f>
        <v>0</v>
      </c>
      <c r="C250" s="53">
        <f>0/3</f>
        <v>0</v>
      </c>
      <c r="D250" s="54">
        <f>0</f>
        <v>0</v>
      </c>
      <c r="E250" s="13" t="s">
        <v>541</v>
      </c>
    </row>
    <row r="251" spans="1:5" ht="15.75" thickBot="1" x14ac:dyDescent="0.3">
      <c r="A251" s="52">
        <v>250</v>
      </c>
      <c r="B251" s="53">
        <f>0</f>
        <v>0</v>
      </c>
      <c r="C251" s="53">
        <f>0/1</f>
        <v>0</v>
      </c>
      <c r="D251" s="54">
        <f>0</f>
        <v>0</v>
      </c>
      <c r="E251" s="34" t="s">
        <v>77</v>
      </c>
    </row>
    <row r="252" spans="1:5" x14ac:dyDescent="0.25">
      <c r="A252" s="19">
        <v>251</v>
      </c>
      <c r="B252" s="26">
        <f>15/15</f>
        <v>1</v>
      </c>
      <c r="C252" s="26">
        <f>15/15</f>
        <v>1</v>
      </c>
      <c r="D252" s="25">
        <f>(2*B252*C252)/(B252+C252)</f>
        <v>1</v>
      </c>
      <c r="E252" s="13" t="s">
        <v>540</v>
      </c>
    </row>
    <row r="253" spans="1:5" x14ac:dyDescent="0.25">
      <c r="A253" s="19">
        <v>252</v>
      </c>
      <c r="B253" s="26">
        <f>10/10</f>
        <v>1</v>
      </c>
      <c r="C253" s="26">
        <f>10/10</f>
        <v>1</v>
      </c>
      <c r="D253" s="25">
        <f>(2*B253*C253)/(B253+C253)</f>
        <v>1</v>
      </c>
      <c r="E253" s="13" t="s">
        <v>77</v>
      </c>
    </row>
    <row r="254" spans="1:5" x14ac:dyDescent="0.25">
      <c r="A254" s="19">
        <v>253</v>
      </c>
      <c r="B254" s="26">
        <f>3/3</f>
        <v>1</v>
      </c>
      <c r="C254" s="26">
        <f>3/3</f>
        <v>1</v>
      </c>
      <c r="D254" s="25">
        <f>(2*B254*C254)/(B254+C254)</f>
        <v>1</v>
      </c>
      <c r="E254" s="13" t="s">
        <v>544</v>
      </c>
    </row>
    <row r="255" spans="1:5" x14ac:dyDescent="0.25">
      <c r="A255" s="48">
        <v>254</v>
      </c>
      <c r="B255" s="49">
        <f>1</f>
        <v>1</v>
      </c>
      <c r="C255" s="49">
        <f>1</f>
        <v>1</v>
      </c>
      <c r="D255" s="47">
        <f>(2*B255*C255)/(B255+C255)</f>
        <v>1</v>
      </c>
      <c r="E255" s="13" t="s">
        <v>541</v>
      </c>
    </row>
    <row r="256" spans="1:5" x14ac:dyDescent="0.25">
      <c r="A256" s="19">
        <v>255</v>
      </c>
      <c r="B256" s="26">
        <f>7/7</f>
        <v>1</v>
      </c>
      <c r="C256" s="26">
        <f>7/7</f>
        <v>1</v>
      </c>
      <c r="D256" s="25">
        <f>(2*B256*C256)/(B256+C256)</f>
        <v>1</v>
      </c>
      <c r="E256" s="41" t="s">
        <v>539</v>
      </c>
    </row>
    <row r="257" spans="1:5" x14ac:dyDescent="0.25">
      <c r="A257" s="19">
        <v>256</v>
      </c>
      <c r="B257" s="26">
        <f>8/8</f>
        <v>1</v>
      </c>
      <c r="C257" s="26">
        <f>8/8</f>
        <v>1</v>
      </c>
      <c r="D257" s="25">
        <f>(2*B257*C257)/(B257+C257)</f>
        <v>1</v>
      </c>
      <c r="E257" s="13" t="s">
        <v>77</v>
      </c>
    </row>
    <row r="258" spans="1:5" x14ac:dyDescent="0.25">
      <c r="A258" s="19">
        <v>257</v>
      </c>
      <c r="B258" s="26">
        <f>9/9</f>
        <v>1</v>
      </c>
      <c r="C258" s="26">
        <f>9/9</f>
        <v>1</v>
      </c>
      <c r="D258" s="25">
        <f>(2*B258*C258)/(B258+C258)</f>
        <v>1</v>
      </c>
      <c r="E258" s="59" t="s">
        <v>541</v>
      </c>
    </row>
    <row r="259" spans="1:5" x14ac:dyDescent="0.25">
      <c r="A259" s="48">
        <v>258</v>
      </c>
      <c r="B259" s="49">
        <f>1</f>
        <v>1</v>
      </c>
      <c r="C259" s="49">
        <f>1</f>
        <v>1</v>
      </c>
      <c r="D259" s="47">
        <f>(2*B259*C259)/(B259+C259)</f>
        <v>1</v>
      </c>
      <c r="E259" s="13" t="s">
        <v>77</v>
      </c>
    </row>
    <row r="260" spans="1:5" x14ac:dyDescent="0.25">
      <c r="A260" s="19">
        <v>259</v>
      </c>
      <c r="B260" s="26">
        <f>4/4</f>
        <v>1</v>
      </c>
      <c r="C260" s="26">
        <f>4/7</f>
        <v>0.5714285714285714</v>
      </c>
      <c r="D260" s="25">
        <f>(2*B260*C260)/(B260+C260)</f>
        <v>0.72727272727272729</v>
      </c>
      <c r="E260" s="13" t="s">
        <v>77</v>
      </c>
    </row>
    <row r="261" spans="1:5" x14ac:dyDescent="0.25">
      <c r="A261" s="19">
        <v>260</v>
      </c>
      <c r="B261" s="26">
        <f>5/5</f>
        <v>1</v>
      </c>
      <c r="C261" s="26">
        <f>5/5</f>
        <v>1</v>
      </c>
      <c r="D261" s="25">
        <f>(2*B261*C261)/(B261+C261)</f>
        <v>1</v>
      </c>
      <c r="E261" s="13" t="s">
        <v>539</v>
      </c>
    </row>
    <row r="262" spans="1:5" x14ac:dyDescent="0.25">
      <c r="A262" s="19">
        <v>261</v>
      </c>
      <c r="B262" s="26">
        <f>1/1</f>
        <v>1</v>
      </c>
      <c r="C262" s="26">
        <f>1/1</f>
        <v>1</v>
      </c>
      <c r="D262" s="25">
        <f>(2*B262*C262)/(B262+C262)</f>
        <v>1</v>
      </c>
      <c r="E262" s="13" t="s">
        <v>77</v>
      </c>
    </row>
    <row r="263" spans="1:5" x14ac:dyDescent="0.25">
      <c r="A263" s="19">
        <v>262</v>
      </c>
      <c r="B263" s="26">
        <f>6/6</f>
        <v>1</v>
      </c>
      <c r="C263" s="26">
        <f>6/6</f>
        <v>1</v>
      </c>
      <c r="D263" s="25">
        <f>(2*B263*C263)/(B263+C263)</f>
        <v>1</v>
      </c>
      <c r="E263" s="13" t="s">
        <v>77</v>
      </c>
    </row>
    <row r="264" spans="1:5" x14ac:dyDescent="0.25">
      <c r="A264" s="19">
        <v>263</v>
      </c>
      <c r="B264" s="26">
        <f>3/3</f>
        <v>1</v>
      </c>
      <c r="C264" s="26">
        <f>3/3</f>
        <v>1</v>
      </c>
      <c r="D264" s="25">
        <f>(2*B264*C264)/(B264+C264)</f>
        <v>1</v>
      </c>
      <c r="E264" s="13" t="s">
        <v>77</v>
      </c>
    </row>
    <row r="265" spans="1:5" x14ac:dyDescent="0.25">
      <c r="A265" s="19">
        <v>264</v>
      </c>
      <c r="B265" s="26">
        <f>15/15</f>
        <v>1</v>
      </c>
      <c r="C265" s="26">
        <f>15/15</f>
        <v>1</v>
      </c>
      <c r="D265" s="25">
        <f>(2*B265*C265)/(B265+C265)</f>
        <v>1</v>
      </c>
      <c r="E265" s="13" t="s">
        <v>539</v>
      </c>
    </row>
    <row r="266" spans="1:5" x14ac:dyDescent="0.25">
      <c r="A266" s="19">
        <v>265</v>
      </c>
      <c r="B266" s="26">
        <f>16/16</f>
        <v>1</v>
      </c>
      <c r="C266" s="26">
        <f>16/16</f>
        <v>1</v>
      </c>
      <c r="D266" s="25">
        <f>(2*B266*C266)/(B266+C266)</f>
        <v>1</v>
      </c>
      <c r="E266" s="13" t="s">
        <v>540</v>
      </c>
    </row>
    <row r="267" spans="1:5" x14ac:dyDescent="0.25">
      <c r="A267" s="19">
        <v>266</v>
      </c>
      <c r="B267" s="26">
        <f>5/5</f>
        <v>1</v>
      </c>
      <c r="C267" s="26">
        <f>5/5</f>
        <v>1</v>
      </c>
      <c r="D267" s="25">
        <f>(2*B267*C267)/(B267+C267)</f>
        <v>1</v>
      </c>
      <c r="E267" s="13" t="s">
        <v>538</v>
      </c>
    </row>
    <row r="268" spans="1:5" x14ac:dyDescent="0.25">
      <c r="A268" s="19">
        <v>267</v>
      </c>
      <c r="B268" s="26">
        <f>5/5</f>
        <v>1</v>
      </c>
      <c r="C268" s="26">
        <f>5/5</f>
        <v>1</v>
      </c>
      <c r="D268" s="25">
        <f>(2*B268*C268)/(B268+C268)</f>
        <v>1</v>
      </c>
      <c r="E268" s="13" t="s">
        <v>77</v>
      </c>
    </row>
    <row r="269" spans="1:5" x14ac:dyDescent="0.25">
      <c r="A269" s="19">
        <v>268</v>
      </c>
      <c r="B269" s="26">
        <f>13/13</f>
        <v>1</v>
      </c>
      <c r="C269" s="26">
        <f>13/13</f>
        <v>1</v>
      </c>
      <c r="D269" s="25">
        <f>(2*B269*C269)/(B269+C269)</f>
        <v>1</v>
      </c>
      <c r="E269" s="59" t="s">
        <v>539</v>
      </c>
    </row>
    <row r="270" spans="1:5" x14ac:dyDescent="0.25">
      <c r="A270" s="19">
        <v>269</v>
      </c>
      <c r="B270" s="26">
        <f>1/1</f>
        <v>1</v>
      </c>
      <c r="C270" s="26">
        <f>1/1</f>
        <v>1</v>
      </c>
      <c r="D270" s="25">
        <f>(2*B270*C270)/(B270+C270)</f>
        <v>1</v>
      </c>
      <c r="E270" s="13" t="s">
        <v>538</v>
      </c>
    </row>
    <row r="271" spans="1:5" x14ac:dyDescent="0.25">
      <c r="A271" s="19">
        <v>270</v>
      </c>
      <c r="B271" s="26">
        <f>8/8</f>
        <v>1</v>
      </c>
      <c r="C271" s="26">
        <f>8/8</f>
        <v>1</v>
      </c>
      <c r="D271" s="25">
        <f>(2*B271*C271)/(B271+C271)</f>
        <v>1</v>
      </c>
      <c r="E271" s="59" t="s">
        <v>544</v>
      </c>
    </row>
    <row r="272" spans="1:5" x14ac:dyDescent="0.25">
      <c r="A272" s="19">
        <v>271</v>
      </c>
      <c r="B272" s="26">
        <f>3/3</f>
        <v>1</v>
      </c>
      <c r="C272" s="26">
        <f>3/3</f>
        <v>1</v>
      </c>
      <c r="D272" s="25">
        <f>(2*B272*C272)/(B272+C272)</f>
        <v>1</v>
      </c>
      <c r="E272" s="13" t="s">
        <v>77</v>
      </c>
    </row>
    <row r="273" spans="1:5" x14ac:dyDescent="0.25">
      <c r="A273" s="19">
        <v>272</v>
      </c>
      <c r="B273" s="26">
        <f>13/13</f>
        <v>1</v>
      </c>
      <c r="C273" s="26">
        <f>13/13</f>
        <v>1</v>
      </c>
      <c r="D273" s="25">
        <f>(2*B273*C273)/(B273+C273)</f>
        <v>1</v>
      </c>
      <c r="E273" s="13" t="s">
        <v>538</v>
      </c>
    </row>
    <row r="274" spans="1:5" x14ac:dyDescent="0.25">
      <c r="A274" s="19">
        <v>273</v>
      </c>
      <c r="B274" s="26">
        <f>5/5</f>
        <v>1</v>
      </c>
      <c r="C274" s="26">
        <f>5/5</f>
        <v>1</v>
      </c>
      <c r="D274" s="25">
        <f>(2*B274*C274)/(B274+C274)</f>
        <v>1</v>
      </c>
      <c r="E274" s="13" t="s">
        <v>544</v>
      </c>
    </row>
    <row r="275" spans="1:5" x14ac:dyDescent="0.25">
      <c r="A275" s="19">
        <v>274</v>
      </c>
      <c r="B275" s="26">
        <f>1/1</f>
        <v>1</v>
      </c>
      <c r="C275" s="26">
        <f>1/1</f>
        <v>1</v>
      </c>
      <c r="D275" s="25">
        <f>(2*B275*C275)/(B275+C275)</f>
        <v>1</v>
      </c>
      <c r="E275" s="13" t="s">
        <v>77</v>
      </c>
    </row>
    <row r="276" spans="1:5" ht="15.75" thickBot="1" x14ac:dyDescent="0.3">
      <c r="A276" s="19">
        <v>275</v>
      </c>
      <c r="B276" s="26">
        <f>2/2</f>
        <v>1</v>
      </c>
      <c r="C276" s="26">
        <f>2/2</f>
        <v>1</v>
      </c>
      <c r="D276" s="25">
        <f>(2*B276*C276)/(B276+C276)</f>
        <v>1</v>
      </c>
      <c r="E276" s="30" t="s">
        <v>77</v>
      </c>
    </row>
    <row r="277" spans="1:5" x14ac:dyDescent="0.25">
      <c r="A277" s="19">
        <v>276</v>
      </c>
      <c r="B277" s="26">
        <f>8/8</f>
        <v>1</v>
      </c>
      <c r="C277" s="26">
        <f>8/9</f>
        <v>0.88888888888888884</v>
      </c>
      <c r="D277" s="25">
        <f>(2*B277*C277)/(B277+C277)</f>
        <v>0.94117647058823528</v>
      </c>
      <c r="E277" s="13" t="s">
        <v>544</v>
      </c>
    </row>
    <row r="278" spans="1:5" x14ac:dyDescent="0.25">
      <c r="A278" s="19">
        <v>277</v>
      </c>
      <c r="B278" s="26">
        <f>32/32</f>
        <v>1</v>
      </c>
      <c r="C278" s="26">
        <f>32/32</f>
        <v>1</v>
      </c>
      <c r="D278" s="25">
        <f>(2*B278*C278)/(B278+C278)</f>
        <v>1</v>
      </c>
      <c r="E278" s="13" t="s">
        <v>540</v>
      </c>
    </row>
    <row r="279" spans="1:5" x14ac:dyDescent="0.25">
      <c r="A279" s="19">
        <v>278</v>
      </c>
      <c r="B279" s="26">
        <f>6/6</f>
        <v>1</v>
      </c>
      <c r="C279" s="26">
        <f>6/7</f>
        <v>0.8571428571428571</v>
      </c>
      <c r="D279" s="25">
        <f>(2*B279*C279)/(B279+C279)</f>
        <v>0.92307692307692302</v>
      </c>
      <c r="E279" s="13" t="s">
        <v>77</v>
      </c>
    </row>
    <row r="280" spans="1:5" x14ac:dyDescent="0.25">
      <c r="A280" s="19">
        <v>279</v>
      </c>
      <c r="B280" s="26">
        <f>18/18</f>
        <v>1</v>
      </c>
      <c r="C280" s="26">
        <f>18/22</f>
        <v>0.81818181818181823</v>
      </c>
      <c r="D280" s="25">
        <f>(2*B280*C280)/(B280+C280)</f>
        <v>0.9</v>
      </c>
      <c r="E280" s="13" t="s">
        <v>538</v>
      </c>
    </row>
    <row r="281" spans="1:5" x14ac:dyDescent="0.25">
      <c r="A281" s="19">
        <v>280</v>
      </c>
      <c r="B281" s="26">
        <f>4/4</f>
        <v>1</v>
      </c>
      <c r="C281" s="26">
        <f>4/5</f>
        <v>0.8</v>
      </c>
      <c r="D281" s="25">
        <f>(2*B281*C281)/(B281+C281)</f>
        <v>0.88888888888888895</v>
      </c>
      <c r="E281" s="13" t="s">
        <v>77</v>
      </c>
    </row>
    <row r="282" spans="1:5" x14ac:dyDescent="0.25">
      <c r="A282" s="19">
        <v>281</v>
      </c>
      <c r="B282" s="26">
        <f>14/14</f>
        <v>1</v>
      </c>
      <c r="C282" s="26">
        <f>14/19</f>
        <v>0.73684210526315785</v>
      </c>
      <c r="D282" s="25">
        <f>(2*B282*C282)/(B282+C282)</f>
        <v>0.8484848484848484</v>
      </c>
      <c r="E282" s="13" t="s">
        <v>544</v>
      </c>
    </row>
    <row r="283" spans="1:5" x14ac:dyDescent="0.25">
      <c r="A283" s="19">
        <v>282</v>
      </c>
      <c r="B283" s="26">
        <f>50/50</f>
        <v>1</v>
      </c>
      <c r="C283" s="26">
        <f>50/50</f>
        <v>1</v>
      </c>
      <c r="D283" s="25">
        <f>(2*B283*C283)/(B283+C283)</f>
        <v>1</v>
      </c>
      <c r="E283" s="13" t="s">
        <v>540</v>
      </c>
    </row>
    <row r="284" spans="1:5" x14ac:dyDescent="0.25">
      <c r="A284" s="52">
        <v>283</v>
      </c>
      <c r="B284" s="53">
        <f>0</f>
        <v>0</v>
      </c>
      <c r="C284" s="53">
        <f>0/2</f>
        <v>0</v>
      </c>
      <c r="D284" s="54">
        <f>0</f>
        <v>0</v>
      </c>
      <c r="E284" s="13" t="s">
        <v>77</v>
      </c>
    </row>
    <row r="285" spans="1:5" x14ac:dyDescent="0.25">
      <c r="A285" s="19">
        <v>284</v>
      </c>
      <c r="B285" s="26">
        <f>4/4</f>
        <v>1</v>
      </c>
      <c r="C285" s="26">
        <f>4/5</f>
        <v>0.8</v>
      </c>
      <c r="D285" s="25">
        <f>(2*B285*C285)/(B285+C285)</f>
        <v>0.88888888888888895</v>
      </c>
      <c r="E285" s="13" t="s">
        <v>77</v>
      </c>
    </row>
    <row r="286" spans="1:5" x14ac:dyDescent="0.25">
      <c r="A286" s="19">
        <v>285</v>
      </c>
      <c r="B286" s="26">
        <f>5/5</f>
        <v>1</v>
      </c>
      <c r="C286" s="26">
        <f>5/7</f>
        <v>0.7142857142857143</v>
      </c>
      <c r="D286" s="25">
        <f>(2*B286*C286)/(B286+C286)</f>
        <v>0.83333333333333326</v>
      </c>
      <c r="E286" s="13" t="s">
        <v>77</v>
      </c>
    </row>
    <row r="287" spans="1:5" x14ac:dyDescent="0.25">
      <c r="A287" s="19">
        <v>286</v>
      </c>
      <c r="B287" s="26">
        <f>4/4</f>
        <v>1</v>
      </c>
      <c r="C287" s="26">
        <f>4/12</f>
        <v>0.33333333333333331</v>
      </c>
      <c r="D287" s="25">
        <f>(2*B287*C287)/(B287+C287)</f>
        <v>0.5</v>
      </c>
      <c r="E287" s="13" t="s">
        <v>539</v>
      </c>
    </row>
    <row r="288" spans="1:5" x14ac:dyDescent="0.25">
      <c r="A288" s="19">
        <v>287</v>
      </c>
      <c r="B288" s="26">
        <f>5/5</f>
        <v>1</v>
      </c>
      <c r="C288" s="26">
        <f>5/8</f>
        <v>0.625</v>
      </c>
      <c r="D288" s="25">
        <f>(2*B288*C288)/(B288+C288)</f>
        <v>0.76923076923076927</v>
      </c>
      <c r="E288" s="59" t="s">
        <v>77</v>
      </c>
    </row>
    <row r="289" spans="1:5" x14ac:dyDescent="0.25">
      <c r="A289" s="19">
        <v>288</v>
      </c>
      <c r="B289" s="26">
        <f>13/13</f>
        <v>1</v>
      </c>
      <c r="C289" s="26">
        <f>13/13</f>
        <v>1</v>
      </c>
      <c r="D289" s="25">
        <f>(2*B289*C289)/(B289+C289)</f>
        <v>1</v>
      </c>
      <c r="E289" s="13" t="s">
        <v>77</v>
      </c>
    </row>
    <row r="290" spans="1:5" x14ac:dyDescent="0.25">
      <c r="A290" s="52">
        <v>289</v>
      </c>
      <c r="B290" s="53">
        <f>0</f>
        <v>0</v>
      </c>
      <c r="C290" s="53">
        <f>0/3</f>
        <v>0</v>
      </c>
      <c r="D290" s="54">
        <f>0</f>
        <v>0</v>
      </c>
      <c r="E290" s="13" t="s">
        <v>77</v>
      </c>
    </row>
    <row r="291" spans="1:5" x14ac:dyDescent="0.25">
      <c r="A291" s="19">
        <v>290</v>
      </c>
      <c r="B291" s="26">
        <f>11/11</f>
        <v>1</v>
      </c>
      <c r="C291" s="26">
        <f>11/14</f>
        <v>0.7857142857142857</v>
      </c>
      <c r="D291" s="25">
        <f>(2*B291*C291)/(B291+C291)</f>
        <v>0.88</v>
      </c>
      <c r="E291" s="13" t="s">
        <v>539</v>
      </c>
    </row>
    <row r="292" spans="1:5" x14ac:dyDescent="0.25">
      <c r="A292" s="52">
        <v>291</v>
      </c>
      <c r="B292" s="53">
        <f>0</f>
        <v>0</v>
      </c>
      <c r="C292" s="53">
        <f>0/4</f>
        <v>0</v>
      </c>
      <c r="D292" s="54">
        <f>0</f>
        <v>0</v>
      </c>
      <c r="E292" s="13" t="s">
        <v>539</v>
      </c>
    </row>
    <row r="293" spans="1:5" x14ac:dyDescent="0.25">
      <c r="A293" s="19">
        <v>292</v>
      </c>
      <c r="B293" s="26">
        <f>9/9</f>
        <v>1</v>
      </c>
      <c r="C293" s="26">
        <f>9/10</f>
        <v>0.9</v>
      </c>
      <c r="D293" s="25">
        <f>(2*B293*C293)/(B293+C293)</f>
        <v>0.94736842105263164</v>
      </c>
      <c r="E293" s="13" t="s">
        <v>77</v>
      </c>
    </row>
    <row r="294" spans="1:5" x14ac:dyDescent="0.25">
      <c r="A294" s="19">
        <v>293</v>
      </c>
      <c r="B294" s="26">
        <f>10/10</f>
        <v>1</v>
      </c>
      <c r="C294" s="26">
        <f>10/13</f>
        <v>0.76923076923076927</v>
      </c>
      <c r="D294" s="25">
        <f>(2*B294*C294)/(B294+C294)</f>
        <v>0.86956521739130443</v>
      </c>
      <c r="E294" s="13" t="s">
        <v>77</v>
      </c>
    </row>
    <row r="295" spans="1:5" x14ac:dyDescent="0.25">
      <c r="A295" s="19">
        <v>294</v>
      </c>
      <c r="B295" s="26">
        <f>5/5</f>
        <v>1</v>
      </c>
      <c r="C295" s="26">
        <f>5/10</f>
        <v>0.5</v>
      </c>
      <c r="D295" s="25">
        <f>(2*B295*C295)/(B295+C295)</f>
        <v>0.66666666666666663</v>
      </c>
      <c r="E295" s="13" t="s">
        <v>539</v>
      </c>
    </row>
    <row r="296" spans="1:5" x14ac:dyDescent="0.25">
      <c r="A296" s="19">
        <v>295</v>
      </c>
      <c r="B296" s="26">
        <f>56/56</f>
        <v>1</v>
      </c>
      <c r="C296" s="26">
        <f>56/56</f>
        <v>1</v>
      </c>
      <c r="D296" s="25">
        <f>(2*B296*C296)/(B296+C296)</f>
        <v>1</v>
      </c>
      <c r="E296" s="13" t="s">
        <v>77</v>
      </c>
    </row>
    <row r="297" spans="1:5" x14ac:dyDescent="0.25">
      <c r="A297" s="52">
        <v>296</v>
      </c>
      <c r="B297" s="53">
        <f>0</f>
        <v>0</v>
      </c>
      <c r="C297" s="53">
        <f>0/3</f>
        <v>0</v>
      </c>
      <c r="D297" s="54">
        <f>0</f>
        <v>0</v>
      </c>
      <c r="E297" s="13" t="s">
        <v>541</v>
      </c>
    </row>
    <row r="298" spans="1:5" x14ac:dyDescent="0.25">
      <c r="A298" s="19">
        <v>297</v>
      </c>
      <c r="B298" s="26">
        <f>20/20</f>
        <v>1</v>
      </c>
      <c r="C298" s="26">
        <f>20/24</f>
        <v>0.83333333333333337</v>
      </c>
      <c r="D298" s="25">
        <f>(2*B298*C298)/(B298+C298)</f>
        <v>0.90909090909090906</v>
      </c>
      <c r="E298" s="13" t="s">
        <v>540</v>
      </c>
    </row>
    <row r="299" spans="1:5" x14ac:dyDescent="0.25">
      <c r="A299" s="19">
        <v>298</v>
      </c>
      <c r="B299" s="26">
        <f>20/20</f>
        <v>1</v>
      </c>
      <c r="C299" s="26">
        <f>20/21</f>
        <v>0.95238095238095233</v>
      </c>
      <c r="D299" s="25">
        <f>(2*B299*C299)/(B299+C299)</f>
        <v>0.97560975609756095</v>
      </c>
      <c r="E299" s="13" t="s">
        <v>539</v>
      </c>
    </row>
    <row r="300" spans="1:5" x14ac:dyDescent="0.25">
      <c r="A300" s="52">
        <v>299</v>
      </c>
      <c r="B300" s="53">
        <f>0</f>
        <v>0</v>
      </c>
      <c r="C300" s="53">
        <f>0/3</f>
        <v>0</v>
      </c>
      <c r="D300" s="54">
        <f>0</f>
        <v>0</v>
      </c>
      <c r="E300" s="13" t="s">
        <v>541</v>
      </c>
    </row>
    <row r="301" spans="1:5" ht="15.75" thickBot="1" x14ac:dyDescent="0.3">
      <c r="A301" s="19">
        <v>300</v>
      </c>
      <c r="B301" s="26">
        <f>5/5</f>
        <v>1</v>
      </c>
      <c r="C301" s="26">
        <f>5/10</f>
        <v>0.5</v>
      </c>
      <c r="D301" s="25">
        <f>(2*B301*C301)/(B301+C301)</f>
        <v>0.66666666666666663</v>
      </c>
      <c r="E301" s="30" t="s">
        <v>77</v>
      </c>
    </row>
    <row r="302" spans="1:5" x14ac:dyDescent="0.25">
      <c r="A302" s="19">
        <v>301</v>
      </c>
      <c r="B302" s="26">
        <f>38/40</f>
        <v>0.95</v>
      </c>
      <c r="C302" s="26">
        <f>38/40</f>
        <v>0.95</v>
      </c>
      <c r="D302" s="25">
        <f>(2*B302*C302)/(B302+C302)</f>
        <v>0.95000000000000007</v>
      </c>
      <c r="E302" s="13" t="s">
        <v>77</v>
      </c>
    </row>
    <row r="303" spans="1:5" x14ac:dyDescent="0.25">
      <c r="A303" s="19">
        <v>302</v>
      </c>
      <c r="B303" s="26">
        <f>9/11</f>
        <v>0.81818181818181823</v>
      </c>
      <c r="C303" s="26">
        <f>9/11</f>
        <v>0.81818181818181823</v>
      </c>
      <c r="D303" s="25">
        <f>(2*B303*C303)/(B303+C303)</f>
        <v>0.81818181818181823</v>
      </c>
      <c r="E303" s="13" t="s">
        <v>77</v>
      </c>
    </row>
    <row r="304" spans="1:5" x14ac:dyDescent="0.25">
      <c r="A304" s="48">
        <v>303</v>
      </c>
      <c r="B304" s="49">
        <f>1</f>
        <v>1</v>
      </c>
      <c r="C304" s="49">
        <f>1</f>
        <v>1</v>
      </c>
      <c r="D304" s="47">
        <f>(2*B304*C304)/(B304+C304)</f>
        <v>1</v>
      </c>
      <c r="E304" s="13" t="s">
        <v>541</v>
      </c>
    </row>
    <row r="305" spans="1:5" x14ac:dyDescent="0.25">
      <c r="A305" s="48">
        <v>304</v>
      </c>
      <c r="B305" s="49">
        <f>1</f>
        <v>1</v>
      </c>
      <c r="C305" s="49">
        <f>1</f>
        <v>1</v>
      </c>
      <c r="D305" s="47">
        <f>(2*B305*C305)/(B305+C305)</f>
        <v>1</v>
      </c>
      <c r="E305" s="13" t="s">
        <v>77</v>
      </c>
    </row>
    <row r="306" spans="1:5" x14ac:dyDescent="0.25">
      <c r="A306" s="19">
        <v>305</v>
      </c>
      <c r="B306" s="26">
        <f>3/5</f>
        <v>0.6</v>
      </c>
      <c r="C306" s="26">
        <f>3/5</f>
        <v>0.6</v>
      </c>
      <c r="D306" s="25">
        <f>(2*B306*C306)/(B306+C306)</f>
        <v>0.6</v>
      </c>
      <c r="E306" s="13" t="s">
        <v>541</v>
      </c>
    </row>
    <row r="307" spans="1:5" x14ac:dyDescent="0.25">
      <c r="A307" s="48">
        <v>306</v>
      </c>
      <c r="B307" s="49">
        <f>1</f>
        <v>1</v>
      </c>
      <c r="C307" s="49">
        <f>1</f>
        <v>1</v>
      </c>
      <c r="D307" s="47">
        <f>(2*B307*C307)/(B307+C307)</f>
        <v>1</v>
      </c>
      <c r="E307" s="13" t="s">
        <v>539</v>
      </c>
    </row>
    <row r="308" spans="1:5" x14ac:dyDescent="0.25">
      <c r="A308" s="48">
        <v>307</v>
      </c>
      <c r="B308" s="49">
        <f>1</f>
        <v>1</v>
      </c>
      <c r="C308" s="49">
        <f>1</f>
        <v>1</v>
      </c>
      <c r="D308" s="47">
        <f>(2*B308*C308)/(B308+C308)</f>
        <v>1</v>
      </c>
      <c r="E308" s="13" t="s">
        <v>77</v>
      </c>
    </row>
    <row r="309" spans="1:5" x14ac:dyDescent="0.25">
      <c r="A309" s="48">
        <v>308</v>
      </c>
      <c r="B309" s="49">
        <f>1</f>
        <v>1</v>
      </c>
      <c r="C309" s="49">
        <f>1</f>
        <v>1</v>
      </c>
      <c r="D309" s="47">
        <f>(2*B309*C309)/(B309+C309)</f>
        <v>1</v>
      </c>
      <c r="E309" s="13" t="s">
        <v>541</v>
      </c>
    </row>
    <row r="310" spans="1:5" x14ac:dyDescent="0.25">
      <c r="A310" s="19">
        <v>309</v>
      </c>
      <c r="B310" s="26">
        <f>1/1</f>
        <v>1</v>
      </c>
      <c r="C310" s="26">
        <f>1/1</f>
        <v>1</v>
      </c>
      <c r="D310" s="25">
        <f>(2*B310*C310)/(B310+C310)</f>
        <v>1</v>
      </c>
      <c r="E310" s="13" t="s">
        <v>541</v>
      </c>
    </row>
    <row r="311" spans="1:5" x14ac:dyDescent="0.25">
      <c r="A311" s="19">
        <v>310</v>
      </c>
      <c r="B311" s="26">
        <f>6/6</f>
        <v>1</v>
      </c>
      <c r="C311" s="26">
        <f>6/6</f>
        <v>1</v>
      </c>
      <c r="D311" s="25">
        <f>(2*B311*C311)/(B311+C311)</f>
        <v>1</v>
      </c>
      <c r="E311" s="13" t="s">
        <v>77</v>
      </c>
    </row>
    <row r="312" spans="1:5" x14ac:dyDescent="0.25">
      <c r="A312" s="19">
        <v>311</v>
      </c>
      <c r="B312" s="26">
        <f>10/14</f>
        <v>0.7142857142857143</v>
      </c>
      <c r="C312" s="26">
        <f>10/14</f>
        <v>0.7142857142857143</v>
      </c>
      <c r="D312" s="25">
        <f>(2*B312*C312)/(B312+C312)</f>
        <v>0.7142857142857143</v>
      </c>
      <c r="E312" s="13" t="s">
        <v>77</v>
      </c>
    </row>
    <row r="313" spans="1:5" x14ac:dyDescent="0.25">
      <c r="A313" s="52">
        <v>312</v>
      </c>
      <c r="B313" s="53">
        <f>0/1</f>
        <v>0</v>
      </c>
      <c r="C313" s="53">
        <f>0</f>
        <v>0</v>
      </c>
      <c r="D313" s="54">
        <f>0</f>
        <v>0</v>
      </c>
      <c r="E313" s="13" t="s">
        <v>541</v>
      </c>
    </row>
    <row r="314" spans="1:5" x14ac:dyDescent="0.25">
      <c r="A314" s="19">
        <v>313</v>
      </c>
      <c r="B314" s="26">
        <f>2/4</f>
        <v>0.5</v>
      </c>
      <c r="C314" s="26">
        <f>2/7</f>
        <v>0.2857142857142857</v>
      </c>
      <c r="D314" s="25">
        <f>(2*B314*C314)/(B314+C314)</f>
        <v>0.36363636363636365</v>
      </c>
      <c r="E314" s="13" t="s">
        <v>538</v>
      </c>
    </row>
    <row r="315" spans="1:5" x14ac:dyDescent="0.25">
      <c r="A315" s="48">
        <v>314</v>
      </c>
      <c r="B315" s="49">
        <f>1</f>
        <v>1</v>
      </c>
      <c r="C315" s="49">
        <f>1</f>
        <v>1</v>
      </c>
      <c r="D315" s="47">
        <f>(2*B315*C315)/(B315+C315)</f>
        <v>1</v>
      </c>
      <c r="E315" s="13" t="s">
        <v>77</v>
      </c>
    </row>
    <row r="316" spans="1:5" x14ac:dyDescent="0.25">
      <c r="A316" s="48">
        <v>315</v>
      </c>
      <c r="B316" s="49">
        <f>1</f>
        <v>1</v>
      </c>
      <c r="C316" s="49">
        <f>1</f>
        <v>1</v>
      </c>
      <c r="D316" s="47">
        <f>(2*B316*C316)/(B316+C316)</f>
        <v>1</v>
      </c>
      <c r="E316" s="13" t="s">
        <v>77</v>
      </c>
    </row>
    <row r="317" spans="1:5" x14ac:dyDescent="0.25">
      <c r="A317" s="48">
        <v>316</v>
      </c>
      <c r="B317" s="49">
        <f>1</f>
        <v>1</v>
      </c>
      <c r="C317" s="49">
        <f>1</f>
        <v>1</v>
      </c>
      <c r="D317" s="47">
        <f>(2*B317*C317)/(B317+C317)</f>
        <v>1</v>
      </c>
      <c r="E317" s="13" t="s">
        <v>541</v>
      </c>
    </row>
    <row r="318" spans="1:5" x14ac:dyDescent="0.25">
      <c r="A318" s="19">
        <v>317</v>
      </c>
      <c r="B318" s="26">
        <f>1/1</f>
        <v>1</v>
      </c>
      <c r="C318" s="26">
        <f>1/1</f>
        <v>1</v>
      </c>
      <c r="D318" s="25">
        <f>(2*B318*C318)/(B318+C318)</f>
        <v>1</v>
      </c>
      <c r="E318" s="13" t="s">
        <v>77</v>
      </c>
    </row>
    <row r="319" spans="1:5" x14ac:dyDescent="0.25">
      <c r="A319" s="55">
        <v>318</v>
      </c>
      <c r="B319" s="56">
        <f>0/2</f>
        <v>0</v>
      </c>
      <c r="C319" s="56">
        <f>0/2</f>
        <v>0</v>
      </c>
      <c r="D319" s="57">
        <f>0</f>
        <v>0</v>
      </c>
      <c r="E319" s="13" t="s">
        <v>539</v>
      </c>
    </row>
    <row r="320" spans="1:5" x14ac:dyDescent="0.25">
      <c r="A320" s="48">
        <v>319</v>
      </c>
      <c r="B320" s="49">
        <f>1</f>
        <v>1</v>
      </c>
      <c r="C320" s="49">
        <f>1</f>
        <v>1</v>
      </c>
      <c r="D320" s="47">
        <f>(2*B320*C320)/(B320+C320)</f>
        <v>1</v>
      </c>
      <c r="E320" s="13" t="s">
        <v>543</v>
      </c>
    </row>
    <row r="321" spans="1:5" x14ac:dyDescent="0.25">
      <c r="A321" s="48">
        <v>320</v>
      </c>
      <c r="B321" s="49">
        <f>1</f>
        <v>1</v>
      </c>
      <c r="C321" s="49">
        <f>1</f>
        <v>1</v>
      </c>
      <c r="D321" s="47">
        <f>(2*B321*C321)/(B321+C321)</f>
        <v>1</v>
      </c>
      <c r="E321" s="13" t="s">
        <v>77</v>
      </c>
    </row>
    <row r="322" spans="1:5" x14ac:dyDescent="0.25">
      <c r="A322" s="48">
        <v>321</v>
      </c>
      <c r="B322" s="49">
        <f>1</f>
        <v>1</v>
      </c>
      <c r="C322" s="49">
        <f>1</f>
        <v>1</v>
      </c>
      <c r="D322" s="47">
        <f>(2*B322*C322)/(B322+C322)</f>
        <v>1</v>
      </c>
      <c r="E322" s="59" t="s">
        <v>77</v>
      </c>
    </row>
    <row r="323" spans="1:5" x14ac:dyDescent="0.25">
      <c r="A323" s="19">
        <v>322</v>
      </c>
      <c r="B323" s="26">
        <f>1/1</f>
        <v>1</v>
      </c>
      <c r="C323" s="26">
        <f>1/1</f>
        <v>1</v>
      </c>
      <c r="D323" s="25">
        <f>(2*B323*C323)/(B323+C323)</f>
        <v>1</v>
      </c>
      <c r="E323" s="13" t="s">
        <v>77</v>
      </c>
    </row>
    <row r="324" spans="1:5" x14ac:dyDescent="0.25">
      <c r="A324" s="19">
        <v>323</v>
      </c>
      <c r="B324" s="26">
        <f>10/10</f>
        <v>1</v>
      </c>
      <c r="C324" s="26">
        <f>10/13</f>
        <v>0.76923076923076927</v>
      </c>
      <c r="D324" s="25">
        <f>(2*B324*C324)/(B324+C324)</f>
        <v>0.86956521739130443</v>
      </c>
      <c r="E324" s="13" t="s">
        <v>77</v>
      </c>
    </row>
    <row r="325" spans="1:5" x14ac:dyDescent="0.25">
      <c r="A325" s="48">
        <v>324</v>
      </c>
      <c r="B325" s="49">
        <f>1</f>
        <v>1</v>
      </c>
      <c r="C325" s="49">
        <f>1</f>
        <v>1</v>
      </c>
      <c r="D325" s="47">
        <f>(2*B325*C325)/(B325+C325)</f>
        <v>1</v>
      </c>
      <c r="E325" s="13" t="s">
        <v>77</v>
      </c>
    </row>
    <row r="326" spans="1:5" ht="15.75" thickBot="1" x14ac:dyDescent="0.3">
      <c r="A326" s="19">
        <v>325</v>
      </c>
      <c r="B326" s="26">
        <f>4/6</f>
        <v>0.66666666666666663</v>
      </c>
      <c r="C326" s="26">
        <f>4/6</f>
        <v>0.66666666666666663</v>
      </c>
      <c r="D326" s="25">
        <f>(2*B326*C326)/(B326+C326)</f>
        <v>0.66666666666666663</v>
      </c>
      <c r="E326" s="30" t="s">
        <v>541</v>
      </c>
    </row>
    <row r="327" spans="1:5" x14ac:dyDescent="0.25">
      <c r="A327" s="19">
        <v>326</v>
      </c>
      <c r="B327" s="26">
        <f>3/3</f>
        <v>1</v>
      </c>
      <c r="C327" s="26">
        <f>3/4</f>
        <v>0.75</v>
      </c>
      <c r="D327" s="25">
        <f>(2*B327*C327)/(B327+C327)</f>
        <v>0.8571428571428571</v>
      </c>
      <c r="E327" s="13" t="s">
        <v>77</v>
      </c>
    </row>
    <row r="328" spans="1:5" x14ac:dyDescent="0.25">
      <c r="A328" s="19">
        <v>327</v>
      </c>
      <c r="B328" s="26">
        <f>7/7</f>
        <v>1</v>
      </c>
      <c r="C328" s="26">
        <f>7/7</f>
        <v>1</v>
      </c>
      <c r="D328" s="25">
        <f>(2*B328*C328)/(B328+C328)</f>
        <v>1</v>
      </c>
      <c r="E328" s="13" t="s">
        <v>77</v>
      </c>
    </row>
    <row r="329" spans="1:5" x14ac:dyDescent="0.25">
      <c r="A329" s="19">
        <v>328</v>
      </c>
      <c r="B329" s="26">
        <f>1/1</f>
        <v>1</v>
      </c>
      <c r="C329" s="26">
        <f>1/1</f>
        <v>1</v>
      </c>
      <c r="D329" s="25">
        <f>(2*B329*C329)/(B329+C329)</f>
        <v>1</v>
      </c>
      <c r="E329" s="13" t="s">
        <v>77</v>
      </c>
    </row>
    <row r="330" spans="1:5" x14ac:dyDescent="0.25">
      <c r="A330" s="19">
        <v>329</v>
      </c>
      <c r="B330" s="26">
        <f>14/14</f>
        <v>1</v>
      </c>
      <c r="C330" s="26">
        <f>14/14</f>
        <v>1</v>
      </c>
      <c r="D330" s="25">
        <f>(2*B330*C330)/(B330+C330)</f>
        <v>1</v>
      </c>
      <c r="E330" s="13" t="s">
        <v>544</v>
      </c>
    </row>
    <row r="331" spans="1:5" x14ac:dyDescent="0.25">
      <c r="A331" s="48">
        <v>330</v>
      </c>
      <c r="B331" s="49">
        <f>1</f>
        <v>1</v>
      </c>
      <c r="C331" s="49">
        <f>1</f>
        <v>1</v>
      </c>
      <c r="D331" s="47">
        <f>(2*B331*C331)/(B331+C331)</f>
        <v>1</v>
      </c>
      <c r="E331" s="13" t="s">
        <v>77</v>
      </c>
    </row>
    <row r="332" spans="1:5" x14ac:dyDescent="0.25">
      <c r="A332" s="19">
        <v>331</v>
      </c>
      <c r="B332" s="26">
        <f>6/6</f>
        <v>1</v>
      </c>
      <c r="C332" s="26">
        <f>6/6</f>
        <v>1</v>
      </c>
      <c r="D332" s="25">
        <f>(2*B332*C332)/(B332+C332)</f>
        <v>1</v>
      </c>
      <c r="E332" s="13" t="s">
        <v>77</v>
      </c>
    </row>
    <row r="333" spans="1:5" x14ac:dyDescent="0.25">
      <c r="A333" s="19">
        <v>332</v>
      </c>
      <c r="B333" s="26">
        <f>5/5</f>
        <v>1</v>
      </c>
      <c r="C333" s="26">
        <f>5/5</f>
        <v>1</v>
      </c>
      <c r="D333" s="25">
        <f>(2*B333*C333)/(B333+C333)</f>
        <v>1</v>
      </c>
      <c r="E333" s="13" t="s">
        <v>77</v>
      </c>
    </row>
    <row r="334" spans="1:5" x14ac:dyDescent="0.25">
      <c r="A334" s="19">
        <v>333</v>
      </c>
      <c r="B334" s="26">
        <f>2/2</f>
        <v>1</v>
      </c>
      <c r="C334" s="26">
        <f>2/2</f>
        <v>1</v>
      </c>
      <c r="D334" s="25">
        <f>(2*B334*C334)/(B334+C334)</f>
        <v>1</v>
      </c>
      <c r="E334" s="13" t="s">
        <v>541</v>
      </c>
    </row>
    <row r="335" spans="1:5" x14ac:dyDescent="0.25">
      <c r="A335" s="19">
        <v>334</v>
      </c>
      <c r="B335" s="26">
        <f>5/5</f>
        <v>1</v>
      </c>
      <c r="C335" s="26">
        <f>5/5</f>
        <v>1</v>
      </c>
      <c r="D335" s="25">
        <f>(2*B335*C335)/(B335+C335)</f>
        <v>1</v>
      </c>
      <c r="E335" s="13" t="s">
        <v>77</v>
      </c>
    </row>
    <row r="336" spans="1:5" x14ac:dyDescent="0.25">
      <c r="A336" s="19">
        <v>335</v>
      </c>
      <c r="B336" s="26">
        <f>28/28</f>
        <v>1</v>
      </c>
      <c r="C336" s="26">
        <f>28/28</f>
        <v>1</v>
      </c>
      <c r="D336" s="25">
        <f>(2*B336*C336)/(B336+C336)</f>
        <v>1</v>
      </c>
      <c r="E336" s="13" t="s">
        <v>77</v>
      </c>
    </row>
    <row r="337" spans="1:5" x14ac:dyDescent="0.25">
      <c r="A337" s="48">
        <v>336</v>
      </c>
      <c r="B337" s="49">
        <f>1</f>
        <v>1</v>
      </c>
      <c r="C337" s="49">
        <f>1</f>
        <v>1</v>
      </c>
      <c r="D337" s="47">
        <f>(2*B337*C337)/(B337+C337)</f>
        <v>1</v>
      </c>
      <c r="E337" s="13" t="s">
        <v>77</v>
      </c>
    </row>
    <row r="338" spans="1:5" x14ac:dyDescent="0.25">
      <c r="A338" s="19">
        <v>337</v>
      </c>
      <c r="B338" s="26">
        <f>9/9</f>
        <v>1</v>
      </c>
      <c r="C338" s="26">
        <f>9/9</f>
        <v>1</v>
      </c>
      <c r="D338" s="25">
        <f>(2*B338*C338)/(B338+C338)</f>
        <v>1</v>
      </c>
      <c r="E338" s="13" t="s">
        <v>541</v>
      </c>
    </row>
    <row r="339" spans="1:5" x14ac:dyDescent="0.25">
      <c r="A339" s="19">
        <v>338</v>
      </c>
      <c r="B339" s="26">
        <f>8/8</f>
        <v>1</v>
      </c>
      <c r="C339" s="26">
        <f>8/8</f>
        <v>1</v>
      </c>
      <c r="D339" s="25">
        <f>(2*B339*C339)/(B339+C339)</f>
        <v>1</v>
      </c>
      <c r="E339" s="13" t="s">
        <v>77</v>
      </c>
    </row>
    <row r="340" spans="1:5" x14ac:dyDescent="0.25">
      <c r="A340" s="19">
        <v>339</v>
      </c>
      <c r="B340" s="26">
        <f>27/27</f>
        <v>1</v>
      </c>
      <c r="C340" s="26">
        <f>27/27</f>
        <v>1</v>
      </c>
      <c r="D340" s="25">
        <f>(2*B340*C340)/(B340+C340)</f>
        <v>1</v>
      </c>
      <c r="E340" s="13" t="s">
        <v>540</v>
      </c>
    </row>
    <row r="341" spans="1:5" x14ac:dyDescent="0.25">
      <c r="A341" s="19">
        <v>340</v>
      </c>
      <c r="B341" s="26">
        <f>5/5</f>
        <v>1</v>
      </c>
      <c r="C341" s="26">
        <f>5/5</f>
        <v>1</v>
      </c>
      <c r="D341" s="25">
        <f>(2*B341*C341)/(B341+C341)</f>
        <v>1</v>
      </c>
      <c r="E341" s="59" t="s">
        <v>77</v>
      </c>
    </row>
    <row r="342" spans="1:5" x14ac:dyDescent="0.25">
      <c r="A342" s="19">
        <v>341</v>
      </c>
      <c r="B342" s="26">
        <f>4/4</f>
        <v>1</v>
      </c>
      <c r="C342" s="26">
        <f>4/4</f>
        <v>1</v>
      </c>
      <c r="D342" s="25">
        <f>(2*B342*C342)/(B342+C342)</f>
        <v>1</v>
      </c>
      <c r="E342" s="13" t="s">
        <v>77</v>
      </c>
    </row>
    <row r="343" spans="1:5" x14ac:dyDescent="0.25">
      <c r="A343" s="19">
        <v>342</v>
      </c>
      <c r="B343" s="26">
        <f>17/17</f>
        <v>1</v>
      </c>
      <c r="C343" s="26">
        <f>17/17</f>
        <v>1</v>
      </c>
      <c r="D343" s="25">
        <f>(2*B343*C343)/(B343+C343)</f>
        <v>1</v>
      </c>
      <c r="E343" s="13" t="s">
        <v>77</v>
      </c>
    </row>
    <row r="344" spans="1:5" x14ac:dyDescent="0.25">
      <c r="A344" s="19">
        <v>343</v>
      </c>
      <c r="B344" s="26">
        <f>2/2</f>
        <v>1</v>
      </c>
      <c r="C344" s="26">
        <f>2/2</f>
        <v>1</v>
      </c>
      <c r="D344" s="25">
        <f>(2*B344*C344)/(B344+C344)</f>
        <v>1</v>
      </c>
      <c r="E344" s="13" t="s">
        <v>539</v>
      </c>
    </row>
    <row r="345" spans="1:5" x14ac:dyDescent="0.25">
      <c r="A345" s="19">
        <v>344</v>
      </c>
      <c r="B345" s="26">
        <f>16/16</f>
        <v>1</v>
      </c>
      <c r="C345" s="26">
        <f>16/16</f>
        <v>1</v>
      </c>
      <c r="D345" s="25">
        <f>(2*B345*C345)/(B345+C345)</f>
        <v>1</v>
      </c>
      <c r="E345" s="13" t="s">
        <v>539</v>
      </c>
    </row>
    <row r="346" spans="1:5" x14ac:dyDescent="0.25">
      <c r="A346" s="19">
        <v>345</v>
      </c>
      <c r="B346" s="26">
        <f>7/7</f>
        <v>1</v>
      </c>
      <c r="C346" s="26">
        <f>7/8</f>
        <v>0.875</v>
      </c>
      <c r="D346" s="25">
        <f>(2*B346*C346)/(B346+C346)</f>
        <v>0.93333333333333335</v>
      </c>
      <c r="E346" s="13" t="s">
        <v>77</v>
      </c>
    </row>
    <row r="347" spans="1:5" x14ac:dyDescent="0.25">
      <c r="A347" s="19">
        <v>346</v>
      </c>
      <c r="B347" s="26">
        <f>23/23</f>
        <v>1</v>
      </c>
      <c r="C347" s="26">
        <f>23/24</f>
        <v>0.95833333333333337</v>
      </c>
      <c r="D347" s="25">
        <f>(2*B347*C347)/(B347+C347)</f>
        <v>0.97872340425531912</v>
      </c>
      <c r="E347" s="13" t="s">
        <v>539</v>
      </c>
    </row>
    <row r="348" spans="1:5" x14ac:dyDescent="0.25">
      <c r="A348" s="19">
        <v>347</v>
      </c>
      <c r="B348" s="26">
        <f>17/17</f>
        <v>1</v>
      </c>
      <c r="C348" s="26">
        <f>17/17</f>
        <v>1</v>
      </c>
      <c r="D348" s="25">
        <f>(2*B348*C348)/(B348+C348)</f>
        <v>1</v>
      </c>
      <c r="E348" s="13" t="s">
        <v>541</v>
      </c>
    </row>
    <row r="349" spans="1:5" x14ac:dyDescent="0.25">
      <c r="A349" s="19">
        <v>348</v>
      </c>
      <c r="B349" s="26">
        <f>11/11</f>
        <v>1</v>
      </c>
      <c r="C349" s="26">
        <f>11/11</f>
        <v>1</v>
      </c>
      <c r="D349" s="25">
        <f>(2*B349*C349)/(B349+C349)</f>
        <v>1</v>
      </c>
      <c r="E349" s="13" t="s">
        <v>77</v>
      </c>
    </row>
    <row r="350" spans="1:5" x14ac:dyDescent="0.25">
      <c r="A350" s="19">
        <v>349</v>
      </c>
      <c r="B350" s="26">
        <f>9/9</f>
        <v>1</v>
      </c>
      <c r="C350" s="26">
        <f>9/10</f>
        <v>0.9</v>
      </c>
      <c r="D350" s="25">
        <f>(2*B350*C350)/(B350+C350)</f>
        <v>0.94736842105263164</v>
      </c>
      <c r="E350" s="13" t="s">
        <v>77</v>
      </c>
    </row>
    <row r="351" spans="1:5" ht="15.75" thickBot="1" x14ac:dyDescent="0.3">
      <c r="A351" s="19">
        <v>350</v>
      </c>
      <c r="B351" s="26">
        <f>38/38</f>
        <v>1</v>
      </c>
      <c r="C351" s="26">
        <f>38/38</f>
        <v>1</v>
      </c>
      <c r="D351" s="25">
        <f>(2*B351*C351)/(B351+C351)</f>
        <v>1</v>
      </c>
      <c r="E351" s="30" t="s">
        <v>77</v>
      </c>
    </row>
    <row r="352" spans="1:5" x14ac:dyDescent="0.25">
      <c r="A352" s="19">
        <v>351</v>
      </c>
      <c r="B352" s="26">
        <f>3/3</f>
        <v>1</v>
      </c>
      <c r="C352" s="26">
        <f>3/3</f>
        <v>1</v>
      </c>
      <c r="D352" s="25">
        <f>(2*B352*C352)/(B352+C352)</f>
        <v>1</v>
      </c>
      <c r="E352" s="13" t="s">
        <v>539</v>
      </c>
    </row>
    <row r="353" spans="1:5" x14ac:dyDescent="0.25">
      <c r="A353" s="19">
        <v>352</v>
      </c>
      <c r="B353" s="26">
        <f>1/1</f>
        <v>1</v>
      </c>
      <c r="C353" s="26">
        <f>1/1</f>
        <v>1</v>
      </c>
      <c r="D353" s="25">
        <f>(2*B353*C353)/(B353+C353)</f>
        <v>1</v>
      </c>
      <c r="E353" s="13" t="s">
        <v>541</v>
      </c>
    </row>
    <row r="354" spans="1:5" x14ac:dyDescent="0.25">
      <c r="A354" s="19">
        <v>353</v>
      </c>
      <c r="B354" s="26">
        <f>34/34</f>
        <v>1</v>
      </c>
      <c r="C354" s="26">
        <f>34/34</f>
        <v>1</v>
      </c>
      <c r="D354" s="25">
        <f>(2*B354*C354)/(B354+C354)</f>
        <v>1</v>
      </c>
      <c r="E354" s="13" t="s">
        <v>540</v>
      </c>
    </row>
    <row r="355" spans="1:5" x14ac:dyDescent="0.25">
      <c r="A355" s="19">
        <v>354</v>
      </c>
      <c r="B355" s="26">
        <f>14/14</f>
        <v>1</v>
      </c>
      <c r="C355" s="26">
        <f>14/14</f>
        <v>1</v>
      </c>
      <c r="D355" s="25">
        <f>(2*B355*C355)/(B355+C355)</f>
        <v>1</v>
      </c>
      <c r="E355" s="13" t="s">
        <v>540</v>
      </c>
    </row>
    <row r="356" spans="1:5" x14ac:dyDescent="0.25">
      <c r="A356" s="19">
        <v>355</v>
      </c>
      <c r="B356" s="26">
        <f>2/2</f>
        <v>1</v>
      </c>
      <c r="C356" s="26">
        <f>2/2</f>
        <v>1</v>
      </c>
      <c r="D356" s="25">
        <f>(2*B356*C356)/(B356+C356)</f>
        <v>1</v>
      </c>
      <c r="E356" s="13" t="s">
        <v>541</v>
      </c>
    </row>
    <row r="357" spans="1:5" x14ac:dyDescent="0.25">
      <c r="A357" s="19">
        <v>356</v>
      </c>
      <c r="B357" s="26">
        <f>1/1</f>
        <v>1</v>
      </c>
      <c r="C357" s="26">
        <f>1/1</f>
        <v>1</v>
      </c>
      <c r="D357" s="25">
        <f>(2*B357*C357)/(B357+C357)</f>
        <v>1</v>
      </c>
      <c r="E357" s="13" t="s">
        <v>540</v>
      </c>
    </row>
    <row r="358" spans="1:5" x14ac:dyDescent="0.25">
      <c r="A358" s="19">
        <v>357</v>
      </c>
      <c r="B358" s="26">
        <f>18/18</f>
        <v>1</v>
      </c>
      <c r="C358" s="26">
        <f>18/18</f>
        <v>1</v>
      </c>
      <c r="D358" s="25">
        <f>(2*B358*C358)/(B358+C358)</f>
        <v>1</v>
      </c>
      <c r="E358" s="13" t="s">
        <v>540</v>
      </c>
    </row>
    <row r="359" spans="1:5" x14ac:dyDescent="0.25">
      <c r="A359" s="48">
        <v>358</v>
      </c>
      <c r="B359" s="49">
        <f>1</f>
        <v>1</v>
      </c>
      <c r="C359" s="49">
        <f>1</f>
        <v>1</v>
      </c>
      <c r="D359" s="47">
        <f>(2*B359*C359)/(B359+C359)</f>
        <v>1</v>
      </c>
      <c r="E359" s="13" t="s">
        <v>77</v>
      </c>
    </row>
    <row r="360" spans="1:5" x14ac:dyDescent="0.25">
      <c r="A360" s="19">
        <v>359</v>
      </c>
      <c r="B360" s="26">
        <f>7/7</f>
        <v>1</v>
      </c>
      <c r="C360" s="26">
        <f>7/7</f>
        <v>1</v>
      </c>
      <c r="D360" s="25">
        <f>(2*B360*C360)/(B360+C360)</f>
        <v>1</v>
      </c>
      <c r="E360" s="13" t="s">
        <v>77</v>
      </c>
    </row>
    <row r="361" spans="1:5" x14ac:dyDescent="0.25">
      <c r="A361" s="19">
        <v>360</v>
      </c>
      <c r="B361" s="26">
        <f>5/5</f>
        <v>1</v>
      </c>
      <c r="C361" s="26">
        <f>5/5</f>
        <v>1</v>
      </c>
      <c r="D361" s="25">
        <f>(2*B361*C361)/(B361+C361)</f>
        <v>1</v>
      </c>
      <c r="E361" s="13" t="s">
        <v>77</v>
      </c>
    </row>
    <row r="362" spans="1:5" x14ac:dyDescent="0.25">
      <c r="A362" s="19">
        <v>361</v>
      </c>
      <c r="B362" s="26">
        <f>17/17</f>
        <v>1</v>
      </c>
      <c r="C362" s="26">
        <f>17/17</f>
        <v>1</v>
      </c>
      <c r="D362" s="25">
        <f>(2*B362*C362)/(B362+C362)</f>
        <v>1</v>
      </c>
      <c r="E362" s="13" t="s">
        <v>541</v>
      </c>
    </row>
    <row r="363" spans="1:5" x14ac:dyDescent="0.25">
      <c r="A363" s="48">
        <v>362</v>
      </c>
      <c r="B363" s="49">
        <f>1</f>
        <v>1</v>
      </c>
      <c r="C363" s="49">
        <f>1</f>
        <v>1</v>
      </c>
      <c r="D363" s="47">
        <f>(2*B363*C363)/(B363+C363)</f>
        <v>1</v>
      </c>
      <c r="E363" s="13" t="s">
        <v>541</v>
      </c>
    </row>
    <row r="364" spans="1:5" x14ac:dyDescent="0.25">
      <c r="A364" s="48">
        <v>363</v>
      </c>
      <c r="B364" s="49">
        <f>1</f>
        <v>1</v>
      </c>
      <c r="C364" s="49">
        <f>1</f>
        <v>1</v>
      </c>
      <c r="D364" s="47">
        <f>(2*B364*C364)/(B364+C364)</f>
        <v>1</v>
      </c>
      <c r="E364" s="13" t="s">
        <v>541</v>
      </c>
    </row>
    <row r="365" spans="1:5" x14ac:dyDescent="0.25">
      <c r="A365" s="48">
        <v>364</v>
      </c>
      <c r="B365" s="49">
        <f>1</f>
        <v>1</v>
      </c>
      <c r="C365" s="49">
        <f>1</f>
        <v>1</v>
      </c>
      <c r="D365" s="47">
        <f>(2*B365*C365)/(B365+C365)</f>
        <v>1</v>
      </c>
      <c r="E365" s="13" t="s">
        <v>77</v>
      </c>
    </row>
    <row r="366" spans="1:5" x14ac:dyDescent="0.25">
      <c r="A366" s="19">
        <v>365</v>
      </c>
      <c r="B366" s="26">
        <f>4/4</f>
        <v>1</v>
      </c>
      <c r="C366" s="26">
        <f>4/4</f>
        <v>1</v>
      </c>
      <c r="D366" s="25">
        <f>(2*B366*C366)/(B366+C366)</f>
        <v>1</v>
      </c>
      <c r="E366" s="13" t="s">
        <v>77</v>
      </c>
    </row>
    <row r="367" spans="1:5" x14ac:dyDescent="0.25">
      <c r="A367" s="19">
        <v>366</v>
      </c>
      <c r="B367" s="26">
        <f>3/3</f>
        <v>1</v>
      </c>
      <c r="C367" s="26">
        <f>3/3</f>
        <v>1</v>
      </c>
      <c r="D367" s="25">
        <f>(2*B367*C367)/(B367+C367)</f>
        <v>1</v>
      </c>
      <c r="E367" s="13" t="s">
        <v>77</v>
      </c>
    </row>
    <row r="368" spans="1:5" x14ac:dyDescent="0.25">
      <c r="A368" s="48">
        <v>367</v>
      </c>
      <c r="B368" s="49">
        <f>1</f>
        <v>1</v>
      </c>
      <c r="C368" s="49">
        <f>1</f>
        <v>1</v>
      </c>
      <c r="D368" s="47">
        <f>(2*B368*C368)/(B368+C368)</f>
        <v>1</v>
      </c>
      <c r="E368" s="13" t="s">
        <v>539</v>
      </c>
    </row>
    <row r="369" spans="1:5" x14ac:dyDescent="0.25">
      <c r="A369" s="19">
        <v>368</v>
      </c>
      <c r="B369" s="26">
        <f>27/27</f>
        <v>1</v>
      </c>
      <c r="C369" s="26">
        <f>27/27</f>
        <v>1</v>
      </c>
      <c r="D369" s="25">
        <f>(2*B369*C369)/(B369+C369)</f>
        <v>1</v>
      </c>
      <c r="E369" s="59" t="s">
        <v>77</v>
      </c>
    </row>
    <row r="370" spans="1:5" x14ac:dyDescent="0.25">
      <c r="A370" s="19">
        <v>369</v>
      </c>
      <c r="B370" s="26">
        <f>4/4</f>
        <v>1</v>
      </c>
      <c r="C370" s="26">
        <f>4/4</f>
        <v>1</v>
      </c>
      <c r="D370" s="25">
        <f>(2*B370*C370)/(B370+C370)</f>
        <v>1</v>
      </c>
      <c r="E370" s="13" t="s">
        <v>77</v>
      </c>
    </row>
    <row r="371" spans="1:5" x14ac:dyDescent="0.25">
      <c r="A371" s="19">
        <v>370</v>
      </c>
      <c r="B371" s="26">
        <f>1/1</f>
        <v>1</v>
      </c>
      <c r="C371" s="26">
        <f>1/1</f>
        <v>1</v>
      </c>
      <c r="D371" s="25">
        <f>(2*B371*C371)/(B371+C371)</f>
        <v>1</v>
      </c>
      <c r="E371" s="13" t="s">
        <v>77</v>
      </c>
    </row>
    <row r="372" spans="1:5" x14ac:dyDescent="0.25">
      <c r="A372" s="48">
        <v>371</v>
      </c>
      <c r="B372" s="49">
        <f>1</f>
        <v>1</v>
      </c>
      <c r="C372" s="49">
        <f>1</f>
        <v>1</v>
      </c>
      <c r="D372" s="47">
        <f>(2*B372*C372)/(B372+C372)</f>
        <v>1</v>
      </c>
      <c r="E372" s="13" t="s">
        <v>541</v>
      </c>
    </row>
    <row r="373" spans="1:5" x14ac:dyDescent="0.25">
      <c r="A373" s="19">
        <v>372</v>
      </c>
      <c r="B373" s="26">
        <f>5/5</f>
        <v>1</v>
      </c>
      <c r="C373" s="26">
        <f>5/5</f>
        <v>1</v>
      </c>
      <c r="D373" s="25">
        <f>(2*B373*C373)/(B373+C373)</f>
        <v>1</v>
      </c>
      <c r="E373" s="13" t="s">
        <v>540</v>
      </c>
    </row>
    <row r="374" spans="1:5" ht="15.75" thickBot="1" x14ac:dyDescent="0.3">
      <c r="A374" s="19">
        <v>373</v>
      </c>
      <c r="B374" s="26">
        <f>6/6</f>
        <v>1</v>
      </c>
      <c r="C374" s="26">
        <f>6/6</f>
        <v>1</v>
      </c>
      <c r="D374" s="25">
        <f>(2*B374*C374)/(B374+C374)</f>
        <v>1</v>
      </c>
      <c r="E374" s="30" t="s">
        <v>538</v>
      </c>
    </row>
    <row r="375" spans="1:5" x14ac:dyDescent="0.25">
      <c r="A375" s="19">
        <v>374</v>
      </c>
      <c r="B375" s="26">
        <f>15/15</f>
        <v>1</v>
      </c>
      <c r="C375" s="26">
        <f>15/16</f>
        <v>0.9375</v>
      </c>
      <c r="D375" s="25">
        <f>(2*B375*C375)/(B375+C375)</f>
        <v>0.967741935483871</v>
      </c>
      <c r="E375" s="13" t="s">
        <v>77</v>
      </c>
    </row>
    <row r="376" spans="1:5" x14ac:dyDescent="0.25">
      <c r="A376" s="52">
        <v>375</v>
      </c>
      <c r="B376" s="53">
        <f>0</f>
        <v>0</v>
      </c>
      <c r="C376" s="53">
        <f>0/1</f>
        <v>0</v>
      </c>
      <c r="D376" s="54">
        <f>0</f>
        <v>0</v>
      </c>
      <c r="E376" s="13" t="s">
        <v>541</v>
      </c>
    </row>
    <row r="377" spans="1:5" x14ac:dyDescent="0.25">
      <c r="A377" s="52">
        <v>376</v>
      </c>
      <c r="B377" s="53">
        <f>0</f>
        <v>0</v>
      </c>
      <c r="C377" s="53">
        <f>0/1</f>
        <v>0</v>
      </c>
      <c r="D377" s="54">
        <f>0</f>
        <v>0</v>
      </c>
      <c r="E377" s="13" t="s">
        <v>541</v>
      </c>
    </row>
    <row r="378" spans="1:5" x14ac:dyDescent="0.25">
      <c r="A378" s="19">
        <v>377</v>
      </c>
      <c r="B378" s="26">
        <f>17/17</f>
        <v>1</v>
      </c>
      <c r="C378" s="26">
        <f>17/18</f>
        <v>0.94444444444444442</v>
      </c>
      <c r="D378" s="25">
        <f>(2*B378*C378)/(B378+C378)</f>
        <v>0.97142857142857142</v>
      </c>
      <c r="E378" s="13" t="s">
        <v>541</v>
      </c>
    </row>
    <row r="379" spans="1:5" x14ac:dyDescent="0.25">
      <c r="A379" s="19">
        <v>378</v>
      </c>
      <c r="B379" s="26">
        <f>4/4</f>
        <v>1</v>
      </c>
      <c r="C379" s="26">
        <f>4/4</f>
        <v>1</v>
      </c>
      <c r="D379" s="25">
        <f>(2*B379*C379)/(B379+C379)</f>
        <v>1</v>
      </c>
      <c r="E379" s="13" t="s">
        <v>539</v>
      </c>
    </row>
    <row r="380" spans="1:5" x14ac:dyDescent="0.25">
      <c r="A380" s="19">
        <v>379</v>
      </c>
      <c r="B380" s="26">
        <f>26/26</f>
        <v>1</v>
      </c>
      <c r="C380" s="26">
        <f>26/27</f>
        <v>0.96296296296296291</v>
      </c>
      <c r="D380" s="25">
        <f>(2*B380*C380)/(B380+C380)</f>
        <v>0.98113207547169812</v>
      </c>
      <c r="E380" s="13" t="s">
        <v>77</v>
      </c>
    </row>
    <row r="381" spans="1:5" x14ac:dyDescent="0.25">
      <c r="A381" s="19">
        <v>380</v>
      </c>
      <c r="B381" s="26">
        <f>3/3</f>
        <v>1</v>
      </c>
      <c r="C381" s="26">
        <f>3/4</f>
        <v>0.75</v>
      </c>
      <c r="D381" s="25">
        <f>(2*B381*C381)/(B381+C381)</f>
        <v>0.8571428571428571</v>
      </c>
      <c r="E381" s="13" t="s">
        <v>542</v>
      </c>
    </row>
    <row r="382" spans="1:5" x14ac:dyDescent="0.25">
      <c r="A382" s="19">
        <v>381</v>
      </c>
      <c r="B382" s="26">
        <f>3/3</f>
        <v>1</v>
      </c>
      <c r="C382" s="26">
        <f>3/6</f>
        <v>0.5</v>
      </c>
      <c r="D382" s="25">
        <f>(2*B382*C382)/(B382+C382)</f>
        <v>0.66666666666666663</v>
      </c>
      <c r="E382" s="13" t="s">
        <v>539</v>
      </c>
    </row>
    <row r="383" spans="1:5" x14ac:dyDescent="0.25">
      <c r="A383" s="19">
        <v>382</v>
      </c>
      <c r="B383" s="26">
        <f>5/5</f>
        <v>1</v>
      </c>
      <c r="C383" s="26">
        <f>5/7</f>
        <v>0.7142857142857143</v>
      </c>
      <c r="D383" s="25">
        <f>(2*B383*C383)/(B383+C383)</f>
        <v>0.83333333333333326</v>
      </c>
      <c r="E383" s="13" t="s">
        <v>538</v>
      </c>
    </row>
    <row r="384" spans="1:5" x14ac:dyDescent="0.25">
      <c r="A384" s="19">
        <v>383</v>
      </c>
      <c r="B384" s="26">
        <f>5/5</f>
        <v>1</v>
      </c>
      <c r="C384" s="26">
        <f>5/6</f>
        <v>0.83333333333333337</v>
      </c>
      <c r="D384" s="25">
        <f>(2*B384*C384)/(B384+C384)</f>
        <v>0.90909090909090906</v>
      </c>
      <c r="E384" s="13" t="s">
        <v>541</v>
      </c>
    </row>
    <row r="385" spans="1:5" x14ac:dyDescent="0.25">
      <c r="A385" s="19">
        <v>384</v>
      </c>
      <c r="B385" s="26">
        <f>15/15</f>
        <v>1</v>
      </c>
      <c r="C385" s="26">
        <f>15/15</f>
        <v>1</v>
      </c>
      <c r="D385" s="25">
        <f>(2*B385*C385)/(B385+C385)</f>
        <v>1</v>
      </c>
      <c r="E385" s="13" t="s">
        <v>77</v>
      </c>
    </row>
    <row r="386" spans="1:5" x14ac:dyDescent="0.25">
      <c r="A386" s="19">
        <v>385</v>
      </c>
      <c r="B386" s="26">
        <f>5/5</f>
        <v>1</v>
      </c>
      <c r="C386" s="26">
        <f>5/5</f>
        <v>1</v>
      </c>
      <c r="D386" s="25">
        <f>(2*B386*C386)/(B386+C386)</f>
        <v>1</v>
      </c>
      <c r="E386" s="13" t="s">
        <v>540</v>
      </c>
    </row>
    <row r="387" spans="1:5" x14ac:dyDescent="0.25">
      <c r="A387" s="19">
        <v>386</v>
      </c>
      <c r="B387" s="26">
        <f>22/22</f>
        <v>1</v>
      </c>
      <c r="C387" s="26">
        <f>22/24</f>
        <v>0.91666666666666663</v>
      </c>
      <c r="D387" s="25">
        <f>(2*B387*C387)/(B387+C387)</f>
        <v>0.95652173913043481</v>
      </c>
      <c r="E387" s="13" t="s">
        <v>77</v>
      </c>
    </row>
    <row r="388" spans="1:5" x14ac:dyDescent="0.25">
      <c r="A388" s="19">
        <v>387</v>
      </c>
      <c r="B388" s="26">
        <f>8/8</f>
        <v>1</v>
      </c>
      <c r="C388" s="26">
        <f>8/8</f>
        <v>1</v>
      </c>
      <c r="D388" s="25">
        <f>(2*B388*C388)/(B388+C388)</f>
        <v>1</v>
      </c>
      <c r="E388" s="13" t="s">
        <v>541</v>
      </c>
    </row>
    <row r="389" spans="1:5" x14ac:dyDescent="0.25">
      <c r="A389" s="48">
        <v>388</v>
      </c>
      <c r="B389" s="49">
        <f>1</f>
        <v>1</v>
      </c>
      <c r="C389" s="49">
        <f>1</f>
        <v>1</v>
      </c>
      <c r="D389" s="47">
        <f>(2*B389*C389)/(B389+C389)</f>
        <v>1</v>
      </c>
      <c r="E389" s="13" t="s">
        <v>540</v>
      </c>
    </row>
    <row r="390" spans="1:5" x14ac:dyDescent="0.25">
      <c r="A390" s="19">
        <v>389</v>
      </c>
      <c r="B390" s="26">
        <f>10/10</f>
        <v>1</v>
      </c>
      <c r="C390" s="26">
        <f>10/12</f>
        <v>0.83333333333333337</v>
      </c>
      <c r="D390" s="25">
        <f>(2*B390*C390)/(B390+C390)</f>
        <v>0.90909090909090906</v>
      </c>
      <c r="E390" s="13" t="s">
        <v>77</v>
      </c>
    </row>
    <row r="391" spans="1:5" ht="15.75" thickBot="1" x14ac:dyDescent="0.3">
      <c r="A391" s="19">
        <v>390</v>
      </c>
      <c r="B391" s="26">
        <f>21/21</f>
        <v>1</v>
      </c>
      <c r="C391" s="26">
        <f>21/21</f>
        <v>1</v>
      </c>
      <c r="D391" s="25">
        <f>(2*B391*C391)/(B391+C391)</f>
        <v>1</v>
      </c>
      <c r="E391" s="30" t="s">
        <v>538</v>
      </c>
    </row>
    <row r="392" spans="1:5" x14ac:dyDescent="0.25">
      <c r="A392" s="48">
        <v>391</v>
      </c>
      <c r="B392" s="49">
        <f>1</f>
        <v>1</v>
      </c>
      <c r="C392" s="49">
        <f>1</f>
        <v>1</v>
      </c>
      <c r="D392" s="47">
        <f>(2*B392*C392)/(B392+C392)</f>
        <v>1</v>
      </c>
      <c r="E392" s="13" t="s">
        <v>541</v>
      </c>
    </row>
    <row r="393" spans="1:5" x14ac:dyDescent="0.25">
      <c r="A393" s="19">
        <v>392</v>
      </c>
      <c r="B393" s="26">
        <f>4/4</f>
        <v>1</v>
      </c>
      <c r="C393" s="26">
        <f>4/5</f>
        <v>0.8</v>
      </c>
      <c r="D393" s="25">
        <f>(2*B393*C393)/(B393+C393)</f>
        <v>0.88888888888888895</v>
      </c>
      <c r="E393" s="13" t="s">
        <v>539</v>
      </c>
    </row>
    <row r="394" spans="1:5" x14ac:dyDescent="0.25">
      <c r="A394" s="19">
        <v>393</v>
      </c>
      <c r="B394" s="26">
        <f>10/10</f>
        <v>1</v>
      </c>
      <c r="C394" s="26">
        <f>10/10</f>
        <v>1</v>
      </c>
      <c r="D394" s="25">
        <f>(2*B394*C394)/(B394+C394)</f>
        <v>1</v>
      </c>
      <c r="E394" s="13" t="s">
        <v>543</v>
      </c>
    </row>
    <row r="395" spans="1:5" x14ac:dyDescent="0.25">
      <c r="A395" s="19">
        <v>394</v>
      </c>
      <c r="B395" s="26">
        <f>12/12</f>
        <v>1</v>
      </c>
      <c r="C395" s="26">
        <f>12/12</f>
        <v>1</v>
      </c>
      <c r="D395" s="25">
        <f>(2*B395*C395)/(B395+C395)</f>
        <v>1</v>
      </c>
      <c r="E395" s="13" t="s">
        <v>77</v>
      </c>
    </row>
    <row r="396" spans="1:5" x14ac:dyDescent="0.25">
      <c r="A396" s="19">
        <v>395</v>
      </c>
      <c r="B396" s="26">
        <f>10/10</f>
        <v>1</v>
      </c>
      <c r="C396" s="26">
        <f>10/11</f>
        <v>0.90909090909090906</v>
      </c>
      <c r="D396" s="25">
        <f>(2*B396*C396)/(B396+C396)</f>
        <v>0.95238095238095233</v>
      </c>
      <c r="E396" s="13" t="s">
        <v>77</v>
      </c>
    </row>
    <row r="397" spans="1:5" x14ac:dyDescent="0.25">
      <c r="A397" s="48">
        <v>396</v>
      </c>
      <c r="B397" s="49">
        <f>1</f>
        <v>1</v>
      </c>
      <c r="C397" s="49">
        <f>1</f>
        <v>1</v>
      </c>
      <c r="D397" s="47">
        <f>(2*B397*C397)/(B397+C397)</f>
        <v>1</v>
      </c>
      <c r="E397" s="59" t="s">
        <v>541</v>
      </c>
    </row>
    <row r="398" spans="1:5" x14ac:dyDescent="0.25">
      <c r="A398" s="19">
        <v>397</v>
      </c>
      <c r="B398" s="26">
        <f>8/8</f>
        <v>1</v>
      </c>
      <c r="C398" s="26">
        <f>8/9</f>
        <v>0.88888888888888884</v>
      </c>
      <c r="D398" s="25">
        <f>(2*B398*C398)/(B398+C398)</f>
        <v>0.94117647058823528</v>
      </c>
      <c r="E398" s="13" t="s">
        <v>77</v>
      </c>
    </row>
    <row r="399" spans="1:5" x14ac:dyDescent="0.25">
      <c r="A399" s="19">
        <v>398</v>
      </c>
      <c r="B399" s="26">
        <f>5/5</f>
        <v>1</v>
      </c>
      <c r="C399" s="26">
        <f>5/6</f>
        <v>0.83333333333333337</v>
      </c>
      <c r="D399" s="25">
        <f>(2*B399*C399)/(B399+C399)</f>
        <v>0.90909090909090906</v>
      </c>
      <c r="E399" s="13" t="s">
        <v>540</v>
      </c>
    </row>
    <row r="400" spans="1:5" x14ac:dyDescent="0.25">
      <c r="A400" s="48">
        <v>399</v>
      </c>
      <c r="B400" s="49">
        <f>1</f>
        <v>1</v>
      </c>
      <c r="C400" s="49">
        <f>1</f>
        <v>1</v>
      </c>
      <c r="D400" s="47">
        <f>(2*B400*C400)/(B400+C400)</f>
        <v>1</v>
      </c>
      <c r="E400" s="13" t="s">
        <v>540</v>
      </c>
    </row>
    <row r="401" spans="1:5" x14ac:dyDescent="0.25">
      <c r="A401" s="48">
        <v>400</v>
      </c>
      <c r="B401" s="49">
        <f>1</f>
        <v>1</v>
      </c>
      <c r="C401" s="49">
        <f>1</f>
        <v>1</v>
      </c>
      <c r="D401" s="47">
        <f>(2*B401*C401)/(B401+C401)</f>
        <v>1</v>
      </c>
      <c r="E401" s="13" t="s">
        <v>77</v>
      </c>
    </row>
    <row r="402" spans="1:5" x14ac:dyDescent="0.25">
      <c r="A402" s="19">
        <v>401</v>
      </c>
      <c r="B402" s="26">
        <f>26/26</f>
        <v>1</v>
      </c>
      <c r="C402" s="26">
        <f>26/26</f>
        <v>1</v>
      </c>
      <c r="D402" s="25">
        <f>(2*B402*C402)/(B402+C402)</f>
        <v>1</v>
      </c>
      <c r="E402" s="59" t="s">
        <v>77</v>
      </c>
    </row>
    <row r="403" spans="1:5" x14ac:dyDescent="0.25">
      <c r="A403" s="19">
        <v>402</v>
      </c>
      <c r="B403" s="26">
        <f>15/15</f>
        <v>1</v>
      </c>
      <c r="C403" s="26">
        <f>15/15</f>
        <v>1</v>
      </c>
      <c r="D403" s="25">
        <f>(2*B403*C403)/(B403+C403)</f>
        <v>1</v>
      </c>
      <c r="E403" s="13" t="s">
        <v>77</v>
      </c>
    </row>
    <row r="404" spans="1:5" x14ac:dyDescent="0.25">
      <c r="A404" s="19">
        <v>403</v>
      </c>
      <c r="B404" s="26">
        <f>16/16</f>
        <v>1</v>
      </c>
      <c r="C404" s="26">
        <f>16/16</f>
        <v>1</v>
      </c>
      <c r="D404" s="25">
        <f>(2*B404*C404)/(B404+C404)</f>
        <v>1</v>
      </c>
      <c r="E404" s="13" t="s">
        <v>541</v>
      </c>
    </row>
    <row r="405" spans="1:5" ht="15.75" thickBot="1" x14ac:dyDescent="0.3">
      <c r="A405" s="48">
        <v>404</v>
      </c>
      <c r="B405" s="49">
        <f>1</f>
        <v>1</v>
      </c>
      <c r="C405" s="49">
        <f>1</f>
        <v>1</v>
      </c>
      <c r="D405" s="47">
        <f>(2*B405*C405)/(B405+C405)</f>
        <v>1</v>
      </c>
      <c r="E405" s="30" t="s">
        <v>543</v>
      </c>
    </row>
    <row r="406" spans="1:5" x14ac:dyDescent="0.25">
      <c r="A406" s="19">
        <v>405</v>
      </c>
      <c r="B406" s="26">
        <f>1/2</f>
        <v>0.5</v>
      </c>
      <c r="C406" s="26">
        <f>1/1</f>
        <v>1</v>
      </c>
      <c r="D406" s="25">
        <f>(2*B406*C406)/(B406+C406)</f>
        <v>0.66666666666666663</v>
      </c>
      <c r="E406" s="13" t="s">
        <v>543</v>
      </c>
    </row>
    <row r="407" spans="1:5" x14ac:dyDescent="0.25">
      <c r="A407" s="19">
        <v>406</v>
      </c>
      <c r="B407" s="26">
        <f>2/4</f>
        <v>0.5</v>
      </c>
      <c r="C407" s="26">
        <f>2/2</f>
        <v>1</v>
      </c>
      <c r="D407" s="25">
        <f>(2*B407*C407)/(B407+C407)</f>
        <v>0.66666666666666663</v>
      </c>
      <c r="E407" s="13" t="s">
        <v>77</v>
      </c>
    </row>
    <row r="408" spans="1:5" x14ac:dyDescent="0.25">
      <c r="A408" s="19">
        <v>407</v>
      </c>
      <c r="B408" s="26">
        <f>2/2</f>
        <v>1</v>
      </c>
      <c r="C408" s="26">
        <f>2/2</f>
        <v>1</v>
      </c>
      <c r="D408" s="25">
        <f>(2*B408*C408)/(B408+C408)</f>
        <v>1</v>
      </c>
      <c r="E408" s="13" t="s">
        <v>541</v>
      </c>
    </row>
    <row r="409" spans="1:5" x14ac:dyDescent="0.25">
      <c r="A409" s="48">
        <v>408</v>
      </c>
      <c r="B409" s="49">
        <f>1</f>
        <v>1</v>
      </c>
      <c r="C409" s="49">
        <f>1</f>
        <v>1</v>
      </c>
      <c r="D409" s="47">
        <f>(2*B409*C409)/(B409+C409)</f>
        <v>1</v>
      </c>
      <c r="E409" s="13" t="s">
        <v>77</v>
      </c>
    </row>
    <row r="410" spans="1:5" x14ac:dyDescent="0.25">
      <c r="A410" s="19">
        <v>409</v>
      </c>
      <c r="B410" s="26">
        <f>14/15</f>
        <v>0.93333333333333335</v>
      </c>
      <c r="C410" s="26">
        <f>14/14</f>
        <v>1</v>
      </c>
      <c r="D410" s="25">
        <f>(2*B410*C410)/(B410+C410)</f>
        <v>0.96551724137931039</v>
      </c>
      <c r="E410" s="13" t="s">
        <v>540</v>
      </c>
    </row>
    <row r="411" spans="1:5" x14ac:dyDescent="0.25">
      <c r="A411" s="48">
        <v>410</v>
      </c>
      <c r="B411" s="49">
        <f>1</f>
        <v>1</v>
      </c>
      <c r="C411" s="49">
        <f>1</f>
        <v>1</v>
      </c>
      <c r="D411" s="47">
        <f>(2*B411*C411)/(B411+C411)</f>
        <v>1</v>
      </c>
      <c r="E411" s="13" t="s">
        <v>539</v>
      </c>
    </row>
    <row r="412" spans="1:5" x14ac:dyDescent="0.25">
      <c r="A412" s="19">
        <v>411</v>
      </c>
      <c r="B412" s="26">
        <f>2/3</f>
        <v>0.66666666666666663</v>
      </c>
      <c r="C412" s="26">
        <f>2/2</f>
        <v>1</v>
      </c>
      <c r="D412" s="25">
        <f>(2*B412*C412)/(B412+C412)</f>
        <v>0.8</v>
      </c>
      <c r="E412" s="13" t="s">
        <v>543</v>
      </c>
    </row>
    <row r="413" spans="1:5" x14ac:dyDescent="0.25">
      <c r="A413" s="19">
        <v>412</v>
      </c>
      <c r="B413" s="26">
        <f>6/6</f>
        <v>1</v>
      </c>
      <c r="C413" s="26">
        <f>6/6</f>
        <v>1</v>
      </c>
      <c r="D413" s="25">
        <f>(2*B413*C413)/(B413+C413)</f>
        <v>1</v>
      </c>
      <c r="E413" s="13" t="s">
        <v>77</v>
      </c>
    </row>
    <row r="414" spans="1:5" x14ac:dyDescent="0.25">
      <c r="A414" s="19">
        <v>413</v>
      </c>
      <c r="B414" s="26">
        <f>5/5</f>
        <v>1</v>
      </c>
      <c r="C414" s="26">
        <f>5/5</f>
        <v>1</v>
      </c>
      <c r="D414" s="25">
        <f>(2*B414*C414)/(B414+C414)</f>
        <v>1</v>
      </c>
      <c r="E414" s="13" t="s">
        <v>77</v>
      </c>
    </row>
    <row r="415" spans="1:5" x14ac:dyDescent="0.25">
      <c r="A415" s="19">
        <v>414</v>
      </c>
      <c r="B415" s="26">
        <f>10/10</f>
        <v>1</v>
      </c>
      <c r="C415" s="26">
        <f>10/10</f>
        <v>1</v>
      </c>
      <c r="D415" s="25">
        <f>(2*B415*C415)/(B415+C415)</f>
        <v>1</v>
      </c>
      <c r="E415" s="13" t="s">
        <v>77</v>
      </c>
    </row>
    <row r="416" spans="1:5" x14ac:dyDescent="0.25">
      <c r="A416" s="19">
        <v>415</v>
      </c>
      <c r="B416" s="26">
        <f>22/22</f>
        <v>1</v>
      </c>
      <c r="C416" s="26">
        <f>22/22</f>
        <v>1</v>
      </c>
      <c r="D416" s="25">
        <f>(2*B416*C416)/(B416+C416)</f>
        <v>1</v>
      </c>
      <c r="E416" s="13" t="s">
        <v>77</v>
      </c>
    </row>
    <row r="417" spans="1:5" x14ac:dyDescent="0.25">
      <c r="A417" s="19">
        <v>416</v>
      </c>
      <c r="B417" s="26">
        <f>10/10</f>
        <v>1</v>
      </c>
      <c r="C417" s="26">
        <f>10/10</f>
        <v>1</v>
      </c>
      <c r="D417" s="25">
        <f>(2*B417*C417)/(B417+C417)</f>
        <v>1</v>
      </c>
      <c r="E417" s="13" t="s">
        <v>77</v>
      </c>
    </row>
    <row r="418" spans="1:5" ht="15.75" thickBot="1" x14ac:dyDescent="0.3">
      <c r="A418" s="19">
        <v>417</v>
      </c>
      <c r="B418" s="26">
        <f>13/13</f>
        <v>1</v>
      </c>
      <c r="C418" s="26">
        <f>13/13</f>
        <v>1</v>
      </c>
      <c r="D418" s="25">
        <f>(2*B418*C418)/(B418+C418)</f>
        <v>1</v>
      </c>
      <c r="E418" s="30" t="s">
        <v>77</v>
      </c>
    </row>
    <row r="419" spans="1:5" x14ac:dyDescent="0.25">
      <c r="A419" s="19">
        <v>418</v>
      </c>
      <c r="B419" s="26">
        <f>12/12</f>
        <v>1</v>
      </c>
      <c r="C419" s="26">
        <f>12/12</f>
        <v>1</v>
      </c>
      <c r="D419" s="25">
        <f>(2*B419*C419)/(B419+C419)</f>
        <v>1</v>
      </c>
      <c r="E419" s="13" t="s">
        <v>539</v>
      </c>
    </row>
    <row r="420" spans="1:5" x14ac:dyDescent="0.25">
      <c r="A420" s="19">
        <v>419</v>
      </c>
      <c r="B420" s="26">
        <f>12/12</f>
        <v>1</v>
      </c>
      <c r="C420" s="26">
        <f>12/12</f>
        <v>1</v>
      </c>
      <c r="D420" s="25">
        <f>(2*B420*C420)/(B420+C420)</f>
        <v>1</v>
      </c>
      <c r="E420" s="13" t="s">
        <v>539</v>
      </c>
    </row>
    <row r="421" spans="1:5" x14ac:dyDescent="0.25">
      <c r="A421" s="19">
        <v>420</v>
      </c>
      <c r="B421" s="26">
        <f>4/4</f>
        <v>1</v>
      </c>
      <c r="C421" s="26">
        <f>4/4</f>
        <v>1</v>
      </c>
      <c r="D421" s="25">
        <f>(2*B421*C421)/(B421+C421)</f>
        <v>1</v>
      </c>
      <c r="E421" s="13" t="s">
        <v>77</v>
      </c>
    </row>
    <row r="422" spans="1:5" x14ac:dyDescent="0.25">
      <c r="A422" s="19">
        <v>421</v>
      </c>
      <c r="B422" s="26">
        <f>14/14</f>
        <v>1</v>
      </c>
      <c r="C422" s="26">
        <f>14/14</f>
        <v>1</v>
      </c>
      <c r="D422" s="25">
        <f>(2*B422*C422)/(B422+C422)</f>
        <v>1</v>
      </c>
      <c r="E422" s="59" t="s">
        <v>77</v>
      </c>
    </row>
    <row r="423" spans="1:5" x14ac:dyDescent="0.25">
      <c r="A423" s="19">
        <v>422</v>
      </c>
      <c r="B423" s="26">
        <f>6/6</f>
        <v>1</v>
      </c>
      <c r="C423" s="26">
        <f>6/6</f>
        <v>1</v>
      </c>
      <c r="D423" s="25">
        <f>(2*B423*C423)/(B423+C423)</f>
        <v>1</v>
      </c>
      <c r="E423" s="13" t="s">
        <v>77</v>
      </c>
    </row>
    <row r="424" spans="1:5" x14ac:dyDescent="0.25">
      <c r="A424" s="19">
        <v>423</v>
      </c>
      <c r="B424" s="26">
        <f>30/30</f>
        <v>1</v>
      </c>
      <c r="C424" s="26">
        <f>30/30</f>
        <v>1</v>
      </c>
      <c r="D424" s="25">
        <f>(2*B424*C424)/(B424+C424)</f>
        <v>1</v>
      </c>
      <c r="E424" s="13" t="s">
        <v>77</v>
      </c>
    </row>
    <row r="425" spans="1:5" x14ac:dyDescent="0.25">
      <c r="A425" s="19">
        <v>424</v>
      </c>
      <c r="B425" s="26">
        <f>14/14</f>
        <v>1</v>
      </c>
      <c r="C425" s="26">
        <f>14/14</f>
        <v>1</v>
      </c>
      <c r="D425" s="25">
        <f>(2*B425*C425)/(B425+C425)</f>
        <v>1</v>
      </c>
      <c r="E425" s="13" t="s">
        <v>77</v>
      </c>
    </row>
    <row r="426" spans="1:5" x14ac:dyDescent="0.25">
      <c r="A426" s="19">
        <v>425</v>
      </c>
      <c r="B426" s="26">
        <f>4/4</f>
        <v>1</v>
      </c>
      <c r="C426" s="26">
        <f>4/4</f>
        <v>1</v>
      </c>
      <c r="D426" s="25">
        <f>(2*B426*C426)/(B426+C426)</f>
        <v>1</v>
      </c>
      <c r="E426" s="13" t="s">
        <v>539</v>
      </c>
    </row>
    <row r="427" spans="1:5" x14ac:dyDescent="0.25">
      <c r="A427" s="19">
        <v>426</v>
      </c>
      <c r="B427" s="26">
        <f>24/24</f>
        <v>1</v>
      </c>
      <c r="C427" s="26">
        <f>24/24</f>
        <v>1</v>
      </c>
      <c r="D427" s="25">
        <f>(2*B427*C427)/(B427+C427)</f>
        <v>1</v>
      </c>
      <c r="E427" s="13" t="s">
        <v>539</v>
      </c>
    </row>
    <row r="428" spans="1:5" x14ac:dyDescent="0.25">
      <c r="A428" s="48">
        <v>427</v>
      </c>
      <c r="B428" s="49">
        <f>1</f>
        <v>1</v>
      </c>
      <c r="C428" s="49">
        <f>1</f>
        <v>1</v>
      </c>
      <c r="D428" s="47">
        <f>(2*B428*C428)/(B428+C428)</f>
        <v>1</v>
      </c>
      <c r="E428" s="13" t="s">
        <v>541</v>
      </c>
    </row>
    <row r="429" spans="1:5" x14ac:dyDescent="0.25">
      <c r="A429" s="19">
        <v>428</v>
      </c>
      <c r="B429" s="26">
        <f>3/3</f>
        <v>1</v>
      </c>
      <c r="C429" s="26">
        <f>3/3</f>
        <v>1</v>
      </c>
      <c r="D429" s="25">
        <f>(2*B429*C429)/(B429+C429)</f>
        <v>1</v>
      </c>
      <c r="E429" s="13" t="s">
        <v>539</v>
      </c>
    </row>
    <row r="430" spans="1:5" ht="15.75" thickBot="1" x14ac:dyDescent="0.3">
      <c r="A430" s="19">
        <v>429</v>
      </c>
      <c r="B430" s="26">
        <f>15/15</f>
        <v>1</v>
      </c>
      <c r="C430" s="26">
        <f>15/15</f>
        <v>1</v>
      </c>
      <c r="D430" s="25">
        <f>(2*B430*C430)/(B430+C430)</f>
        <v>1</v>
      </c>
      <c r="E430" s="30" t="s">
        <v>77</v>
      </c>
    </row>
    <row r="431" spans="1:5" x14ac:dyDescent="0.25">
      <c r="A431" s="52">
        <v>430</v>
      </c>
      <c r="B431" s="53">
        <f>0</f>
        <v>0</v>
      </c>
      <c r="C431" s="53">
        <f>0/1</f>
        <v>0</v>
      </c>
      <c r="D431" s="54">
        <f>0</f>
        <v>0</v>
      </c>
      <c r="E431" s="13" t="s">
        <v>541</v>
      </c>
    </row>
    <row r="432" spans="1:5" x14ac:dyDescent="0.25">
      <c r="A432" s="19">
        <v>431</v>
      </c>
      <c r="B432" s="26">
        <f>6/6</f>
        <v>1</v>
      </c>
      <c r="C432" s="26">
        <f>6/6</f>
        <v>1</v>
      </c>
      <c r="D432" s="25">
        <f>(2*B432*C432)/(B432+C432)</f>
        <v>1</v>
      </c>
      <c r="E432" s="13" t="s">
        <v>77</v>
      </c>
    </row>
    <row r="433" spans="1:5" x14ac:dyDescent="0.25">
      <c r="A433" s="19">
        <v>432</v>
      </c>
      <c r="B433" s="26">
        <f>5/5</f>
        <v>1</v>
      </c>
      <c r="C433" s="26">
        <f>5/7</f>
        <v>0.7142857142857143</v>
      </c>
      <c r="D433" s="25">
        <f>(2*B433*C433)/(B433+C433)</f>
        <v>0.83333333333333326</v>
      </c>
      <c r="E433" s="13" t="s">
        <v>541</v>
      </c>
    </row>
    <row r="434" spans="1:5" x14ac:dyDescent="0.25">
      <c r="A434" s="19">
        <v>433</v>
      </c>
      <c r="B434" s="26">
        <f>3/3</f>
        <v>1</v>
      </c>
      <c r="C434" s="26">
        <f>3/3</f>
        <v>1</v>
      </c>
      <c r="D434" s="25">
        <f>(2*B434*C434)/(B434+C434)</f>
        <v>1</v>
      </c>
      <c r="E434" s="13" t="s">
        <v>77</v>
      </c>
    </row>
    <row r="435" spans="1:5" x14ac:dyDescent="0.25">
      <c r="A435" s="52">
        <v>434</v>
      </c>
      <c r="B435" s="53">
        <f>0</f>
        <v>0</v>
      </c>
      <c r="C435" s="53">
        <f>0/1</f>
        <v>0</v>
      </c>
      <c r="D435" s="54">
        <f>0</f>
        <v>0</v>
      </c>
      <c r="E435" s="13" t="s">
        <v>77</v>
      </c>
    </row>
    <row r="436" spans="1:5" x14ac:dyDescent="0.25">
      <c r="A436" s="52">
        <v>435</v>
      </c>
      <c r="B436" s="53">
        <f>0</f>
        <v>0</v>
      </c>
      <c r="C436" s="53">
        <f>0/2</f>
        <v>0</v>
      </c>
      <c r="D436" s="54">
        <f>0</f>
        <v>0</v>
      </c>
      <c r="E436" s="13" t="s">
        <v>77</v>
      </c>
    </row>
    <row r="437" spans="1:5" x14ac:dyDescent="0.25">
      <c r="A437" s="48">
        <v>436</v>
      </c>
      <c r="B437" s="49">
        <f>1</f>
        <v>1</v>
      </c>
      <c r="C437" s="49">
        <f>1</f>
        <v>1</v>
      </c>
      <c r="D437" s="47">
        <f>(2*B437*C437)/(B437+C437)</f>
        <v>1</v>
      </c>
      <c r="E437" s="13" t="s">
        <v>539</v>
      </c>
    </row>
    <row r="438" spans="1:5" x14ac:dyDescent="0.25">
      <c r="A438" s="19">
        <v>437</v>
      </c>
      <c r="B438" s="26">
        <f>9/9</f>
        <v>1</v>
      </c>
      <c r="C438" s="26">
        <f>9/9</f>
        <v>1</v>
      </c>
      <c r="D438" s="25">
        <f>(2*B438*C438)/(B438+C438)</f>
        <v>1</v>
      </c>
      <c r="E438" s="13" t="s">
        <v>77</v>
      </c>
    </row>
    <row r="439" spans="1:5" x14ac:dyDescent="0.25">
      <c r="A439" s="19">
        <v>438</v>
      </c>
      <c r="B439" s="26">
        <f>3/3</f>
        <v>1</v>
      </c>
      <c r="C439" s="26">
        <f>3/3</f>
        <v>1</v>
      </c>
      <c r="D439" s="25">
        <f>(2*B439*C439)/(B439+C439)</f>
        <v>1</v>
      </c>
      <c r="E439" s="59" t="s">
        <v>77</v>
      </c>
    </row>
    <row r="440" spans="1:5" x14ac:dyDescent="0.25">
      <c r="A440" s="19">
        <v>439</v>
      </c>
      <c r="B440" s="26">
        <f>4/4</f>
        <v>1</v>
      </c>
      <c r="C440" s="26">
        <f>4/4</f>
        <v>1</v>
      </c>
      <c r="D440" s="25">
        <f>(2*B440*C440)/(B440+C440)</f>
        <v>1</v>
      </c>
      <c r="E440" s="13" t="s">
        <v>77</v>
      </c>
    </row>
    <row r="441" spans="1:5" ht="15.75" thickBot="1" x14ac:dyDescent="0.3">
      <c r="A441" s="19">
        <v>440</v>
      </c>
      <c r="B441" s="26">
        <f>6/6</f>
        <v>1</v>
      </c>
      <c r="C441" s="26">
        <f>6/6</f>
        <v>1</v>
      </c>
      <c r="D441" s="25">
        <f>(2*B441*C441)/(B441+C441)</f>
        <v>1</v>
      </c>
      <c r="E441" s="30" t="s">
        <v>77</v>
      </c>
    </row>
    <row r="442" spans="1:5" x14ac:dyDescent="0.25">
      <c r="A442" s="19">
        <v>441</v>
      </c>
      <c r="B442" s="26">
        <f>10/10</f>
        <v>1</v>
      </c>
      <c r="C442" s="26">
        <f>10/10</f>
        <v>1</v>
      </c>
      <c r="D442" s="25">
        <f>(2*B442*C442)/(B442+C442)</f>
        <v>1</v>
      </c>
      <c r="E442" s="13" t="s">
        <v>77</v>
      </c>
    </row>
    <row r="443" spans="1:5" x14ac:dyDescent="0.25">
      <c r="A443" s="19">
        <v>442</v>
      </c>
      <c r="B443" s="26">
        <f>1/1</f>
        <v>1</v>
      </c>
      <c r="C443" s="26">
        <f>1/1</f>
        <v>1</v>
      </c>
      <c r="D443" s="25">
        <f>(2*B443*C443)/(B443+C443)</f>
        <v>1</v>
      </c>
      <c r="E443" s="13" t="s">
        <v>541</v>
      </c>
    </row>
    <row r="444" spans="1:5" x14ac:dyDescent="0.25">
      <c r="A444" s="19">
        <v>443</v>
      </c>
      <c r="B444" s="26">
        <f>6/6</f>
        <v>1</v>
      </c>
      <c r="C444" s="26">
        <f>6/6</f>
        <v>1</v>
      </c>
      <c r="D444" s="25">
        <f>(2*B444*C444)/(B444+C444)</f>
        <v>1</v>
      </c>
      <c r="E444" s="13" t="s">
        <v>543</v>
      </c>
    </row>
    <row r="445" spans="1:5" x14ac:dyDescent="0.25">
      <c r="A445" s="19">
        <v>444</v>
      </c>
      <c r="B445" s="26">
        <f>2/2</f>
        <v>1</v>
      </c>
      <c r="C445" s="26">
        <f>2/2</f>
        <v>1</v>
      </c>
      <c r="D445" s="25">
        <f>(2*B445*C445)/(B445+C445)</f>
        <v>1</v>
      </c>
      <c r="E445" s="13" t="s">
        <v>77</v>
      </c>
    </row>
    <row r="446" spans="1:5" x14ac:dyDescent="0.25">
      <c r="A446" s="19">
        <v>445</v>
      </c>
      <c r="B446" s="26">
        <f>30/30</f>
        <v>1</v>
      </c>
      <c r="C446" s="26">
        <f>30/30</f>
        <v>1</v>
      </c>
      <c r="D446" s="25">
        <f>(2*B446*C446)/(B446+C446)</f>
        <v>1</v>
      </c>
      <c r="E446" s="13" t="s">
        <v>77</v>
      </c>
    </row>
    <row r="447" spans="1:5" x14ac:dyDescent="0.25">
      <c r="A447" s="19">
        <v>446</v>
      </c>
      <c r="B447" s="26">
        <f>2/2</f>
        <v>1</v>
      </c>
      <c r="C447" s="26">
        <f>2/2</f>
        <v>1</v>
      </c>
      <c r="D447" s="25">
        <f>(2*B447*C447)/(B447+C447)</f>
        <v>1</v>
      </c>
      <c r="E447" s="13" t="s">
        <v>77</v>
      </c>
    </row>
    <row r="448" spans="1:5" x14ac:dyDescent="0.25">
      <c r="A448" s="48">
        <v>447</v>
      </c>
      <c r="B448" s="49">
        <f>1</f>
        <v>1</v>
      </c>
      <c r="C448" s="49">
        <f>1</f>
        <v>1</v>
      </c>
      <c r="D448" s="47">
        <f>(2*B448*C448)/(B448+C448)</f>
        <v>1</v>
      </c>
      <c r="E448" s="13" t="s">
        <v>77</v>
      </c>
    </row>
    <row r="449" spans="1:5" x14ac:dyDescent="0.25">
      <c r="A449" s="19">
        <v>448</v>
      </c>
      <c r="B449" s="26">
        <f>16/16</f>
        <v>1</v>
      </c>
      <c r="C449" s="26">
        <f>16/16</f>
        <v>1</v>
      </c>
      <c r="D449" s="25">
        <f>(2*B449*C449)/(B449+C449)</f>
        <v>1</v>
      </c>
      <c r="E449" s="13" t="s">
        <v>77</v>
      </c>
    </row>
    <row r="450" spans="1:5" x14ac:dyDescent="0.25">
      <c r="A450" s="19">
        <v>449</v>
      </c>
      <c r="B450" s="26">
        <f>36/36</f>
        <v>1</v>
      </c>
      <c r="C450" s="26">
        <f>36/36</f>
        <v>1</v>
      </c>
      <c r="D450" s="25">
        <f>(2*B450*C450)/(B450+C450)</f>
        <v>1</v>
      </c>
      <c r="E450" s="13" t="s">
        <v>77</v>
      </c>
    </row>
    <row r="451" spans="1:5" ht="15.75" thickBot="1" x14ac:dyDescent="0.3">
      <c r="A451" s="19">
        <v>450</v>
      </c>
      <c r="B451" s="26">
        <f>6/6</f>
        <v>1</v>
      </c>
      <c r="C451" s="26">
        <f>6/6</f>
        <v>1</v>
      </c>
      <c r="D451" s="25">
        <f>(2*B451*C451)/(B451+C451)</f>
        <v>1</v>
      </c>
      <c r="E451" s="30" t="s">
        <v>77</v>
      </c>
    </row>
    <row r="452" spans="1:5" x14ac:dyDescent="0.25">
      <c r="A452" s="19">
        <v>451</v>
      </c>
      <c r="B452" s="26">
        <f>11/11</f>
        <v>1</v>
      </c>
      <c r="C452" s="26">
        <f>11/11</f>
        <v>1</v>
      </c>
      <c r="D452" s="25">
        <f>(2*B452*C452)/(B452+C452)</f>
        <v>1</v>
      </c>
      <c r="E452" s="13" t="s">
        <v>77</v>
      </c>
    </row>
    <row r="453" spans="1:5" x14ac:dyDescent="0.25">
      <c r="A453" s="19">
        <v>452</v>
      </c>
      <c r="B453" s="26">
        <f>3/3</f>
        <v>1</v>
      </c>
      <c r="C453" s="26">
        <f>3/3</f>
        <v>1</v>
      </c>
      <c r="D453" s="25">
        <f>(2*B453*C453)/(B453+C453)</f>
        <v>1</v>
      </c>
      <c r="E453" s="13" t="s">
        <v>539</v>
      </c>
    </row>
    <row r="454" spans="1:5" x14ac:dyDescent="0.25">
      <c r="A454" s="19">
        <v>453</v>
      </c>
      <c r="B454" s="26">
        <f>4/4</f>
        <v>1</v>
      </c>
      <c r="C454" s="26">
        <f>4/4</f>
        <v>1</v>
      </c>
      <c r="D454" s="25">
        <f>(2*B454*C454)/(B454+C454)</f>
        <v>1</v>
      </c>
      <c r="E454" s="13" t="s">
        <v>77</v>
      </c>
    </row>
    <row r="455" spans="1:5" x14ac:dyDescent="0.25">
      <c r="A455" s="19">
        <v>454</v>
      </c>
      <c r="B455" s="26">
        <f>15/15</f>
        <v>1</v>
      </c>
      <c r="C455" s="26">
        <f>15/15</f>
        <v>1</v>
      </c>
      <c r="D455" s="25">
        <f>(2*B455*C455)/(B455+C455)</f>
        <v>1</v>
      </c>
      <c r="E455" s="13" t="s">
        <v>77</v>
      </c>
    </row>
    <row r="456" spans="1:5" x14ac:dyDescent="0.25">
      <c r="A456" s="19">
        <v>455</v>
      </c>
      <c r="B456" s="26">
        <f>1/1</f>
        <v>1</v>
      </c>
      <c r="C456" s="26">
        <f>1/1</f>
        <v>1</v>
      </c>
      <c r="D456" s="25">
        <f>(2*B456*C456)/(B456+C456)</f>
        <v>1</v>
      </c>
      <c r="E456" s="13" t="s">
        <v>77</v>
      </c>
    </row>
    <row r="457" spans="1:5" x14ac:dyDescent="0.25">
      <c r="A457" s="19">
        <v>456</v>
      </c>
      <c r="B457" s="26">
        <f>14/14</f>
        <v>1</v>
      </c>
      <c r="C457" s="26">
        <f>14/14</f>
        <v>1</v>
      </c>
      <c r="D457" s="25">
        <f>(2*B457*C457)/(B457+C457)</f>
        <v>1</v>
      </c>
      <c r="E457" s="13" t="s">
        <v>544</v>
      </c>
    </row>
    <row r="458" spans="1:5" x14ac:dyDescent="0.25">
      <c r="A458" s="19">
        <v>457</v>
      </c>
      <c r="B458" s="26">
        <f>15/15</f>
        <v>1</v>
      </c>
      <c r="C458" s="26">
        <f>15/15</f>
        <v>1</v>
      </c>
      <c r="D458" s="25">
        <f>(2*B458*C458)/(B458+C458)</f>
        <v>1</v>
      </c>
      <c r="E458" s="13" t="s">
        <v>77</v>
      </c>
    </row>
    <row r="459" spans="1:5" x14ac:dyDescent="0.25">
      <c r="A459" s="19">
        <v>458</v>
      </c>
      <c r="B459" s="26">
        <f>8/8</f>
        <v>1</v>
      </c>
      <c r="C459" s="26">
        <f>8/8</f>
        <v>1</v>
      </c>
      <c r="D459" s="25">
        <f>(2*B459*C459)/(B459+C459)</f>
        <v>1</v>
      </c>
      <c r="E459" s="13" t="s">
        <v>77</v>
      </c>
    </row>
    <row r="460" spans="1:5" x14ac:dyDescent="0.25">
      <c r="A460" s="19">
        <v>459</v>
      </c>
      <c r="B460" s="26">
        <f>9/9</f>
        <v>1</v>
      </c>
      <c r="C460" s="26">
        <f>9/9</f>
        <v>1</v>
      </c>
      <c r="D460" s="25">
        <f>(2*B460*C460)/(B460+C460)</f>
        <v>1</v>
      </c>
      <c r="E460" s="13" t="s">
        <v>77</v>
      </c>
    </row>
    <row r="461" spans="1:5" ht="15.75" thickBot="1" x14ac:dyDescent="0.3">
      <c r="A461" s="19">
        <v>460</v>
      </c>
      <c r="B461" s="26">
        <f>8/8</f>
        <v>1</v>
      </c>
      <c r="C461" s="26">
        <f>8/8</f>
        <v>1</v>
      </c>
      <c r="D461" s="25">
        <f>(2*B461*C461)/(B461+C461)</f>
        <v>1</v>
      </c>
      <c r="E461" s="30" t="s">
        <v>544</v>
      </c>
    </row>
    <row r="462" spans="1:5" x14ac:dyDescent="0.25">
      <c r="A462" s="48">
        <v>461</v>
      </c>
      <c r="B462" s="49">
        <f>1</f>
        <v>1</v>
      </c>
      <c r="C462" s="49">
        <f>1</f>
        <v>1</v>
      </c>
      <c r="D462" s="47">
        <f>(2*B462*C462)/(B462+C462)</f>
        <v>1</v>
      </c>
      <c r="E462" s="13" t="s">
        <v>541</v>
      </c>
    </row>
    <row r="463" spans="1:5" x14ac:dyDescent="0.25">
      <c r="A463" s="48">
        <v>462</v>
      </c>
      <c r="B463" s="49">
        <f>1</f>
        <v>1</v>
      </c>
      <c r="C463" s="49">
        <f>1</f>
        <v>1</v>
      </c>
      <c r="D463" s="47">
        <f>(2*B463*C463)/(B463+C463)</f>
        <v>1</v>
      </c>
      <c r="E463" s="13" t="s">
        <v>541</v>
      </c>
    </row>
    <row r="464" spans="1:5" x14ac:dyDescent="0.25">
      <c r="A464" s="48">
        <v>463</v>
      </c>
      <c r="B464" s="49">
        <f>1</f>
        <v>1</v>
      </c>
      <c r="C464" s="49">
        <f>1</f>
        <v>1</v>
      </c>
      <c r="D464" s="47">
        <f>(2*B464*C464)/(B464+C464)</f>
        <v>1</v>
      </c>
      <c r="E464" s="13" t="s">
        <v>541</v>
      </c>
    </row>
    <row r="465" spans="1:5" x14ac:dyDescent="0.25">
      <c r="A465" s="48">
        <v>464</v>
      </c>
      <c r="B465" s="49">
        <f>1</f>
        <v>1</v>
      </c>
      <c r="C465" s="49">
        <f>1</f>
        <v>1</v>
      </c>
      <c r="D465" s="47">
        <f>(2*B465*C465)/(B465+C465)</f>
        <v>1</v>
      </c>
      <c r="E465" s="13" t="s">
        <v>541</v>
      </c>
    </row>
    <row r="466" spans="1:5" x14ac:dyDescent="0.25">
      <c r="A466" s="48">
        <v>465</v>
      </c>
      <c r="B466" s="49">
        <f>1</f>
        <v>1</v>
      </c>
      <c r="C466" s="49">
        <f>1</f>
        <v>1</v>
      </c>
      <c r="D466" s="47">
        <f>(2*B466*C466)/(B466+C466)</f>
        <v>1</v>
      </c>
      <c r="E466" s="13" t="s">
        <v>541</v>
      </c>
    </row>
    <row r="467" spans="1:5" x14ac:dyDescent="0.25">
      <c r="A467" s="48">
        <v>466</v>
      </c>
      <c r="B467" s="49">
        <f>1</f>
        <v>1</v>
      </c>
      <c r="C467" s="49">
        <f>1</f>
        <v>1</v>
      </c>
      <c r="D467" s="47">
        <f>(2*B467*C467)/(B467+C467)</f>
        <v>1</v>
      </c>
      <c r="E467" s="13" t="s">
        <v>541</v>
      </c>
    </row>
    <row r="468" spans="1:5" x14ac:dyDescent="0.25">
      <c r="A468" s="48">
        <v>467</v>
      </c>
      <c r="B468" s="49">
        <f>1</f>
        <v>1</v>
      </c>
      <c r="C468" s="49">
        <f>1</f>
        <v>1</v>
      </c>
      <c r="D468" s="47">
        <f>(2*B468*C468)/(B468+C468)</f>
        <v>1</v>
      </c>
      <c r="E468" s="13" t="s">
        <v>541</v>
      </c>
    </row>
    <row r="469" spans="1:5" ht="15.75" thickBot="1" x14ac:dyDescent="0.3">
      <c r="A469" s="48">
        <v>468</v>
      </c>
      <c r="B469" s="49">
        <f>1</f>
        <v>1</v>
      </c>
      <c r="C469" s="49">
        <f>1</f>
        <v>1</v>
      </c>
      <c r="D469" s="47">
        <f>(2*B469*C469)/(B469+C469)</f>
        <v>1</v>
      </c>
      <c r="E469" s="30" t="s">
        <v>541</v>
      </c>
    </row>
    <row r="470" spans="1:5" x14ac:dyDescent="0.25">
      <c r="A470" s="19">
        <v>469</v>
      </c>
      <c r="B470" s="26">
        <f>2/2</f>
        <v>1</v>
      </c>
      <c r="C470" s="26">
        <f>2/2</f>
        <v>1</v>
      </c>
      <c r="D470" s="25">
        <f>(2*B470*C470)/(B470+C470)</f>
        <v>1</v>
      </c>
      <c r="E470" s="13" t="s">
        <v>540</v>
      </c>
    </row>
    <row r="471" spans="1:5" x14ac:dyDescent="0.25">
      <c r="A471" s="19">
        <v>470</v>
      </c>
      <c r="B471" s="26">
        <f>2/2</f>
        <v>1</v>
      </c>
      <c r="C471" s="26">
        <f>2/2</f>
        <v>1</v>
      </c>
      <c r="D471" s="25">
        <f>(2*B471*C471)/(B471+C471)</f>
        <v>1</v>
      </c>
      <c r="E471" s="13" t="s">
        <v>540</v>
      </c>
    </row>
    <row r="472" spans="1:5" x14ac:dyDescent="0.25">
      <c r="A472" s="19">
        <v>471</v>
      </c>
      <c r="B472" s="26">
        <f>4/4</f>
        <v>1</v>
      </c>
      <c r="C472" s="26">
        <f>4/8</f>
        <v>0.5</v>
      </c>
      <c r="D472" s="25">
        <f>(2*B472*C472)/(B472+C472)</f>
        <v>0.66666666666666663</v>
      </c>
      <c r="E472" s="59" t="s">
        <v>77</v>
      </c>
    </row>
    <row r="473" spans="1:5" x14ac:dyDescent="0.25">
      <c r="A473" s="19">
        <v>472</v>
      </c>
      <c r="B473" s="26">
        <f>9/10</f>
        <v>0.9</v>
      </c>
      <c r="C473" s="26">
        <f>9/9</f>
        <v>1</v>
      </c>
      <c r="D473" s="25">
        <f>(2*B473*C473)/(B473+C473)</f>
        <v>0.94736842105263164</v>
      </c>
      <c r="E473" s="13" t="s">
        <v>539</v>
      </c>
    </row>
    <row r="474" spans="1:5" x14ac:dyDescent="0.25">
      <c r="A474" s="19">
        <v>473</v>
      </c>
      <c r="B474" s="26">
        <f>8/8</f>
        <v>1</v>
      </c>
      <c r="C474" s="26">
        <f>8/8</f>
        <v>1</v>
      </c>
      <c r="D474" s="25">
        <f>(2*B474*C474)/(B474+C474)</f>
        <v>1</v>
      </c>
      <c r="E474" s="13" t="s">
        <v>77</v>
      </c>
    </row>
    <row r="475" spans="1:5" x14ac:dyDescent="0.25">
      <c r="A475" s="19">
        <v>474</v>
      </c>
      <c r="B475" s="26">
        <f>18/18</f>
        <v>1</v>
      </c>
      <c r="C475" s="26">
        <f>18/18</f>
        <v>1</v>
      </c>
      <c r="D475" s="25">
        <f>(2*B475*C475)/(B475+C475)</f>
        <v>1</v>
      </c>
      <c r="E475" s="13" t="s">
        <v>77</v>
      </c>
    </row>
    <row r="476" spans="1:5" x14ac:dyDescent="0.25">
      <c r="A476" s="19">
        <v>475</v>
      </c>
      <c r="B476" s="26">
        <f>6/6</f>
        <v>1</v>
      </c>
      <c r="C476" s="26">
        <f>6/12</f>
        <v>0.5</v>
      </c>
      <c r="D476" s="25">
        <f>(2*B476*C476)/(B476+C476)</f>
        <v>0.66666666666666663</v>
      </c>
      <c r="E476" s="13" t="s">
        <v>77</v>
      </c>
    </row>
    <row r="477" spans="1:5" ht="15.75" thickBot="1" x14ac:dyDescent="0.3">
      <c r="A477" s="19">
        <v>476</v>
      </c>
      <c r="B477" s="26">
        <f>8/8</f>
        <v>1</v>
      </c>
      <c r="C477" s="26">
        <f>8/8</f>
        <v>1</v>
      </c>
      <c r="D477" s="25">
        <f>(2*B477*C477)/(B477+C477)</f>
        <v>1</v>
      </c>
      <c r="E477" s="30" t="s">
        <v>77</v>
      </c>
    </row>
    <row r="478" spans="1:5" x14ac:dyDescent="0.25">
      <c r="A478" s="19">
        <v>477</v>
      </c>
      <c r="B478" s="26">
        <f>2/2</f>
        <v>1</v>
      </c>
      <c r="C478" s="26">
        <f>2/2</f>
        <v>1</v>
      </c>
      <c r="D478" s="25">
        <f>(2*B478*C478)/(B478+C478)</f>
        <v>1</v>
      </c>
      <c r="E478" s="59" t="s">
        <v>539</v>
      </c>
    </row>
    <row r="479" spans="1:5" x14ac:dyDescent="0.25">
      <c r="A479" s="19">
        <v>478</v>
      </c>
      <c r="B479" s="26">
        <f>11/11</f>
        <v>1</v>
      </c>
      <c r="C479" s="26">
        <f>11/11</f>
        <v>1</v>
      </c>
      <c r="D479" s="25">
        <f>(2*B479*C479)/(B479+C479)</f>
        <v>1</v>
      </c>
      <c r="E479" s="13" t="s">
        <v>77</v>
      </c>
    </row>
    <row r="480" spans="1:5" x14ac:dyDescent="0.25">
      <c r="A480" s="19">
        <v>479</v>
      </c>
      <c r="B480" s="26">
        <f>8/8</f>
        <v>1</v>
      </c>
      <c r="C480" s="26">
        <f>8/12</f>
        <v>0.66666666666666663</v>
      </c>
      <c r="D480" s="25">
        <f>(2*B480*C480)/(B480+C480)</f>
        <v>0.8</v>
      </c>
      <c r="E480" s="13" t="s">
        <v>77</v>
      </c>
    </row>
    <row r="481" spans="1:5" x14ac:dyDescent="0.25">
      <c r="A481" s="19">
        <v>480</v>
      </c>
      <c r="B481" s="26">
        <f>15/15</f>
        <v>1</v>
      </c>
      <c r="C481" s="26">
        <f>15/15</f>
        <v>1</v>
      </c>
      <c r="D481" s="25">
        <f>(2*B481*C481)/(B481+C481)</f>
        <v>1</v>
      </c>
      <c r="E481" s="13" t="s">
        <v>77</v>
      </c>
    </row>
    <row r="482" spans="1:5" x14ac:dyDescent="0.25">
      <c r="A482" s="19">
        <v>481</v>
      </c>
      <c r="B482" s="26">
        <f>9/9</f>
        <v>1</v>
      </c>
      <c r="C482" s="26">
        <f>9/9</f>
        <v>1</v>
      </c>
      <c r="D482" s="25">
        <f>(2*B482*C482)/(B482+C482)</f>
        <v>1</v>
      </c>
      <c r="E482" s="59" t="s">
        <v>77</v>
      </c>
    </row>
    <row r="483" spans="1:5" ht="15.75" thickBot="1" x14ac:dyDescent="0.3">
      <c r="A483" s="19">
        <v>482</v>
      </c>
      <c r="B483" s="26">
        <f>6/6</f>
        <v>1</v>
      </c>
      <c r="C483" s="26">
        <f>6/6</f>
        <v>1</v>
      </c>
      <c r="D483" s="25">
        <f>(2*B483*C483)/(B483+C483)</f>
        <v>1</v>
      </c>
      <c r="E483" s="30" t="s">
        <v>540</v>
      </c>
    </row>
    <row r="484" spans="1:5" x14ac:dyDescent="0.25">
      <c r="A484" s="19">
        <v>483</v>
      </c>
      <c r="B484" s="26">
        <f>4/4</f>
        <v>1</v>
      </c>
      <c r="C484" s="26">
        <f>4/4</f>
        <v>1</v>
      </c>
      <c r="D484" s="25">
        <f>(2*B484*C484)/(B484+C484)</f>
        <v>1</v>
      </c>
      <c r="E484" s="13" t="s">
        <v>539</v>
      </c>
    </row>
    <row r="485" spans="1:5" x14ac:dyDescent="0.25">
      <c r="A485" s="19">
        <v>484</v>
      </c>
      <c r="B485" s="26">
        <f>5/5</f>
        <v>1</v>
      </c>
      <c r="C485" s="26">
        <f>5/6</f>
        <v>0.83333333333333337</v>
      </c>
      <c r="D485" s="25">
        <f>(2*B485*C485)/(B485+C485)</f>
        <v>0.90909090909090906</v>
      </c>
      <c r="E485" s="13" t="s">
        <v>77</v>
      </c>
    </row>
    <row r="486" spans="1:5" x14ac:dyDescent="0.25">
      <c r="A486" s="19">
        <v>485</v>
      </c>
      <c r="B486" s="26">
        <f>10/10</f>
        <v>1</v>
      </c>
      <c r="C486" s="26">
        <f>10/11</f>
        <v>0.90909090909090906</v>
      </c>
      <c r="D486" s="25">
        <f>(2*B486*C486)/(B486+C486)</f>
        <v>0.95238095238095233</v>
      </c>
      <c r="E486" s="13" t="s">
        <v>77</v>
      </c>
    </row>
    <row r="487" spans="1:5" x14ac:dyDescent="0.25">
      <c r="A487" s="19">
        <v>486</v>
      </c>
      <c r="B487" s="26">
        <f>5/5</f>
        <v>1</v>
      </c>
      <c r="C487" s="26">
        <f>5/6</f>
        <v>0.83333333333333337</v>
      </c>
      <c r="D487" s="25">
        <f>(2*B487*C487)/(B487+C487)</f>
        <v>0.90909090909090906</v>
      </c>
      <c r="E487" s="13" t="s">
        <v>77</v>
      </c>
    </row>
    <row r="488" spans="1:5" x14ac:dyDescent="0.25">
      <c r="A488" s="19">
        <v>487</v>
      </c>
      <c r="B488" s="26">
        <f>2/2</f>
        <v>1</v>
      </c>
      <c r="C488" s="26">
        <f>2/2</f>
        <v>1</v>
      </c>
      <c r="D488" s="25">
        <f>(2*B488*C488)/(B488+C488)</f>
        <v>1</v>
      </c>
      <c r="E488" s="13" t="s">
        <v>538</v>
      </c>
    </row>
    <row r="489" spans="1:5" ht="15.75" thickBot="1" x14ac:dyDescent="0.3">
      <c r="A489" s="19">
        <v>488</v>
      </c>
      <c r="B489" s="26">
        <f>1/2</f>
        <v>0.5</v>
      </c>
      <c r="C489" s="26">
        <f>1/1</f>
        <v>1</v>
      </c>
      <c r="D489" s="25">
        <f>(2*B489*C489)/(B489+C489)</f>
        <v>0.66666666666666663</v>
      </c>
      <c r="E489" s="30" t="s">
        <v>539</v>
      </c>
    </row>
    <row r="490" spans="1:5" x14ac:dyDescent="0.25">
      <c r="A490" s="48">
        <v>489</v>
      </c>
      <c r="B490" s="49">
        <f>1</f>
        <v>1</v>
      </c>
      <c r="C490" s="49">
        <f>1</f>
        <v>1</v>
      </c>
      <c r="D490" s="47">
        <f>(2*B490*C490)/(B490+C490)</f>
        <v>1</v>
      </c>
      <c r="E490" s="13" t="s">
        <v>540</v>
      </c>
    </row>
    <row r="491" spans="1:5" x14ac:dyDescent="0.25">
      <c r="A491" s="48">
        <v>490</v>
      </c>
      <c r="B491" s="49">
        <f>1</f>
        <v>1</v>
      </c>
      <c r="C491" s="49">
        <f>1</f>
        <v>1</v>
      </c>
      <c r="D491" s="47">
        <f>(2*B491*C491)/(B491+C491)</f>
        <v>1</v>
      </c>
      <c r="E491" s="13" t="s">
        <v>77</v>
      </c>
    </row>
    <row r="492" spans="1:5" x14ac:dyDescent="0.25">
      <c r="A492" s="48">
        <v>491</v>
      </c>
      <c r="B492" s="49">
        <f>1</f>
        <v>1</v>
      </c>
      <c r="C492" s="49">
        <f>1</f>
        <v>1</v>
      </c>
      <c r="D492" s="47">
        <f>(2*B492*C492)/(B492+C492)</f>
        <v>1</v>
      </c>
      <c r="E492" s="13" t="s">
        <v>77</v>
      </c>
    </row>
    <row r="493" spans="1:5" x14ac:dyDescent="0.25">
      <c r="A493" s="48">
        <v>492</v>
      </c>
      <c r="B493" s="49">
        <f>1</f>
        <v>1</v>
      </c>
      <c r="C493" s="49">
        <f>1</f>
        <v>1</v>
      </c>
      <c r="D493" s="47">
        <f>(2*B493*C493)/(B493+C493)</f>
        <v>1</v>
      </c>
      <c r="E493" s="13" t="s">
        <v>541</v>
      </c>
    </row>
    <row r="494" spans="1:5" ht="15.75" thickBot="1" x14ac:dyDescent="0.3">
      <c r="A494" s="48">
        <v>493</v>
      </c>
      <c r="B494" s="49">
        <f>1</f>
        <v>1</v>
      </c>
      <c r="C494" s="49">
        <f>1</f>
        <v>1</v>
      </c>
      <c r="D494" s="47">
        <f>(2*B494*C494)/(B494+C494)</f>
        <v>1</v>
      </c>
      <c r="E494" s="30" t="s">
        <v>77</v>
      </c>
    </row>
    <row r="495" spans="1:5" x14ac:dyDescent="0.25">
      <c r="A495" s="19">
        <v>494</v>
      </c>
      <c r="B495" s="26">
        <f>68/69</f>
        <v>0.98550724637681164</v>
      </c>
      <c r="C495" s="26">
        <f>68/68</f>
        <v>1</v>
      </c>
      <c r="D495" s="25">
        <f>(2*B495*C495)/(B495+C495)</f>
        <v>0.99270072992700742</v>
      </c>
      <c r="E495" s="13" t="s">
        <v>541</v>
      </c>
    </row>
    <row r="496" spans="1:5" x14ac:dyDescent="0.25">
      <c r="A496" s="19">
        <v>495</v>
      </c>
      <c r="B496" s="26">
        <f>84/85</f>
        <v>0.9882352941176471</v>
      </c>
      <c r="C496" s="26">
        <f>84/84</f>
        <v>1</v>
      </c>
      <c r="D496" s="25">
        <f>(2*B496*C496)/(B496+C496)</f>
        <v>0.99408284023668636</v>
      </c>
      <c r="E496" s="13" t="s">
        <v>541</v>
      </c>
    </row>
    <row r="497" spans="1:5" x14ac:dyDescent="0.25">
      <c r="A497" s="19">
        <v>496</v>
      </c>
      <c r="B497" s="26">
        <f>54/55</f>
        <v>0.98181818181818181</v>
      </c>
      <c r="C497" s="26">
        <f>54/54</f>
        <v>1</v>
      </c>
      <c r="D497" s="25">
        <f>(2*B497*C497)/(B497+C497)</f>
        <v>0.99082568807339444</v>
      </c>
      <c r="E497" s="13" t="s">
        <v>541</v>
      </c>
    </row>
    <row r="498" spans="1:5" ht="15.75" thickBot="1" x14ac:dyDescent="0.3">
      <c r="A498" s="19">
        <v>497</v>
      </c>
      <c r="B498" s="26">
        <f>65/67</f>
        <v>0.97014925373134331</v>
      </c>
      <c r="C498" s="26">
        <f>65/65</f>
        <v>1</v>
      </c>
      <c r="D498" s="25">
        <f>(2*B498*C498)/(B498+C498)</f>
        <v>0.98484848484848486</v>
      </c>
      <c r="E498" s="30" t="s">
        <v>541</v>
      </c>
    </row>
    <row r="499" spans="1:5" x14ac:dyDescent="0.25">
      <c r="A499" s="52">
        <v>498</v>
      </c>
      <c r="B499" s="53">
        <f>0</f>
        <v>0</v>
      </c>
      <c r="C499" s="53">
        <f>0/1</f>
        <v>0</v>
      </c>
      <c r="D499" s="54">
        <f>0</f>
        <v>0</v>
      </c>
      <c r="E499" s="13" t="s">
        <v>541</v>
      </c>
    </row>
    <row r="500" spans="1:5" x14ac:dyDescent="0.25">
      <c r="A500" s="48">
        <v>499</v>
      </c>
      <c r="B500" s="49">
        <f>1</f>
        <v>1</v>
      </c>
      <c r="C500" s="49">
        <f>1</f>
        <v>1</v>
      </c>
      <c r="D500" s="47">
        <f>(2*B500*C500)/(B500+C500)</f>
        <v>1</v>
      </c>
      <c r="E500" s="13" t="s">
        <v>77</v>
      </c>
    </row>
    <row r="501" spans="1:5" ht="15.75" thickBot="1" x14ac:dyDescent="0.3">
      <c r="A501" s="19">
        <v>500</v>
      </c>
      <c r="B501" s="26">
        <f>18/18</f>
        <v>1</v>
      </c>
      <c r="C501" s="26">
        <f>18/18</f>
        <v>1</v>
      </c>
      <c r="D501" s="25">
        <f>(2*B501*C501)/(B501+C501)</f>
        <v>1</v>
      </c>
      <c r="E501" s="30" t="s">
        <v>77</v>
      </c>
    </row>
    <row r="502" spans="1:5" x14ac:dyDescent="0.25">
      <c r="A502" s="48">
        <v>501</v>
      </c>
      <c r="B502" s="49">
        <f>1</f>
        <v>1</v>
      </c>
      <c r="C502" s="49">
        <f>1</f>
        <v>1</v>
      </c>
      <c r="D502" s="47">
        <f>(2*B502*C502)/(B502+C502)</f>
        <v>1</v>
      </c>
      <c r="E502" s="13" t="s">
        <v>77</v>
      </c>
    </row>
    <row r="503" spans="1:5" ht="15.75" thickBot="1" x14ac:dyDescent="0.3">
      <c r="A503" s="48">
        <v>502</v>
      </c>
      <c r="B503" s="49">
        <f>1</f>
        <v>1</v>
      </c>
      <c r="C503" s="49">
        <f>1</f>
        <v>1</v>
      </c>
      <c r="D503" s="47">
        <f>(2*B503*C503)/(B503+C503)</f>
        <v>1</v>
      </c>
      <c r="E503" s="30" t="s">
        <v>77</v>
      </c>
    </row>
    <row r="504" spans="1:5" x14ac:dyDescent="0.25">
      <c r="A504" s="48">
        <v>503</v>
      </c>
      <c r="B504" s="49">
        <f>1</f>
        <v>1</v>
      </c>
      <c r="C504" s="49">
        <f>1</f>
        <v>1</v>
      </c>
      <c r="D504" s="47">
        <f>(2*B504*C504)/(B504+C504)</f>
        <v>1</v>
      </c>
      <c r="E504" s="13" t="s">
        <v>541</v>
      </c>
    </row>
    <row r="505" spans="1:5" ht="15.75" thickBot="1" x14ac:dyDescent="0.3">
      <c r="A505" s="48">
        <v>504</v>
      </c>
      <c r="B505" s="49">
        <f>1</f>
        <v>1</v>
      </c>
      <c r="C505" s="49">
        <f>1</f>
        <v>1</v>
      </c>
      <c r="D505" s="47">
        <f>(2*B505*C505)/(B505+C505)</f>
        <v>1</v>
      </c>
      <c r="E505" s="30" t="s">
        <v>541</v>
      </c>
    </row>
    <row r="506" spans="1:5" x14ac:dyDescent="0.25">
      <c r="A506" s="19">
        <v>505</v>
      </c>
      <c r="B506" s="26">
        <f>38/38</f>
        <v>1</v>
      </c>
      <c r="C506" s="26">
        <f>38/39</f>
        <v>0.97435897435897434</v>
      </c>
      <c r="D506" s="25">
        <f>(2*B506*C506)/(B506+C506)</f>
        <v>0.9870129870129869</v>
      </c>
      <c r="E506" s="13" t="s">
        <v>77</v>
      </c>
    </row>
    <row r="507" spans="1:5" x14ac:dyDescent="0.25">
      <c r="A507" s="48">
        <v>506</v>
      </c>
      <c r="B507" s="49">
        <f>1</f>
        <v>1</v>
      </c>
      <c r="C507" s="49">
        <f>1</f>
        <v>1</v>
      </c>
      <c r="D507" s="47">
        <f>(2*B507*C507)/(B507+C507)</f>
        <v>1</v>
      </c>
      <c r="E507" s="59" t="s">
        <v>77</v>
      </c>
    </row>
    <row r="508" spans="1:5" x14ac:dyDescent="0.25">
      <c r="A508" s="19">
        <v>507</v>
      </c>
      <c r="B508" s="26">
        <f>2/2</f>
        <v>1</v>
      </c>
      <c r="C508" s="26">
        <f>2/2</f>
        <v>1</v>
      </c>
      <c r="D508" s="25">
        <f>(2*B508*C508)/(B508+C508)</f>
        <v>1</v>
      </c>
      <c r="E508" s="13" t="s">
        <v>541</v>
      </c>
    </row>
    <row r="509" spans="1:5" x14ac:dyDescent="0.25">
      <c r="A509" s="48">
        <v>508</v>
      </c>
      <c r="B509" s="49">
        <f>1</f>
        <v>1</v>
      </c>
      <c r="C509" s="49">
        <f>1</f>
        <v>1</v>
      </c>
      <c r="D509" s="47">
        <f>(2*B509*C509)/(B509+C509)</f>
        <v>1</v>
      </c>
      <c r="E509" s="13" t="s">
        <v>541</v>
      </c>
    </row>
    <row r="510" spans="1:5" x14ac:dyDescent="0.25">
      <c r="A510" s="52">
        <v>509</v>
      </c>
      <c r="B510" s="53">
        <f>0</f>
        <v>0</v>
      </c>
      <c r="C510" s="53">
        <f>0/7</f>
        <v>0</v>
      </c>
      <c r="D510" s="54">
        <f>0</f>
        <v>0</v>
      </c>
      <c r="E510" s="59" t="s">
        <v>541</v>
      </c>
    </row>
    <row r="511" spans="1:5" x14ac:dyDescent="0.25">
      <c r="A511" s="48">
        <v>510</v>
      </c>
      <c r="B511" s="49">
        <f>1</f>
        <v>1</v>
      </c>
      <c r="C511" s="49">
        <f>1</f>
        <v>1</v>
      </c>
      <c r="D511" s="47">
        <f>(2*B511*C511)/(B511+C511)</f>
        <v>1</v>
      </c>
      <c r="E511" s="13" t="s">
        <v>541</v>
      </c>
    </row>
    <row r="520" spans="2:3" x14ac:dyDescent="0.25">
      <c r="B520" s="1" t="s">
        <v>533</v>
      </c>
      <c r="C520" s="1" t="s">
        <v>534</v>
      </c>
    </row>
    <row r="521" spans="2:3" x14ac:dyDescent="0.25">
      <c r="B521" s="1">
        <f>C521-COUNT(B2:B511)</f>
        <v>0</v>
      </c>
      <c r="C521" s="1">
        <v>510</v>
      </c>
    </row>
    <row r="524" spans="2:3" x14ac:dyDescent="0.25">
      <c r="B524" s="1" t="s">
        <v>535</v>
      </c>
    </row>
    <row r="525" spans="2:3" x14ac:dyDescent="0.25">
      <c r="B525" s="1">
        <f>AVERAGEIF(B2:B497,"&lt;&gt;#DIV/0!")</f>
        <v>0.93058919109091942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47"/>
  <sheetViews>
    <sheetView workbookViewId="0">
      <selection activeCell="D10" sqref="D10"/>
    </sheetView>
  </sheetViews>
  <sheetFormatPr defaultRowHeight="15" x14ac:dyDescent="0.25"/>
  <cols>
    <col min="2" max="2" width="22.42578125" bestFit="1" customWidth="1"/>
    <col min="3" max="3" width="23.85546875" bestFit="1" customWidth="1"/>
    <col min="4" max="4" width="23.140625" bestFit="1" customWidth="1"/>
    <col min="13" max="13" width="22.42578125" bestFit="1" customWidth="1"/>
    <col min="14" max="14" width="23.85546875" bestFit="1" customWidth="1"/>
    <col min="15" max="15" width="23.140625" bestFit="1" customWidth="1"/>
  </cols>
  <sheetData>
    <row r="1" spans="2:15" x14ac:dyDescent="0.25">
      <c r="M1" s="75" t="s">
        <v>572</v>
      </c>
      <c r="N1" s="75"/>
      <c r="O1" s="75"/>
    </row>
    <row r="2" spans="2:15" x14ac:dyDescent="0.25">
      <c r="B2" s="61" t="s">
        <v>563</v>
      </c>
      <c r="C2" s="61" t="s">
        <v>564</v>
      </c>
      <c r="D2" s="61" t="s">
        <v>565</v>
      </c>
      <c r="M2" s="61" t="s">
        <v>563</v>
      </c>
      <c r="N2" s="61" t="s">
        <v>564</v>
      </c>
      <c r="O2" s="61" t="s">
        <v>565</v>
      </c>
    </row>
    <row r="3" spans="2:15" x14ac:dyDescent="0.25">
      <c r="B3" s="1">
        <f>COUNTIF(PergsFilhas!B2:B511,"&lt;&gt;#DIV/0!")</f>
        <v>510</v>
      </c>
      <c r="C3" s="1">
        <f>COUNTIF(PergsFilhas!C2:C511,"&lt;&gt;#DIV/0!")</f>
        <v>510</v>
      </c>
      <c r="D3" s="1">
        <f>COUNTIF(PergsFilhas!D2:D511,"&lt;&gt;#DIV/0!")</f>
        <v>510</v>
      </c>
      <c r="M3" s="1">
        <f>COUNTIFS(PergsFilhas!$B$2:$B$511,"&lt;&gt;#DIV/0!",PergsFilhas!$E$2:$E$511,"=Comunidade")</f>
        <v>11</v>
      </c>
      <c r="N3" s="1">
        <f>COUNTIFS(PergsFilhas!$C$2:$C$511,"&lt;&gt;#DIV/0!",PergsFilhas!$E$2:$E$511,"=Comunidade")</f>
        <v>11</v>
      </c>
      <c r="O3" s="1">
        <f>COUNTIFS(PergsFilhas!$D$2:$D$511,"&lt;&gt;#DIV/0!",PergsFilhas!$E$2:$E$511,"=Comunidade")</f>
        <v>11</v>
      </c>
    </row>
    <row r="4" spans="2:15" x14ac:dyDescent="0.25">
      <c r="B4" s="61" t="s">
        <v>0</v>
      </c>
      <c r="C4" s="61" t="s">
        <v>1</v>
      </c>
      <c r="D4" s="61" t="s">
        <v>2</v>
      </c>
      <c r="M4" s="61" t="s">
        <v>573</v>
      </c>
      <c r="N4" s="61" t="s">
        <v>574</v>
      </c>
      <c r="O4" s="61" t="s">
        <v>575</v>
      </c>
    </row>
    <row r="5" spans="2:15" x14ac:dyDescent="0.25">
      <c r="B5" s="1">
        <f>AVERAGE(PergsFilhas!B2:B511)</f>
        <v>0.92851448634279876</v>
      </c>
      <c r="C5" s="1">
        <f>AVERAGE(PergsFilhas!C2:C511)</f>
        <v>0.90463456214301541</v>
      </c>
      <c r="D5" s="1">
        <f>AVERAGE(PergsFilhas!D2:D511)</f>
        <v>0.91215004520951093</v>
      </c>
      <c r="M5" s="44">
        <f>AVERAGEIF(PergsFilhas!$E$2:$E$511,"=Comunidade",PergsFilhas!$B$2:$B$511)</f>
        <v>0.90909090909090906</v>
      </c>
      <c r="N5" s="1">
        <f>AVERAGEIF(PergsFilhas!$E$2:$E$511,"=Comunidade",PergsFilhas!$C$2:$C$511)</f>
        <v>0.88636363636363635</v>
      </c>
      <c r="O5" s="1">
        <f>AVERAGEIF(PergsFilhas!$E$2:$E$511,"=Comunidade",PergsFilhas!$D$2:$D$511)</f>
        <v>0.89610389610389618</v>
      </c>
    </row>
    <row r="7" spans="2:15" x14ac:dyDescent="0.25">
      <c r="B7" s="61" t="s">
        <v>566</v>
      </c>
      <c r="C7" s="61" t="s">
        <v>0</v>
      </c>
      <c r="M7" s="75" t="s">
        <v>576</v>
      </c>
      <c r="N7" s="75"/>
      <c r="O7" s="75"/>
    </row>
    <row r="8" spans="2:15" x14ac:dyDescent="0.25">
      <c r="B8" s="73" t="s">
        <v>567</v>
      </c>
      <c r="C8" s="1">
        <f>COUNTIF(PergsFilhas!B$2:B$511,"=0")</f>
        <v>32</v>
      </c>
      <c r="M8" s="61" t="s">
        <v>563</v>
      </c>
      <c r="N8" s="61" t="s">
        <v>564</v>
      </c>
      <c r="O8" s="61" t="s">
        <v>565</v>
      </c>
    </row>
    <row r="9" spans="2:15" x14ac:dyDescent="0.25">
      <c r="B9" s="73" t="s">
        <v>568</v>
      </c>
      <c r="C9" s="1">
        <f>COUNTIFS(PergsFilhas!B$2:B$511,"&gt;=0,01",PergsFilhas!B$2:B$511,"&lt;0,71")</f>
        <v>8</v>
      </c>
      <c r="M9" s="1">
        <f>COUNTIFS(PergsFilhas!$B$2:$B$511,"&lt;&gt;#DIV/0!",PergsFilhas!$E$2:$E$511,"=Educação")</f>
        <v>30</v>
      </c>
      <c r="N9" s="1">
        <f>COUNTIFS(PergsFilhas!$C$2:$C$511,"&lt;&gt;#DIV/0!",PergsFilhas!$E$2:$E$511,"=Educação")</f>
        <v>30</v>
      </c>
      <c r="O9" s="1">
        <f>COUNTIFS(PergsFilhas!$D$2:$D$511,"&lt;&gt;#DIV/0!",PergsFilhas!$E$2:$E$511,"=Educação")</f>
        <v>30</v>
      </c>
    </row>
    <row r="10" spans="2:15" x14ac:dyDescent="0.25">
      <c r="B10" s="73" t="s">
        <v>569</v>
      </c>
      <c r="C10" s="1">
        <f>COUNTIFS(PergsFilhas!B$2:B$511,"&gt;=0,71",PergsFilhas!B$2:B$511,"&lt;1")</f>
        <v>12</v>
      </c>
      <c r="M10" s="61" t="s">
        <v>573</v>
      </c>
      <c r="N10" s="61" t="s">
        <v>574</v>
      </c>
      <c r="O10" s="61" t="s">
        <v>575</v>
      </c>
    </row>
    <row r="11" spans="2:15" x14ac:dyDescent="0.25">
      <c r="B11" s="73" t="s">
        <v>570</v>
      </c>
      <c r="C11" s="1">
        <f>COUNTIF(PergsFilhas!B$2:B$511,"=1")</f>
        <v>458</v>
      </c>
      <c r="M11" s="44">
        <f>AVERAGEIF(PergsFilhas!$E$2:$E$511,"=Educação",PergsFilhas!$B$2:$B$511)</f>
        <v>0.91666666666666663</v>
      </c>
      <c r="N11" s="1">
        <f>AVERAGEIF(PergsFilhas!$E$2:$E$511,"=Educação",PergsFilhas!$C$2:$C$511)</f>
        <v>0.89218500797448153</v>
      </c>
      <c r="O11" s="1">
        <f>AVERAGEIF(PergsFilhas!$E$2:$E$511,"=Educação",PergsFilhas!$D$2:$D$511)</f>
        <v>0.90233142233142216</v>
      </c>
    </row>
    <row r="12" spans="2:15" x14ac:dyDescent="0.25">
      <c r="B12" s="74" t="s">
        <v>571</v>
      </c>
      <c r="C12" s="74">
        <f>SUM(C8:C11)</f>
        <v>510</v>
      </c>
    </row>
    <row r="13" spans="2:15" x14ac:dyDescent="0.25">
      <c r="M13" s="75" t="s">
        <v>577</v>
      </c>
      <c r="N13" s="75"/>
      <c r="O13" s="75"/>
    </row>
    <row r="14" spans="2:15" x14ac:dyDescent="0.25">
      <c r="B14" s="61" t="s">
        <v>566</v>
      </c>
      <c r="C14" s="61" t="s">
        <v>1</v>
      </c>
      <c r="M14" s="61" t="s">
        <v>563</v>
      </c>
      <c r="N14" s="61" t="s">
        <v>564</v>
      </c>
      <c r="O14" s="61" t="s">
        <v>565</v>
      </c>
    </row>
    <row r="15" spans="2:15" x14ac:dyDescent="0.25">
      <c r="B15" s="73" t="s">
        <v>567</v>
      </c>
      <c r="C15" s="1">
        <f>COUNTIF(PergsFilhas!C$2:C$511,"=0")</f>
        <v>32</v>
      </c>
      <c r="M15" s="1">
        <f>COUNTIFS(PergsFilhas!$B$2:$B$511,"&lt;&gt;#DIV/0!",PergsFilhas!$E$2:$E$511,"=Entreterimento")</f>
        <v>22</v>
      </c>
      <c r="N15" s="1">
        <f>COUNTIFS(PergsFilhas!$C$2:$C$511,"&lt;&gt;#DIV/0!",PergsFilhas!$E$2:$E$511,"=Entreterimento")</f>
        <v>22</v>
      </c>
      <c r="O15" s="1">
        <f>COUNTIFS(PergsFilhas!$D$2:$D$511,"&lt;&gt;#DIV/0!",PergsFilhas!$E$2:$E$511,"=Entreterimento")</f>
        <v>22</v>
      </c>
    </row>
    <row r="16" spans="2:15" x14ac:dyDescent="0.25">
      <c r="B16" s="73" t="s">
        <v>568</v>
      </c>
      <c r="C16" s="1">
        <f>COUNTIFS(PergsFilhas!C$2:C$511,"&gt;=0,01",PergsFilhas!C$2:C$511,"&lt;0,71")</f>
        <v>19</v>
      </c>
      <c r="M16" s="61" t="s">
        <v>573</v>
      </c>
      <c r="N16" s="61" t="s">
        <v>574</v>
      </c>
      <c r="O16" s="61" t="s">
        <v>575</v>
      </c>
    </row>
    <row r="17" spans="2:15" x14ac:dyDescent="0.25">
      <c r="B17" s="73" t="s">
        <v>569</v>
      </c>
      <c r="C17" s="1">
        <f>COUNTIFS(PergsFilhas!C$2:C$511,"&gt;=0,71",PergsFilhas!C$2:C$511,"&lt;1")</f>
        <v>47</v>
      </c>
      <c r="M17" s="44">
        <f>AVERAGEIF(PergsFilhas!$E$2:$E$511,"=Entreterimento",PergsFilhas!$B$2:$B$511)</f>
        <v>0.91666666666666674</v>
      </c>
      <c r="N17" s="1">
        <f>AVERAGEIF(PergsFilhas!$E$2:$E$511,"=Entreterimento",PergsFilhas!$C$2:$C$511)</f>
        <v>0.95454545454545459</v>
      </c>
      <c r="O17" s="1">
        <f>AVERAGEIF(PergsFilhas!$E$2:$E$511,"=Entreterimento",PergsFilhas!$D$2:$D$511)</f>
        <v>0.93030303030303041</v>
      </c>
    </row>
    <row r="18" spans="2:15" x14ac:dyDescent="0.25">
      <c r="B18" s="73" t="s">
        <v>570</v>
      </c>
      <c r="C18" s="1">
        <f>COUNTIF(PergsFilhas!C$2:C$511,"=1")</f>
        <v>412</v>
      </c>
    </row>
    <row r="19" spans="2:15" x14ac:dyDescent="0.25">
      <c r="B19" s="74" t="s">
        <v>571</v>
      </c>
      <c r="C19" s="74">
        <f>SUM(C15:C18)</f>
        <v>510</v>
      </c>
      <c r="M19" s="75" t="s">
        <v>578</v>
      </c>
      <c r="N19" s="75"/>
      <c r="O19" s="75"/>
    </row>
    <row r="20" spans="2:15" x14ac:dyDescent="0.25">
      <c r="M20" s="61" t="s">
        <v>563</v>
      </c>
      <c r="N20" s="61" t="s">
        <v>564</v>
      </c>
      <c r="O20" s="61" t="s">
        <v>565</v>
      </c>
    </row>
    <row r="21" spans="2:15" x14ac:dyDescent="0.25">
      <c r="B21" s="61" t="s">
        <v>566</v>
      </c>
      <c r="C21" s="61" t="s">
        <v>2</v>
      </c>
      <c r="M21" s="1">
        <f>COUNTIFS(PergsFilhas!$B$2:$B$511,"&lt;&gt;#DIV/0!",PergsFilhas!$E$2:$E$511,"=Outros")</f>
        <v>88</v>
      </c>
      <c r="N21" s="1">
        <f>COUNTIFS(PergsFilhas!$C$2:$C$511,"&lt;&gt;#DIV/0!",PergsFilhas!$E$2:$E$511,"=Outros")</f>
        <v>88</v>
      </c>
      <c r="O21" s="1">
        <f>COUNTIFS(PergsFilhas!$D$2:$D$511,"&lt;&gt;#DIV/0!",PergsFilhas!$E$2:$E$511,"=Outros")</f>
        <v>88</v>
      </c>
    </row>
    <row r="22" spans="2:15" x14ac:dyDescent="0.25">
      <c r="B22" s="73" t="s">
        <v>567</v>
      </c>
      <c r="C22" s="1">
        <f>COUNTIF(PergsFilhas!D$2:D$511,"=0")</f>
        <v>32</v>
      </c>
      <c r="M22" s="61" t="s">
        <v>573</v>
      </c>
      <c r="N22" s="61" t="s">
        <v>574</v>
      </c>
      <c r="O22" s="61" t="s">
        <v>575</v>
      </c>
    </row>
    <row r="23" spans="2:15" x14ac:dyDescent="0.25">
      <c r="B23" s="73" t="s">
        <v>568</v>
      </c>
      <c r="C23" s="1">
        <f>COUNTIFS(PergsFilhas!D$2:D$511,"&gt;=0,01",PergsFilhas!D$2:D$511,"&lt;0,71")</f>
        <v>17</v>
      </c>
      <c r="M23" s="44">
        <f>AVERAGEIF(PergsFilhas!$E$2:$E$511,"=Outros",PergsFilhas!$B$2:$B$511)</f>
        <v>0.83950667237530052</v>
      </c>
      <c r="N23" s="1">
        <f>AVERAGEIF(PergsFilhas!$E$2:$E$511,"=Outros",PergsFilhas!$C$2:$C$511)</f>
        <v>0.83549359137594437</v>
      </c>
      <c r="O23" s="1">
        <f>AVERAGEIF(PergsFilhas!$E$2:$E$511,"=Outros",PergsFilhas!$D$2:$D$511)</f>
        <v>0.83710453915712801</v>
      </c>
    </row>
    <row r="24" spans="2:15" x14ac:dyDescent="0.25">
      <c r="B24" s="73" t="s">
        <v>569</v>
      </c>
      <c r="C24" s="1">
        <f>COUNTIFS(PergsFilhas!D$2:D$511,"&gt;=0,71",PergsFilhas!D$2:D$511,"&lt;1")</f>
        <v>61</v>
      </c>
    </row>
    <row r="25" spans="2:15" x14ac:dyDescent="0.25">
      <c r="B25" s="73" t="s">
        <v>570</v>
      </c>
      <c r="C25" s="1">
        <f>COUNTIF(PergsFilhas!D$2:D$511,"=1")</f>
        <v>400</v>
      </c>
      <c r="M25" s="75" t="s">
        <v>579</v>
      </c>
      <c r="N25" s="75"/>
      <c r="O25" s="75"/>
    </row>
    <row r="26" spans="2:15" x14ac:dyDescent="0.25">
      <c r="B26" s="74" t="s">
        <v>571</v>
      </c>
      <c r="C26" s="74">
        <f>SUM(C22:C25)</f>
        <v>510</v>
      </c>
      <c r="M26" s="61" t="s">
        <v>563</v>
      </c>
      <c r="N26" s="61" t="s">
        <v>564</v>
      </c>
      <c r="O26" s="61" t="s">
        <v>565</v>
      </c>
    </row>
    <row r="27" spans="2:15" x14ac:dyDescent="0.25">
      <c r="M27" s="1">
        <f>COUNTIFS(PergsFilhas!$B$2:$B$511,"&lt;&gt;#DIV/0!",PergsFilhas!$E$2:$E$511,"=Pesquisa de Mercado")</f>
        <v>76</v>
      </c>
      <c r="N27" s="1">
        <f>COUNTIFS(PergsFilhas!$C$2:$C$511,"&lt;&gt;#DIV/0!",PergsFilhas!$E$2:$E$511,"=Pesquisa de Mercado")</f>
        <v>76</v>
      </c>
      <c r="O27" s="1">
        <f>COUNTIFS(PergsFilhas!$D$2:$D$511,"&lt;&gt;#DIV/0!",PergsFilhas!$E$2:$E$511,"=Pesquisa de Mercado")</f>
        <v>76</v>
      </c>
    </row>
    <row r="28" spans="2:15" x14ac:dyDescent="0.25">
      <c r="M28" s="61" t="s">
        <v>573</v>
      </c>
      <c r="N28" s="61" t="s">
        <v>574</v>
      </c>
      <c r="O28" s="61" t="s">
        <v>575</v>
      </c>
    </row>
    <row r="29" spans="2:15" x14ac:dyDescent="0.25">
      <c r="M29" s="44">
        <f>AVERAGEIF(PergsFilhas!$E$2:$E$511,"=Pesquisa de Mercado",PergsFilhas!$B$2:$B$511)</f>
        <v>0.92434210526315785</v>
      </c>
      <c r="N29" s="1">
        <f>AVERAGEIF(PergsFilhas!$E$2:$E$511,"=Pesquisa de Mercado",PergsFilhas!$C$2:$C$511)</f>
        <v>0.88364569512015312</v>
      </c>
      <c r="O29" s="1">
        <f>AVERAGEIF(PergsFilhas!$E$2:$E$511,"=Pesquisa de Mercado",PergsFilhas!$D$2:$D$511)</f>
        <v>0.89310884099060783</v>
      </c>
    </row>
    <row r="31" spans="2:15" x14ac:dyDescent="0.25">
      <c r="M31" s="75" t="s">
        <v>580</v>
      </c>
      <c r="N31" s="75"/>
      <c r="O31" s="75"/>
    </row>
    <row r="32" spans="2:15" x14ac:dyDescent="0.25">
      <c r="M32" s="61" t="s">
        <v>563</v>
      </c>
      <c r="N32" s="61" t="s">
        <v>564</v>
      </c>
      <c r="O32" s="61" t="s">
        <v>565</v>
      </c>
    </row>
    <row r="33" spans="13:15" x14ac:dyDescent="0.25">
      <c r="M33" s="1">
        <f>COUNTIFS(PergsFilhas!$B$2:$B$511,"&lt;&gt;#DIV/0!",PergsFilhas!$E$2:$E$511,"=RH")</f>
        <v>47</v>
      </c>
      <c r="N33" s="1">
        <f>COUNTIFS(PergsFilhas!$C$2:$C$511,"&lt;&gt;#DIV/0!",PergsFilhas!$E$2:$E$511,"=RH")</f>
        <v>47</v>
      </c>
      <c r="O33" s="1">
        <f>COUNTIFS(PergsFilhas!$D$2:$D$511,"&lt;&gt;#DIV/0!",PergsFilhas!$E$2:$E$511,"=RH")</f>
        <v>47</v>
      </c>
    </row>
    <row r="34" spans="13:15" x14ac:dyDescent="0.25">
      <c r="M34" s="61" t="s">
        <v>573</v>
      </c>
      <c r="N34" s="61" t="s">
        <v>574</v>
      </c>
      <c r="O34" s="61" t="s">
        <v>575</v>
      </c>
    </row>
    <row r="35" spans="13:15" x14ac:dyDescent="0.25">
      <c r="M35" s="44">
        <f>AVERAGEIF(PergsFilhas!$E$2:$E$511,"=RH",PergsFilhas!$B$2:$B$511)</f>
        <v>0.97730496453900706</v>
      </c>
      <c r="N35" s="1">
        <f>AVERAGEIF(PergsFilhas!$E$2:$E$511,"=RH",PergsFilhas!$C$2:$C$511)</f>
        <v>0.95621411685241464</v>
      </c>
      <c r="O35" s="1">
        <f>AVERAGEIF(PergsFilhas!$E$2:$E$511,"=RH",PergsFilhas!$D$2:$D$511)</f>
        <v>0.9652186372896473</v>
      </c>
    </row>
    <row r="37" spans="13:15" x14ac:dyDescent="0.25">
      <c r="M37" s="75" t="s">
        <v>581</v>
      </c>
      <c r="N37" s="75"/>
      <c r="O37" s="75"/>
    </row>
    <row r="38" spans="13:15" x14ac:dyDescent="0.25">
      <c r="M38" s="61" t="s">
        <v>563</v>
      </c>
      <c r="N38" s="61" t="s">
        <v>564</v>
      </c>
      <c r="O38" s="61" t="s">
        <v>565</v>
      </c>
    </row>
    <row r="39" spans="13:15" x14ac:dyDescent="0.25">
      <c r="M39" s="1">
        <f>COUNTIFS(PergsFilhas!$B$2:$B$511,"&lt;&gt;#DIV/0!",PergsFilhas!$E$2:$E$511,"=Satisfação")</f>
        <v>214</v>
      </c>
      <c r="N39" s="1">
        <f>COUNTIFS(PergsFilhas!$C$2:$C$511,"&lt;&gt;#DIV/0!",PergsFilhas!$E$2:$E$511,"=Satisfação")</f>
        <v>214</v>
      </c>
      <c r="O39" s="1">
        <f>COUNTIFS(PergsFilhas!$D$2:$D$511,"&lt;&gt;#DIV/0!",PergsFilhas!$E$2:$E$511,"=Satisfação")</f>
        <v>214</v>
      </c>
    </row>
    <row r="40" spans="13:15" x14ac:dyDescent="0.25">
      <c r="M40" s="61" t="s">
        <v>573</v>
      </c>
      <c r="N40" s="61" t="s">
        <v>574</v>
      </c>
      <c r="O40" s="61" t="s">
        <v>575</v>
      </c>
    </row>
    <row r="41" spans="13:15" x14ac:dyDescent="0.25">
      <c r="M41" s="44">
        <f>AVERAGEIF(PergsFilhas!$E$2:$E$511,"=Satisfação",PergsFilhas!$B$2:$B$511)</f>
        <v>0.95708318161589179</v>
      </c>
      <c r="N41" s="1">
        <f>AVERAGEIF(PergsFilhas!$E$2:$E$511,"=Satisfação",PergsFilhas!$C$2:$C$511)</f>
        <v>0.92336342568819207</v>
      </c>
      <c r="O41" s="1">
        <f>AVERAGEIF(PergsFilhas!$E$2:$E$511,"=Satisfação",PergsFilhas!$D$2:$D$511)</f>
        <v>0.93507645902008385</v>
      </c>
    </row>
    <row r="43" spans="13:15" x14ac:dyDescent="0.25">
      <c r="M43" s="75" t="s">
        <v>582</v>
      </c>
      <c r="N43" s="75"/>
      <c r="O43" s="75"/>
    </row>
    <row r="44" spans="13:15" x14ac:dyDescent="0.25">
      <c r="M44" s="61" t="s">
        <v>563</v>
      </c>
      <c r="N44" s="61" t="s">
        <v>564</v>
      </c>
      <c r="O44" s="61" t="s">
        <v>565</v>
      </c>
    </row>
    <row r="45" spans="13:15" x14ac:dyDescent="0.25">
      <c r="M45" s="1">
        <f>COUNTIFS(PergsFilhas!$B$2:$B$511,"&lt;&gt;#DIV/0!",PergsFilhas!$E$2:$E$511,"=Saude")</f>
        <v>22</v>
      </c>
      <c r="N45" s="1">
        <f>COUNTIFS(PergsFilhas!$C$2:$C$511,"&lt;&gt;#DIV/0!",PergsFilhas!$E$2:$E$511,"=Saude")</f>
        <v>22</v>
      </c>
      <c r="O45" s="1">
        <f>COUNTIFS(PergsFilhas!$D$2:$D$511,"&lt;&gt;#DIV/0!",PergsFilhas!$E$2:$E$511,"=Saude")</f>
        <v>22</v>
      </c>
    </row>
    <row r="46" spans="13:15" x14ac:dyDescent="0.25">
      <c r="M46" s="61" t="s">
        <v>573</v>
      </c>
      <c r="N46" s="61" t="s">
        <v>574</v>
      </c>
      <c r="O46" s="61" t="s">
        <v>575</v>
      </c>
    </row>
    <row r="47" spans="13:15" x14ac:dyDescent="0.25">
      <c r="M47" s="44">
        <f>AVERAGEIF(PergsFilhas!$E$2:$E$511,"=Saude",PergsFilhas!$B$2:$B$511)</f>
        <v>0.95454545454545459</v>
      </c>
      <c r="N47" s="1">
        <f>AVERAGEIF(PergsFilhas!$E$2:$E$511,"=Saude",PergsFilhas!$C$2:$C$511)</f>
        <v>0.93753322700691122</v>
      </c>
      <c r="O47" s="1">
        <f>AVERAGEIF(PergsFilhas!$E$2:$E$511,"=Saude",PergsFilhas!$D$2:$D$511)</f>
        <v>0.94498460541241291</v>
      </c>
    </row>
  </sheetData>
  <mergeCells count="8">
    <mergeCell ref="M37:O37"/>
    <mergeCell ref="M43:O43"/>
    <mergeCell ref="M1:O1"/>
    <mergeCell ref="M7:O7"/>
    <mergeCell ref="M13:O13"/>
    <mergeCell ref="M19:O19"/>
    <mergeCell ref="M25:O25"/>
    <mergeCell ref="M31:O31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11"/>
  <sheetViews>
    <sheetView topLeftCell="A493" workbookViewId="0">
      <selection activeCell="A513" sqref="A513"/>
    </sheetView>
  </sheetViews>
  <sheetFormatPr defaultRowHeight="15" x14ac:dyDescent="0.25"/>
  <cols>
    <col min="2" max="2" width="50.5703125" bestFit="1" customWidth="1"/>
    <col min="3" max="3" width="47.5703125" bestFit="1" customWidth="1"/>
    <col min="4" max="4" width="44.85546875" customWidth="1"/>
  </cols>
  <sheetData>
    <row r="1" spans="1:4" x14ac:dyDescent="0.25">
      <c r="A1" s="16" t="s">
        <v>51</v>
      </c>
      <c r="B1" s="17" t="s">
        <v>62</v>
      </c>
      <c r="C1" s="17" t="s">
        <v>63</v>
      </c>
      <c r="D1" s="18" t="s">
        <v>3</v>
      </c>
    </row>
    <row r="2" spans="1:4" x14ac:dyDescent="0.25">
      <c r="A2" s="15">
        <v>1</v>
      </c>
      <c r="B2" s="24" t="e">
        <f t="shared" ref="B2:C5" si="0">0/0</f>
        <v>#DIV/0!</v>
      </c>
      <c r="C2" s="24" t="e">
        <f t="shared" si="0"/>
        <v>#DIV/0!</v>
      </c>
      <c r="D2" s="25" t="e">
        <f t="shared" ref="D2:D19" si="1">(2*B2*C2)/(B2+C2)</f>
        <v>#DIV/0!</v>
      </c>
    </row>
    <row r="3" spans="1:4" x14ac:dyDescent="0.25">
      <c r="A3" s="15">
        <v>2</v>
      </c>
      <c r="B3" s="24" t="e">
        <f t="shared" si="0"/>
        <v>#DIV/0!</v>
      </c>
      <c r="C3" s="24" t="e">
        <f t="shared" si="0"/>
        <v>#DIV/0!</v>
      </c>
      <c r="D3" s="25" t="e">
        <f t="shared" si="1"/>
        <v>#DIV/0!</v>
      </c>
    </row>
    <row r="4" spans="1:4" x14ac:dyDescent="0.25">
      <c r="A4" s="15">
        <v>3</v>
      </c>
      <c r="B4" s="24" t="e">
        <f t="shared" si="0"/>
        <v>#DIV/0!</v>
      </c>
      <c r="C4" s="24" t="e">
        <f t="shared" si="0"/>
        <v>#DIV/0!</v>
      </c>
      <c r="D4" s="25" t="e">
        <f t="shared" si="1"/>
        <v>#DIV/0!</v>
      </c>
    </row>
    <row r="5" spans="1:4" x14ac:dyDescent="0.25">
      <c r="A5" s="15">
        <v>4</v>
      </c>
      <c r="B5" s="24" t="e">
        <f t="shared" si="0"/>
        <v>#DIV/0!</v>
      </c>
      <c r="C5" s="24" t="e">
        <f t="shared" si="0"/>
        <v>#DIV/0!</v>
      </c>
      <c r="D5" s="25" t="e">
        <f t="shared" si="1"/>
        <v>#DIV/0!</v>
      </c>
    </row>
    <row r="6" spans="1:4" x14ac:dyDescent="0.25">
      <c r="A6" s="15">
        <v>5</v>
      </c>
      <c r="B6" s="24" t="e">
        <f t="shared" ref="B6:B26" si="2">0/0</f>
        <v>#DIV/0!</v>
      </c>
      <c r="C6" s="24">
        <f>0/1</f>
        <v>0</v>
      </c>
      <c r="D6" s="25" t="e">
        <f t="shared" si="1"/>
        <v>#DIV/0!</v>
      </c>
    </row>
    <row r="7" spans="1:4" x14ac:dyDescent="0.25">
      <c r="A7" s="15">
        <v>6</v>
      </c>
      <c r="B7" s="24" t="e">
        <f t="shared" si="2"/>
        <v>#DIV/0!</v>
      </c>
      <c r="C7" s="24" t="e">
        <f>0/0</f>
        <v>#DIV/0!</v>
      </c>
      <c r="D7" s="25" t="e">
        <f t="shared" si="1"/>
        <v>#DIV/0!</v>
      </c>
    </row>
    <row r="8" spans="1:4" x14ac:dyDescent="0.25">
      <c r="A8" s="15">
        <v>7</v>
      </c>
      <c r="B8" s="24" t="e">
        <f t="shared" si="2"/>
        <v>#DIV/0!</v>
      </c>
      <c r="C8" s="24" t="e">
        <f>0/0</f>
        <v>#DIV/0!</v>
      </c>
      <c r="D8" s="25" t="e">
        <f t="shared" si="1"/>
        <v>#DIV/0!</v>
      </c>
    </row>
    <row r="9" spans="1:4" x14ac:dyDescent="0.25">
      <c r="A9" s="15">
        <v>8</v>
      </c>
      <c r="B9" s="24" t="e">
        <f t="shared" si="2"/>
        <v>#DIV/0!</v>
      </c>
      <c r="C9" s="24" t="e">
        <f>0/0</f>
        <v>#DIV/0!</v>
      </c>
      <c r="D9" s="25" t="e">
        <f t="shared" si="1"/>
        <v>#DIV/0!</v>
      </c>
    </row>
    <row r="10" spans="1:4" x14ac:dyDescent="0.25">
      <c r="A10" s="15">
        <v>9</v>
      </c>
      <c r="B10" s="24" t="e">
        <f t="shared" si="2"/>
        <v>#DIV/0!</v>
      </c>
      <c r="C10" s="24" t="e">
        <f>0/0</f>
        <v>#DIV/0!</v>
      </c>
      <c r="D10" s="25" t="e">
        <f t="shared" si="1"/>
        <v>#DIV/0!</v>
      </c>
    </row>
    <row r="11" spans="1:4" x14ac:dyDescent="0.25">
      <c r="A11" s="15">
        <v>10</v>
      </c>
      <c r="B11" s="24" t="e">
        <f t="shared" si="2"/>
        <v>#DIV/0!</v>
      </c>
      <c r="C11" s="24">
        <f>0/2</f>
        <v>0</v>
      </c>
      <c r="D11" s="25" t="e">
        <f t="shared" si="1"/>
        <v>#DIV/0!</v>
      </c>
    </row>
    <row r="12" spans="1:4" x14ac:dyDescent="0.25">
      <c r="A12" s="15">
        <v>11</v>
      </c>
      <c r="B12" s="24" t="e">
        <f t="shared" si="2"/>
        <v>#DIV/0!</v>
      </c>
      <c r="C12" s="24" t="e">
        <f>0/0</f>
        <v>#DIV/0!</v>
      </c>
      <c r="D12" s="25" t="e">
        <f t="shared" si="1"/>
        <v>#DIV/0!</v>
      </c>
    </row>
    <row r="13" spans="1:4" x14ac:dyDescent="0.25">
      <c r="A13" s="15">
        <v>12</v>
      </c>
      <c r="B13" s="24" t="e">
        <f t="shared" si="2"/>
        <v>#DIV/0!</v>
      </c>
      <c r="C13" s="24" t="e">
        <f>0/0</f>
        <v>#DIV/0!</v>
      </c>
      <c r="D13" s="25" t="e">
        <f t="shared" si="1"/>
        <v>#DIV/0!</v>
      </c>
    </row>
    <row r="14" spans="1:4" x14ac:dyDescent="0.25">
      <c r="A14" s="15">
        <v>13</v>
      </c>
      <c r="B14" s="24" t="e">
        <f t="shared" si="2"/>
        <v>#DIV/0!</v>
      </c>
      <c r="C14" s="24" t="e">
        <f>0/0</f>
        <v>#DIV/0!</v>
      </c>
      <c r="D14" s="25" t="e">
        <f t="shared" si="1"/>
        <v>#DIV/0!</v>
      </c>
    </row>
    <row r="15" spans="1:4" x14ac:dyDescent="0.25">
      <c r="A15" s="15">
        <v>14</v>
      </c>
      <c r="B15" s="24" t="e">
        <f t="shared" si="2"/>
        <v>#DIV/0!</v>
      </c>
      <c r="C15" s="24" t="e">
        <f>0/0</f>
        <v>#DIV/0!</v>
      </c>
      <c r="D15" s="25" t="e">
        <f t="shared" si="1"/>
        <v>#DIV/0!</v>
      </c>
    </row>
    <row r="16" spans="1:4" x14ac:dyDescent="0.25">
      <c r="A16" s="15">
        <v>15</v>
      </c>
      <c r="B16" s="24" t="e">
        <f t="shared" si="2"/>
        <v>#DIV/0!</v>
      </c>
      <c r="C16" s="24" t="e">
        <f>0/0</f>
        <v>#DIV/0!</v>
      </c>
      <c r="D16" s="25" t="e">
        <f t="shared" si="1"/>
        <v>#DIV/0!</v>
      </c>
    </row>
    <row r="17" spans="1:4" x14ac:dyDescent="0.25">
      <c r="A17" s="15">
        <v>16</v>
      </c>
      <c r="B17" s="24" t="e">
        <f t="shared" si="2"/>
        <v>#DIV/0!</v>
      </c>
      <c r="C17" s="24">
        <f>0/2</f>
        <v>0</v>
      </c>
      <c r="D17" s="25" t="e">
        <f t="shared" si="1"/>
        <v>#DIV/0!</v>
      </c>
    </row>
    <row r="18" spans="1:4" x14ac:dyDescent="0.25">
      <c r="A18" s="15">
        <v>17</v>
      </c>
      <c r="B18" s="24" t="e">
        <f t="shared" si="2"/>
        <v>#DIV/0!</v>
      </c>
      <c r="C18" s="24" t="e">
        <f t="shared" ref="C18:C26" si="3">0/0</f>
        <v>#DIV/0!</v>
      </c>
      <c r="D18" s="25" t="e">
        <f t="shared" si="1"/>
        <v>#DIV/0!</v>
      </c>
    </row>
    <row r="19" spans="1:4" x14ac:dyDescent="0.25">
      <c r="A19" s="19">
        <v>18</v>
      </c>
      <c r="B19" s="26" t="e">
        <f t="shared" si="2"/>
        <v>#DIV/0!</v>
      </c>
      <c r="C19" s="26" t="e">
        <f t="shared" si="3"/>
        <v>#DIV/0!</v>
      </c>
      <c r="D19" s="25" t="e">
        <f t="shared" si="1"/>
        <v>#DIV/0!</v>
      </c>
    </row>
    <row r="20" spans="1:4" x14ac:dyDescent="0.25">
      <c r="A20" s="19">
        <v>19</v>
      </c>
      <c r="B20" s="26" t="e">
        <f t="shared" si="2"/>
        <v>#DIV/0!</v>
      </c>
      <c r="C20" s="26" t="e">
        <f t="shared" si="3"/>
        <v>#DIV/0!</v>
      </c>
      <c r="D20" s="25" t="e">
        <f t="shared" ref="D20:D51" si="4">(2*B20*C20)/(B20+C20)</f>
        <v>#DIV/0!</v>
      </c>
    </row>
    <row r="21" spans="1:4" x14ac:dyDescent="0.25">
      <c r="A21" s="19">
        <v>20</v>
      </c>
      <c r="B21" s="26" t="e">
        <f t="shared" si="2"/>
        <v>#DIV/0!</v>
      </c>
      <c r="C21" s="26" t="e">
        <f t="shared" si="3"/>
        <v>#DIV/0!</v>
      </c>
      <c r="D21" s="25" t="e">
        <f t="shared" si="4"/>
        <v>#DIV/0!</v>
      </c>
    </row>
    <row r="22" spans="1:4" x14ac:dyDescent="0.25">
      <c r="A22" s="19">
        <v>21</v>
      </c>
      <c r="B22" s="26" t="e">
        <f t="shared" si="2"/>
        <v>#DIV/0!</v>
      </c>
      <c r="C22" s="26" t="e">
        <f t="shared" si="3"/>
        <v>#DIV/0!</v>
      </c>
      <c r="D22" s="25" t="e">
        <f t="shared" si="4"/>
        <v>#DIV/0!</v>
      </c>
    </row>
    <row r="23" spans="1:4" x14ac:dyDescent="0.25">
      <c r="A23" s="19">
        <v>22</v>
      </c>
      <c r="B23" s="26" t="e">
        <f t="shared" si="2"/>
        <v>#DIV/0!</v>
      </c>
      <c r="C23" s="26" t="e">
        <f t="shared" si="3"/>
        <v>#DIV/0!</v>
      </c>
      <c r="D23" s="25" t="e">
        <f t="shared" si="4"/>
        <v>#DIV/0!</v>
      </c>
    </row>
    <row r="24" spans="1:4" x14ac:dyDescent="0.25">
      <c r="A24" s="19">
        <v>23</v>
      </c>
      <c r="B24" s="26" t="e">
        <f t="shared" si="2"/>
        <v>#DIV/0!</v>
      </c>
      <c r="C24" s="26" t="e">
        <f t="shared" si="3"/>
        <v>#DIV/0!</v>
      </c>
      <c r="D24" s="25" t="e">
        <f t="shared" si="4"/>
        <v>#DIV/0!</v>
      </c>
    </row>
    <row r="25" spans="1:4" x14ac:dyDescent="0.25">
      <c r="A25" s="19">
        <v>24</v>
      </c>
      <c r="B25" s="26" t="e">
        <f t="shared" si="2"/>
        <v>#DIV/0!</v>
      </c>
      <c r="C25" s="26" t="e">
        <f t="shared" si="3"/>
        <v>#DIV/0!</v>
      </c>
      <c r="D25" s="25" t="e">
        <f t="shared" si="4"/>
        <v>#DIV/0!</v>
      </c>
    </row>
    <row r="26" spans="1:4" x14ac:dyDescent="0.25">
      <c r="A26" s="19">
        <v>25</v>
      </c>
      <c r="B26" s="26" t="e">
        <f t="shared" si="2"/>
        <v>#DIV/0!</v>
      </c>
      <c r="C26" s="26" t="e">
        <f t="shared" si="3"/>
        <v>#DIV/0!</v>
      </c>
      <c r="D26" s="25" t="e">
        <f t="shared" si="4"/>
        <v>#DIV/0!</v>
      </c>
    </row>
    <row r="27" spans="1:4" x14ac:dyDescent="0.25">
      <c r="A27" s="19">
        <v>26</v>
      </c>
      <c r="B27" s="26" t="e">
        <f t="shared" ref="B27:C51" si="5">0/0</f>
        <v>#DIV/0!</v>
      </c>
      <c r="C27" s="26" t="e">
        <f t="shared" si="5"/>
        <v>#DIV/0!</v>
      </c>
      <c r="D27" s="25" t="e">
        <f t="shared" si="4"/>
        <v>#DIV/0!</v>
      </c>
    </row>
    <row r="28" spans="1:4" x14ac:dyDescent="0.25">
      <c r="A28" s="19">
        <v>27</v>
      </c>
      <c r="B28" s="26" t="e">
        <f t="shared" si="5"/>
        <v>#DIV/0!</v>
      </c>
      <c r="C28" s="26" t="e">
        <f t="shared" si="5"/>
        <v>#DIV/0!</v>
      </c>
      <c r="D28" s="25" t="e">
        <f t="shared" si="4"/>
        <v>#DIV/0!</v>
      </c>
    </row>
    <row r="29" spans="1:4" x14ac:dyDescent="0.25">
      <c r="A29" s="19">
        <v>28</v>
      </c>
      <c r="B29" s="26" t="e">
        <f t="shared" si="5"/>
        <v>#DIV/0!</v>
      </c>
      <c r="C29" s="26" t="e">
        <f t="shared" si="5"/>
        <v>#DIV/0!</v>
      </c>
      <c r="D29" s="25" t="e">
        <f t="shared" si="4"/>
        <v>#DIV/0!</v>
      </c>
    </row>
    <row r="30" spans="1:4" x14ac:dyDescent="0.25">
      <c r="A30" s="19">
        <v>29</v>
      </c>
      <c r="B30" s="26" t="e">
        <f t="shared" si="5"/>
        <v>#DIV/0!</v>
      </c>
      <c r="C30" s="26" t="e">
        <f t="shared" si="5"/>
        <v>#DIV/0!</v>
      </c>
      <c r="D30" s="25" t="e">
        <f t="shared" si="4"/>
        <v>#DIV/0!</v>
      </c>
    </row>
    <row r="31" spans="1:4" x14ac:dyDescent="0.25">
      <c r="A31" s="19">
        <v>30</v>
      </c>
      <c r="B31" s="26" t="e">
        <f t="shared" si="5"/>
        <v>#DIV/0!</v>
      </c>
      <c r="C31" s="26" t="e">
        <f t="shared" si="5"/>
        <v>#DIV/0!</v>
      </c>
      <c r="D31" s="25" t="e">
        <f t="shared" si="4"/>
        <v>#DIV/0!</v>
      </c>
    </row>
    <row r="32" spans="1:4" x14ac:dyDescent="0.25">
      <c r="A32" s="19">
        <v>31</v>
      </c>
      <c r="B32" s="26" t="e">
        <f t="shared" si="5"/>
        <v>#DIV/0!</v>
      </c>
      <c r="C32" s="26" t="e">
        <f t="shared" si="5"/>
        <v>#DIV/0!</v>
      </c>
      <c r="D32" s="25" t="e">
        <f t="shared" si="4"/>
        <v>#DIV/0!</v>
      </c>
    </row>
    <row r="33" spans="1:4" x14ac:dyDescent="0.25">
      <c r="A33" s="19">
        <v>32</v>
      </c>
      <c r="B33" s="26" t="e">
        <f t="shared" si="5"/>
        <v>#DIV/0!</v>
      </c>
      <c r="C33" s="26" t="e">
        <f t="shared" si="5"/>
        <v>#DIV/0!</v>
      </c>
      <c r="D33" s="25" t="e">
        <f t="shared" si="4"/>
        <v>#DIV/0!</v>
      </c>
    </row>
    <row r="34" spans="1:4" x14ac:dyDescent="0.25">
      <c r="A34" s="19">
        <v>33</v>
      </c>
      <c r="B34" s="26" t="e">
        <f t="shared" si="5"/>
        <v>#DIV/0!</v>
      </c>
      <c r="C34" s="26" t="e">
        <f t="shared" si="5"/>
        <v>#DIV/0!</v>
      </c>
      <c r="D34" s="25" t="e">
        <f t="shared" si="4"/>
        <v>#DIV/0!</v>
      </c>
    </row>
    <row r="35" spans="1:4" x14ac:dyDescent="0.25">
      <c r="A35" s="19">
        <v>34</v>
      </c>
      <c r="B35" s="26" t="e">
        <f t="shared" si="5"/>
        <v>#DIV/0!</v>
      </c>
      <c r="C35" s="26" t="e">
        <f t="shared" si="5"/>
        <v>#DIV/0!</v>
      </c>
      <c r="D35" s="25" t="e">
        <f t="shared" si="4"/>
        <v>#DIV/0!</v>
      </c>
    </row>
    <row r="36" spans="1:4" x14ac:dyDescent="0.25">
      <c r="A36" s="19">
        <v>35</v>
      </c>
      <c r="B36" s="26" t="e">
        <f t="shared" si="5"/>
        <v>#DIV/0!</v>
      </c>
      <c r="C36" s="26" t="e">
        <f t="shared" si="5"/>
        <v>#DIV/0!</v>
      </c>
      <c r="D36" s="25" t="e">
        <f t="shared" si="4"/>
        <v>#DIV/0!</v>
      </c>
    </row>
    <row r="37" spans="1:4" x14ac:dyDescent="0.25">
      <c r="A37" s="19">
        <v>36</v>
      </c>
      <c r="B37" s="26" t="e">
        <f t="shared" si="5"/>
        <v>#DIV/0!</v>
      </c>
      <c r="C37" s="26" t="e">
        <f t="shared" si="5"/>
        <v>#DIV/0!</v>
      </c>
      <c r="D37" s="25" t="e">
        <f t="shared" si="4"/>
        <v>#DIV/0!</v>
      </c>
    </row>
    <row r="38" spans="1:4" x14ac:dyDescent="0.25">
      <c r="A38" s="19">
        <v>37</v>
      </c>
      <c r="B38" s="26" t="e">
        <f t="shared" si="5"/>
        <v>#DIV/0!</v>
      </c>
      <c r="C38" s="26" t="e">
        <f t="shared" si="5"/>
        <v>#DIV/0!</v>
      </c>
      <c r="D38" s="25" t="e">
        <f t="shared" si="4"/>
        <v>#DIV/0!</v>
      </c>
    </row>
    <row r="39" spans="1:4" x14ac:dyDescent="0.25">
      <c r="A39" s="19">
        <v>38</v>
      </c>
      <c r="B39" s="26" t="e">
        <f t="shared" si="5"/>
        <v>#DIV/0!</v>
      </c>
      <c r="C39" s="26" t="e">
        <f t="shared" si="5"/>
        <v>#DIV/0!</v>
      </c>
      <c r="D39" s="25" t="e">
        <f t="shared" si="4"/>
        <v>#DIV/0!</v>
      </c>
    </row>
    <row r="40" spans="1:4" x14ac:dyDescent="0.25">
      <c r="A40" s="19">
        <v>39</v>
      </c>
      <c r="B40" s="26" t="e">
        <f t="shared" si="5"/>
        <v>#DIV/0!</v>
      </c>
      <c r="C40" s="26" t="e">
        <f t="shared" si="5"/>
        <v>#DIV/0!</v>
      </c>
      <c r="D40" s="25" t="e">
        <f t="shared" si="4"/>
        <v>#DIV/0!</v>
      </c>
    </row>
    <row r="41" spans="1:4" x14ac:dyDescent="0.25">
      <c r="A41" s="19">
        <v>40</v>
      </c>
      <c r="B41" s="26" t="e">
        <f t="shared" si="5"/>
        <v>#DIV/0!</v>
      </c>
      <c r="C41" s="26" t="e">
        <f t="shared" si="5"/>
        <v>#DIV/0!</v>
      </c>
      <c r="D41" s="25" t="e">
        <f t="shared" si="4"/>
        <v>#DIV/0!</v>
      </c>
    </row>
    <row r="42" spans="1:4" x14ac:dyDescent="0.25">
      <c r="A42" s="19">
        <v>41</v>
      </c>
      <c r="B42" s="26" t="e">
        <f t="shared" si="5"/>
        <v>#DIV/0!</v>
      </c>
      <c r="C42" s="26" t="e">
        <f t="shared" si="5"/>
        <v>#DIV/0!</v>
      </c>
      <c r="D42" s="25" t="e">
        <f t="shared" si="4"/>
        <v>#DIV/0!</v>
      </c>
    </row>
    <row r="43" spans="1:4" x14ac:dyDescent="0.25">
      <c r="A43" s="19">
        <v>42</v>
      </c>
      <c r="B43" s="26" t="e">
        <f t="shared" si="5"/>
        <v>#DIV/0!</v>
      </c>
      <c r="C43" s="26" t="e">
        <f t="shared" si="5"/>
        <v>#DIV/0!</v>
      </c>
      <c r="D43" s="25" t="e">
        <f t="shared" si="4"/>
        <v>#DIV/0!</v>
      </c>
    </row>
    <row r="44" spans="1:4" x14ac:dyDescent="0.25">
      <c r="A44" s="19">
        <v>43</v>
      </c>
      <c r="B44" s="26" t="e">
        <f t="shared" si="5"/>
        <v>#DIV/0!</v>
      </c>
      <c r="C44" s="26" t="e">
        <f t="shared" si="5"/>
        <v>#DIV/0!</v>
      </c>
      <c r="D44" s="25" t="e">
        <f t="shared" si="4"/>
        <v>#DIV/0!</v>
      </c>
    </row>
    <row r="45" spans="1:4" x14ac:dyDescent="0.25">
      <c r="A45" s="19">
        <v>44</v>
      </c>
      <c r="B45" s="26" t="e">
        <f t="shared" si="5"/>
        <v>#DIV/0!</v>
      </c>
      <c r="C45" s="26" t="e">
        <f t="shared" si="5"/>
        <v>#DIV/0!</v>
      </c>
      <c r="D45" s="25" t="e">
        <f t="shared" si="4"/>
        <v>#DIV/0!</v>
      </c>
    </row>
    <row r="46" spans="1:4" x14ac:dyDescent="0.25">
      <c r="A46" s="19">
        <v>45</v>
      </c>
      <c r="B46" s="26" t="e">
        <f t="shared" si="5"/>
        <v>#DIV/0!</v>
      </c>
      <c r="C46" s="26" t="e">
        <f t="shared" si="5"/>
        <v>#DIV/0!</v>
      </c>
      <c r="D46" s="25" t="e">
        <f t="shared" si="4"/>
        <v>#DIV/0!</v>
      </c>
    </row>
    <row r="47" spans="1:4" x14ac:dyDescent="0.25">
      <c r="A47" s="19">
        <v>46</v>
      </c>
      <c r="B47" s="26" t="e">
        <f t="shared" si="5"/>
        <v>#DIV/0!</v>
      </c>
      <c r="C47" s="26" t="e">
        <f t="shared" si="5"/>
        <v>#DIV/0!</v>
      </c>
      <c r="D47" s="25" t="e">
        <f t="shared" si="4"/>
        <v>#DIV/0!</v>
      </c>
    </row>
    <row r="48" spans="1:4" x14ac:dyDescent="0.25">
      <c r="A48" s="19">
        <v>47</v>
      </c>
      <c r="B48" s="26" t="e">
        <f t="shared" si="5"/>
        <v>#DIV/0!</v>
      </c>
      <c r="C48" s="26" t="e">
        <f t="shared" si="5"/>
        <v>#DIV/0!</v>
      </c>
      <c r="D48" s="25" t="e">
        <f t="shared" si="4"/>
        <v>#DIV/0!</v>
      </c>
    </row>
    <row r="49" spans="1:4" x14ac:dyDescent="0.25">
      <c r="A49" s="19">
        <v>48</v>
      </c>
      <c r="B49" s="26" t="e">
        <f t="shared" si="5"/>
        <v>#DIV/0!</v>
      </c>
      <c r="C49" s="26" t="e">
        <f t="shared" si="5"/>
        <v>#DIV/0!</v>
      </c>
      <c r="D49" s="25" t="e">
        <f t="shared" si="4"/>
        <v>#DIV/0!</v>
      </c>
    </row>
    <row r="50" spans="1:4" x14ac:dyDescent="0.25">
      <c r="A50" s="19">
        <v>49</v>
      </c>
      <c r="B50" s="26" t="e">
        <f t="shared" si="5"/>
        <v>#DIV/0!</v>
      </c>
      <c r="C50" s="26" t="e">
        <f t="shared" si="5"/>
        <v>#DIV/0!</v>
      </c>
      <c r="D50" s="25" t="e">
        <f t="shared" si="4"/>
        <v>#DIV/0!</v>
      </c>
    </row>
    <row r="51" spans="1:4" x14ac:dyDescent="0.25">
      <c r="A51" s="19">
        <v>50</v>
      </c>
      <c r="B51" s="26" t="e">
        <f t="shared" si="5"/>
        <v>#DIV/0!</v>
      </c>
      <c r="C51" s="26" t="e">
        <f t="shared" si="5"/>
        <v>#DIV/0!</v>
      </c>
      <c r="D51" s="25" t="e">
        <f t="shared" si="4"/>
        <v>#DIV/0!</v>
      </c>
    </row>
    <row r="52" spans="1:4" x14ac:dyDescent="0.25">
      <c r="A52" s="19">
        <v>51</v>
      </c>
      <c r="B52" s="26" t="e">
        <f t="shared" ref="B52:C62" si="6">0/0</f>
        <v>#DIV/0!</v>
      </c>
      <c r="C52" s="26" t="e">
        <f t="shared" si="6"/>
        <v>#DIV/0!</v>
      </c>
      <c r="D52" s="25" t="e">
        <f t="shared" ref="D52:D101" si="7">(2*B52*C52)/(B52+C52)</f>
        <v>#DIV/0!</v>
      </c>
    </row>
    <row r="53" spans="1:4" x14ac:dyDescent="0.25">
      <c r="A53" s="19">
        <v>52</v>
      </c>
      <c r="B53" s="26" t="e">
        <f t="shared" si="6"/>
        <v>#DIV/0!</v>
      </c>
      <c r="C53" s="26" t="e">
        <f t="shared" si="6"/>
        <v>#DIV/0!</v>
      </c>
      <c r="D53" s="25" t="e">
        <f t="shared" si="7"/>
        <v>#DIV/0!</v>
      </c>
    </row>
    <row r="54" spans="1:4" x14ac:dyDescent="0.25">
      <c r="A54" s="19">
        <v>53</v>
      </c>
      <c r="B54" s="26" t="e">
        <f t="shared" si="6"/>
        <v>#DIV/0!</v>
      </c>
      <c r="C54" s="26" t="e">
        <f t="shared" si="6"/>
        <v>#DIV/0!</v>
      </c>
      <c r="D54" s="25" t="e">
        <f t="shared" si="7"/>
        <v>#DIV/0!</v>
      </c>
    </row>
    <row r="55" spans="1:4" x14ac:dyDescent="0.25">
      <c r="A55" s="19">
        <v>54</v>
      </c>
      <c r="B55" s="26" t="e">
        <f t="shared" si="6"/>
        <v>#DIV/0!</v>
      </c>
      <c r="C55" s="26" t="e">
        <f t="shared" si="6"/>
        <v>#DIV/0!</v>
      </c>
      <c r="D55" s="25" t="e">
        <f t="shared" si="7"/>
        <v>#DIV/0!</v>
      </c>
    </row>
    <row r="56" spans="1:4" x14ac:dyDescent="0.25">
      <c r="A56" s="19">
        <v>55</v>
      </c>
      <c r="B56" s="26" t="e">
        <f t="shared" si="6"/>
        <v>#DIV/0!</v>
      </c>
      <c r="C56" s="26" t="e">
        <f t="shared" si="6"/>
        <v>#DIV/0!</v>
      </c>
      <c r="D56" s="25" t="e">
        <f t="shared" si="7"/>
        <v>#DIV/0!</v>
      </c>
    </row>
    <row r="57" spans="1:4" x14ac:dyDescent="0.25">
      <c r="A57" s="19">
        <v>56</v>
      </c>
      <c r="B57" s="26" t="e">
        <f t="shared" si="6"/>
        <v>#DIV/0!</v>
      </c>
      <c r="C57" s="26" t="e">
        <f t="shared" si="6"/>
        <v>#DIV/0!</v>
      </c>
      <c r="D57" s="25" t="e">
        <f t="shared" si="7"/>
        <v>#DIV/0!</v>
      </c>
    </row>
    <row r="58" spans="1:4" x14ac:dyDescent="0.25">
      <c r="A58" s="19">
        <v>57</v>
      </c>
      <c r="B58" s="26" t="e">
        <f t="shared" si="6"/>
        <v>#DIV/0!</v>
      </c>
      <c r="C58" s="26" t="e">
        <f t="shared" si="6"/>
        <v>#DIV/0!</v>
      </c>
      <c r="D58" s="25" t="e">
        <f t="shared" si="7"/>
        <v>#DIV/0!</v>
      </c>
    </row>
    <row r="59" spans="1:4" x14ac:dyDescent="0.25">
      <c r="A59" s="19">
        <v>58</v>
      </c>
      <c r="B59" s="26" t="e">
        <f t="shared" si="6"/>
        <v>#DIV/0!</v>
      </c>
      <c r="C59" s="26" t="e">
        <f t="shared" si="6"/>
        <v>#DIV/0!</v>
      </c>
      <c r="D59" s="25" t="e">
        <f t="shared" si="7"/>
        <v>#DIV/0!</v>
      </c>
    </row>
    <row r="60" spans="1:4" x14ac:dyDescent="0.25">
      <c r="A60" s="19">
        <v>59</v>
      </c>
      <c r="B60" s="26" t="e">
        <f t="shared" si="6"/>
        <v>#DIV/0!</v>
      </c>
      <c r="C60" s="26" t="e">
        <f t="shared" si="6"/>
        <v>#DIV/0!</v>
      </c>
      <c r="D60" s="25" t="e">
        <f t="shared" si="7"/>
        <v>#DIV/0!</v>
      </c>
    </row>
    <row r="61" spans="1:4" x14ac:dyDescent="0.25">
      <c r="A61" s="19">
        <v>60</v>
      </c>
      <c r="B61" s="26" t="e">
        <f t="shared" si="6"/>
        <v>#DIV/0!</v>
      </c>
      <c r="C61" s="26" t="e">
        <f t="shared" si="6"/>
        <v>#DIV/0!</v>
      </c>
      <c r="D61" s="25" t="e">
        <f t="shared" si="7"/>
        <v>#DIV/0!</v>
      </c>
    </row>
    <row r="62" spans="1:4" x14ac:dyDescent="0.25">
      <c r="A62" s="19">
        <v>61</v>
      </c>
      <c r="B62" s="26" t="e">
        <f t="shared" si="6"/>
        <v>#DIV/0!</v>
      </c>
      <c r="C62" s="26" t="e">
        <f t="shared" si="6"/>
        <v>#DIV/0!</v>
      </c>
      <c r="D62" s="25" t="e">
        <f t="shared" si="7"/>
        <v>#DIV/0!</v>
      </c>
    </row>
    <row r="63" spans="1:4" x14ac:dyDescent="0.25">
      <c r="A63" s="19">
        <v>62</v>
      </c>
      <c r="B63" s="26">
        <f>2/2</f>
        <v>1</v>
      </c>
      <c r="C63" s="26">
        <f>2/4</f>
        <v>0.5</v>
      </c>
      <c r="D63" s="25">
        <f t="shared" si="7"/>
        <v>0.66666666666666663</v>
      </c>
    </row>
    <row r="64" spans="1:4" x14ac:dyDescent="0.25">
      <c r="A64" s="19">
        <v>63</v>
      </c>
      <c r="B64" s="26" t="e">
        <f t="shared" ref="B64:C76" si="8">0/0</f>
        <v>#DIV/0!</v>
      </c>
      <c r="C64" s="26" t="e">
        <f t="shared" si="8"/>
        <v>#DIV/0!</v>
      </c>
      <c r="D64" s="25" t="e">
        <f t="shared" si="7"/>
        <v>#DIV/0!</v>
      </c>
    </row>
    <row r="65" spans="1:4" x14ac:dyDescent="0.25">
      <c r="A65" s="19">
        <v>64</v>
      </c>
      <c r="B65" s="26" t="e">
        <f t="shared" si="8"/>
        <v>#DIV/0!</v>
      </c>
      <c r="C65" s="26" t="e">
        <f t="shared" si="8"/>
        <v>#DIV/0!</v>
      </c>
      <c r="D65" s="25" t="e">
        <f t="shared" si="7"/>
        <v>#DIV/0!</v>
      </c>
    </row>
    <row r="66" spans="1:4" x14ac:dyDescent="0.25">
      <c r="A66" s="19">
        <v>65</v>
      </c>
      <c r="B66" s="26" t="e">
        <f t="shared" si="8"/>
        <v>#DIV/0!</v>
      </c>
      <c r="C66" s="26" t="e">
        <f t="shared" si="8"/>
        <v>#DIV/0!</v>
      </c>
      <c r="D66" s="25" t="e">
        <f t="shared" si="7"/>
        <v>#DIV/0!</v>
      </c>
    </row>
    <row r="67" spans="1:4" x14ac:dyDescent="0.25">
      <c r="A67" s="19">
        <v>66</v>
      </c>
      <c r="B67" s="26" t="e">
        <f t="shared" si="8"/>
        <v>#DIV/0!</v>
      </c>
      <c r="C67" s="26" t="e">
        <f t="shared" si="8"/>
        <v>#DIV/0!</v>
      </c>
      <c r="D67" s="25" t="e">
        <f t="shared" si="7"/>
        <v>#DIV/0!</v>
      </c>
    </row>
    <row r="68" spans="1:4" x14ac:dyDescent="0.25">
      <c r="A68" s="19">
        <v>67</v>
      </c>
      <c r="B68" s="26" t="e">
        <f t="shared" si="8"/>
        <v>#DIV/0!</v>
      </c>
      <c r="C68" s="26" t="e">
        <f t="shared" si="8"/>
        <v>#DIV/0!</v>
      </c>
      <c r="D68" s="25" t="e">
        <f t="shared" si="7"/>
        <v>#DIV/0!</v>
      </c>
    </row>
    <row r="69" spans="1:4" x14ac:dyDescent="0.25">
      <c r="A69" s="19">
        <v>68</v>
      </c>
      <c r="B69" s="26" t="e">
        <f t="shared" si="8"/>
        <v>#DIV/0!</v>
      </c>
      <c r="C69" s="26" t="e">
        <f t="shared" si="8"/>
        <v>#DIV/0!</v>
      </c>
      <c r="D69" s="25" t="e">
        <f t="shared" si="7"/>
        <v>#DIV/0!</v>
      </c>
    </row>
    <row r="70" spans="1:4" x14ac:dyDescent="0.25">
      <c r="A70" s="19">
        <v>69</v>
      </c>
      <c r="B70" s="26" t="e">
        <f t="shared" si="8"/>
        <v>#DIV/0!</v>
      </c>
      <c r="C70" s="26" t="e">
        <f t="shared" si="8"/>
        <v>#DIV/0!</v>
      </c>
      <c r="D70" s="25" t="e">
        <f t="shared" si="7"/>
        <v>#DIV/0!</v>
      </c>
    </row>
    <row r="71" spans="1:4" x14ac:dyDescent="0.25">
      <c r="A71" s="19">
        <v>70</v>
      </c>
      <c r="B71" s="26" t="e">
        <f t="shared" si="8"/>
        <v>#DIV/0!</v>
      </c>
      <c r="C71" s="26" t="e">
        <f t="shared" si="8"/>
        <v>#DIV/0!</v>
      </c>
      <c r="D71" s="25" t="e">
        <f t="shared" si="7"/>
        <v>#DIV/0!</v>
      </c>
    </row>
    <row r="72" spans="1:4" x14ac:dyDescent="0.25">
      <c r="A72" s="19">
        <v>71</v>
      </c>
      <c r="B72" s="26" t="e">
        <f t="shared" si="8"/>
        <v>#DIV/0!</v>
      </c>
      <c r="C72" s="26" t="e">
        <f t="shared" si="8"/>
        <v>#DIV/0!</v>
      </c>
      <c r="D72" s="25" t="e">
        <f t="shared" si="7"/>
        <v>#DIV/0!</v>
      </c>
    </row>
    <row r="73" spans="1:4" x14ac:dyDescent="0.25">
      <c r="A73" s="19">
        <v>72</v>
      </c>
      <c r="B73" s="26" t="e">
        <f t="shared" si="8"/>
        <v>#DIV/0!</v>
      </c>
      <c r="C73" s="26" t="e">
        <f t="shared" si="8"/>
        <v>#DIV/0!</v>
      </c>
      <c r="D73" s="25" t="e">
        <f t="shared" si="7"/>
        <v>#DIV/0!</v>
      </c>
    </row>
    <row r="74" spans="1:4" x14ac:dyDescent="0.25">
      <c r="A74" s="19">
        <v>73</v>
      </c>
      <c r="B74" s="26" t="e">
        <f t="shared" si="8"/>
        <v>#DIV/0!</v>
      </c>
      <c r="C74" s="26" t="e">
        <f t="shared" si="8"/>
        <v>#DIV/0!</v>
      </c>
      <c r="D74" s="25" t="e">
        <f t="shared" si="7"/>
        <v>#DIV/0!</v>
      </c>
    </row>
    <row r="75" spans="1:4" x14ac:dyDescent="0.25">
      <c r="A75" s="19">
        <v>74</v>
      </c>
      <c r="B75" s="26" t="e">
        <f t="shared" si="8"/>
        <v>#DIV/0!</v>
      </c>
      <c r="C75" s="26" t="e">
        <f t="shared" si="8"/>
        <v>#DIV/0!</v>
      </c>
      <c r="D75" s="25" t="e">
        <f t="shared" si="7"/>
        <v>#DIV/0!</v>
      </c>
    </row>
    <row r="76" spans="1:4" x14ac:dyDescent="0.25">
      <c r="A76" s="19">
        <v>75</v>
      </c>
      <c r="B76" s="26" t="e">
        <f t="shared" si="8"/>
        <v>#DIV/0!</v>
      </c>
      <c r="C76" s="26" t="e">
        <f t="shared" si="8"/>
        <v>#DIV/0!</v>
      </c>
      <c r="D76" s="25" t="e">
        <f t="shared" si="7"/>
        <v>#DIV/0!</v>
      </c>
    </row>
    <row r="77" spans="1:4" x14ac:dyDescent="0.25">
      <c r="A77" s="19">
        <v>76</v>
      </c>
      <c r="B77" s="26" t="e">
        <f t="shared" ref="B77:C101" si="9">0/0</f>
        <v>#DIV/0!</v>
      </c>
      <c r="C77" s="26" t="e">
        <f t="shared" si="9"/>
        <v>#DIV/0!</v>
      </c>
      <c r="D77" s="25" t="e">
        <f t="shared" si="7"/>
        <v>#DIV/0!</v>
      </c>
    </row>
    <row r="78" spans="1:4" x14ac:dyDescent="0.25">
      <c r="A78" s="19">
        <v>77</v>
      </c>
      <c r="B78" s="26" t="e">
        <f t="shared" si="9"/>
        <v>#DIV/0!</v>
      </c>
      <c r="C78" s="26" t="e">
        <f t="shared" si="9"/>
        <v>#DIV/0!</v>
      </c>
      <c r="D78" s="25" t="e">
        <f t="shared" si="7"/>
        <v>#DIV/0!</v>
      </c>
    </row>
    <row r="79" spans="1:4" x14ac:dyDescent="0.25">
      <c r="A79" s="19">
        <v>78</v>
      </c>
      <c r="B79" s="26" t="e">
        <f t="shared" si="9"/>
        <v>#DIV/0!</v>
      </c>
      <c r="C79" s="26" t="e">
        <f t="shared" si="9"/>
        <v>#DIV/0!</v>
      </c>
      <c r="D79" s="25" t="e">
        <f t="shared" si="7"/>
        <v>#DIV/0!</v>
      </c>
    </row>
    <row r="80" spans="1:4" x14ac:dyDescent="0.25">
      <c r="A80" s="19">
        <v>79</v>
      </c>
      <c r="B80" s="26" t="e">
        <f t="shared" si="9"/>
        <v>#DIV/0!</v>
      </c>
      <c r="C80" s="26" t="e">
        <f t="shared" si="9"/>
        <v>#DIV/0!</v>
      </c>
      <c r="D80" s="25" t="e">
        <f t="shared" si="7"/>
        <v>#DIV/0!</v>
      </c>
    </row>
    <row r="81" spans="1:4" x14ac:dyDescent="0.25">
      <c r="A81" s="19">
        <v>80</v>
      </c>
      <c r="B81" s="26" t="e">
        <f t="shared" si="9"/>
        <v>#DIV/0!</v>
      </c>
      <c r="C81" s="26" t="e">
        <f t="shared" si="9"/>
        <v>#DIV/0!</v>
      </c>
      <c r="D81" s="25" t="e">
        <f t="shared" si="7"/>
        <v>#DIV/0!</v>
      </c>
    </row>
    <row r="82" spans="1:4" x14ac:dyDescent="0.25">
      <c r="A82" s="19">
        <v>81</v>
      </c>
      <c r="B82" s="26" t="e">
        <f t="shared" si="9"/>
        <v>#DIV/0!</v>
      </c>
      <c r="C82" s="26" t="e">
        <f t="shared" si="9"/>
        <v>#DIV/0!</v>
      </c>
      <c r="D82" s="25" t="e">
        <f t="shared" si="7"/>
        <v>#DIV/0!</v>
      </c>
    </row>
    <row r="83" spans="1:4" x14ac:dyDescent="0.25">
      <c r="A83" s="19">
        <v>82</v>
      </c>
      <c r="B83" s="26" t="e">
        <f t="shared" si="9"/>
        <v>#DIV/0!</v>
      </c>
      <c r="C83" s="26" t="e">
        <f t="shared" si="9"/>
        <v>#DIV/0!</v>
      </c>
      <c r="D83" s="25" t="e">
        <f t="shared" si="7"/>
        <v>#DIV/0!</v>
      </c>
    </row>
    <row r="84" spans="1:4" x14ac:dyDescent="0.25">
      <c r="A84" s="19">
        <v>83</v>
      </c>
      <c r="B84" s="26" t="e">
        <f t="shared" si="9"/>
        <v>#DIV/0!</v>
      </c>
      <c r="C84" s="26" t="e">
        <f t="shared" si="9"/>
        <v>#DIV/0!</v>
      </c>
      <c r="D84" s="25" t="e">
        <f t="shared" si="7"/>
        <v>#DIV/0!</v>
      </c>
    </row>
    <row r="85" spans="1:4" x14ac:dyDescent="0.25">
      <c r="A85" s="19">
        <v>84</v>
      </c>
      <c r="B85" s="26" t="e">
        <f t="shared" si="9"/>
        <v>#DIV/0!</v>
      </c>
      <c r="C85" s="26" t="e">
        <f t="shared" si="9"/>
        <v>#DIV/0!</v>
      </c>
      <c r="D85" s="25" t="e">
        <f t="shared" si="7"/>
        <v>#DIV/0!</v>
      </c>
    </row>
    <row r="86" spans="1:4" x14ac:dyDescent="0.25">
      <c r="A86" s="19">
        <v>85</v>
      </c>
      <c r="B86" s="26" t="e">
        <f t="shared" si="9"/>
        <v>#DIV/0!</v>
      </c>
      <c r="C86" s="26" t="e">
        <f t="shared" si="9"/>
        <v>#DIV/0!</v>
      </c>
      <c r="D86" s="25" t="e">
        <f t="shared" si="7"/>
        <v>#DIV/0!</v>
      </c>
    </row>
    <row r="87" spans="1:4" x14ac:dyDescent="0.25">
      <c r="A87" s="19">
        <v>86</v>
      </c>
      <c r="B87" s="26" t="e">
        <f t="shared" si="9"/>
        <v>#DIV/0!</v>
      </c>
      <c r="C87" s="26" t="e">
        <f t="shared" si="9"/>
        <v>#DIV/0!</v>
      </c>
      <c r="D87" s="25" t="e">
        <f t="shared" si="7"/>
        <v>#DIV/0!</v>
      </c>
    </row>
    <row r="88" spans="1:4" x14ac:dyDescent="0.25">
      <c r="A88" s="19">
        <v>87</v>
      </c>
      <c r="B88" s="26" t="e">
        <f t="shared" si="9"/>
        <v>#DIV/0!</v>
      </c>
      <c r="C88" s="26" t="e">
        <f t="shared" si="9"/>
        <v>#DIV/0!</v>
      </c>
      <c r="D88" s="25" t="e">
        <f t="shared" si="7"/>
        <v>#DIV/0!</v>
      </c>
    </row>
    <row r="89" spans="1:4" x14ac:dyDescent="0.25">
      <c r="A89" s="19">
        <v>88</v>
      </c>
      <c r="B89" s="26" t="e">
        <f t="shared" si="9"/>
        <v>#DIV/0!</v>
      </c>
      <c r="C89" s="26" t="e">
        <f t="shared" si="9"/>
        <v>#DIV/0!</v>
      </c>
      <c r="D89" s="25" t="e">
        <f t="shared" si="7"/>
        <v>#DIV/0!</v>
      </c>
    </row>
    <row r="90" spans="1:4" x14ac:dyDescent="0.25">
      <c r="A90" s="19">
        <v>89</v>
      </c>
      <c r="B90" s="26" t="e">
        <f t="shared" si="9"/>
        <v>#DIV/0!</v>
      </c>
      <c r="C90" s="26" t="e">
        <f t="shared" si="9"/>
        <v>#DIV/0!</v>
      </c>
      <c r="D90" s="25" t="e">
        <f t="shared" si="7"/>
        <v>#DIV/0!</v>
      </c>
    </row>
    <row r="91" spans="1:4" x14ac:dyDescent="0.25">
      <c r="A91" s="19">
        <v>90</v>
      </c>
      <c r="B91" s="26" t="e">
        <f t="shared" si="9"/>
        <v>#DIV/0!</v>
      </c>
      <c r="C91" s="26" t="e">
        <f t="shared" si="9"/>
        <v>#DIV/0!</v>
      </c>
      <c r="D91" s="25" t="e">
        <f t="shared" si="7"/>
        <v>#DIV/0!</v>
      </c>
    </row>
    <row r="92" spans="1:4" x14ac:dyDescent="0.25">
      <c r="A92" s="19">
        <v>91</v>
      </c>
      <c r="B92" s="26" t="e">
        <f t="shared" si="9"/>
        <v>#DIV/0!</v>
      </c>
      <c r="C92" s="26" t="e">
        <f t="shared" si="9"/>
        <v>#DIV/0!</v>
      </c>
      <c r="D92" s="25" t="e">
        <f t="shared" si="7"/>
        <v>#DIV/0!</v>
      </c>
    </row>
    <row r="93" spans="1:4" x14ac:dyDescent="0.25">
      <c r="A93" s="19">
        <v>92</v>
      </c>
      <c r="B93" s="26" t="e">
        <f t="shared" si="9"/>
        <v>#DIV/0!</v>
      </c>
      <c r="C93" s="26" t="e">
        <f t="shared" si="9"/>
        <v>#DIV/0!</v>
      </c>
      <c r="D93" s="25" t="e">
        <f t="shared" si="7"/>
        <v>#DIV/0!</v>
      </c>
    </row>
    <row r="94" spans="1:4" x14ac:dyDescent="0.25">
      <c r="A94" s="19">
        <v>93</v>
      </c>
      <c r="B94" s="26" t="e">
        <f t="shared" si="9"/>
        <v>#DIV/0!</v>
      </c>
      <c r="C94" s="26" t="e">
        <f t="shared" si="9"/>
        <v>#DIV/0!</v>
      </c>
      <c r="D94" s="25" t="e">
        <f t="shared" si="7"/>
        <v>#DIV/0!</v>
      </c>
    </row>
    <row r="95" spans="1:4" x14ac:dyDescent="0.25">
      <c r="A95" s="19">
        <v>94</v>
      </c>
      <c r="B95" s="26" t="e">
        <f t="shared" si="9"/>
        <v>#DIV/0!</v>
      </c>
      <c r="C95" s="26" t="e">
        <f t="shared" si="9"/>
        <v>#DIV/0!</v>
      </c>
      <c r="D95" s="25" t="e">
        <f t="shared" si="7"/>
        <v>#DIV/0!</v>
      </c>
    </row>
    <row r="96" spans="1:4" x14ac:dyDescent="0.25">
      <c r="A96" s="19">
        <v>95</v>
      </c>
      <c r="B96" s="26" t="e">
        <f t="shared" si="9"/>
        <v>#DIV/0!</v>
      </c>
      <c r="C96" s="26" t="e">
        <f t="shared" si="9"/>
        <v>#DIV/0!</v>
      </c>
      <c r="D96" s="25" t="e">
        <f t="shared" si="7"/>
        <v>#DIV/0!</v>
      </c>
    </row>
    <row r="97" spans="1:4" x14ac:dyDescent="0.25">
      <c r="A97" s="19">
        <v>96</v>
      </c>
      <c r="B97" s="26" t="e">
        <f t="shared" si="9"/>
        <v>#DIV/0!</v>
      </c>
      <c r="C97" s="26" t="e">
        <f t="shared" si="9"/>
        <v>#DIV/0!</v>
      </c>
      <c r="D97" s="25" t="e">
        <f t="shared" si="7"/>
        <v>#DIV/0!</v>
      </c>
    </row>
    <row r="98" spans="1:4" x14ac:dyDescent="0.25">
      <c r="A98" s="19">
        <v>97</v>
      </c>
      <c r="B98" s="26" t="e">
        <f t="shared" si="9"/>
        <v>#DIV/0!</v>
      </c>
      <c r="C98" s="26" t="e">
        <f t="shared" si="9"/>
        <v>#DIV/0!</v>
      </c>
      <c r="D98" s="25" t="e">
        <f t="shared" si="7"/>
        <v>#DIV/0!</v>
      </c>
    </row>
    <row r="99" spans="1:4" x14ac:dyDescent="0.25">
      <c r="A99" s="19">
        <v>98</v>
      </c>
      <c r="B99" s="26" t="e">
        <f t="shared" si="9"/>
        <v>#DIV/0!</v>
      </c>
      <c r="C99" s="26" t="e">
        <f t="shared" si="9"/>
        <v>#DIV/0!</v>
      </c>
      <c r="D99" s="25" t="e">
        <f t="shared" si="7"/>
        <v>#DIV/0!</v>
      </c>
    </row>
    <row r="100" spans="1:4" x14ac:dyDescent="0.25">
      <c r="A100" s="19">
        <v>99</v>
      </c>
      <c r="B100" s="26" t="e">
        <f t="shared" si="9"/>
        <v>#DIV/0!</v>
      </c>
      <c r="C100" s="26" t="e">
        <f t="shared" si="9"/>
        <v>#DIV/0!</v>
      </c>
      <c r="D100" s="25" t="e">
        <f t="shared" si="7"/>
        <v>#DIV/0!</v>
      </c>
    </row>
    <row r="101" spans="1:4" x14ac:dyDescent="0.25">
      <c r="A101" s="19">
        <v>100</v>
      </c>
      <c r="B101" s="26" t="e">
        <f t="shared" si="9"/>
        <v>#DIV/0!</v>
      </c>
      <c r="C101" s="26" t="e">
        <f t="shared" si="9"/>
        <v>#DIV/0!</v>
      </c>
      <c r="D101" s="25" t="e">
        <f t="shared" si="7"/>
        <v>#DIV/0!</v>
      </c>
    </row>
    <row r="102" spans="1:4" x14ac:dyDescent="0.25">
      <c r="A102" s="19">
        <v>101</v>
      </c>
      <c r="B102" s="26" t="e">
        <f t="shared" ref="B102:C126" si="10">0/0</f>
        <v>#DIV/0!</v>
      </c>
      <c r="C102" s="26" t="e">
        <f t="shared" si="10"/>
        <v>#DIV/0!</v>
      </c>
      <c r="D102" s="25" t="e">
        <f t="shared" ref="D102:D165" si="11">(2*B102*C102)/(B102+C102)</f>
        <v>#DIV/0!</v>
      </c>
    </row>
    <row r="103" spans="1:4" x14ac:dyDescent="0.25">
      <c r="A103" s="19">
        <v>102</v>
      </c>
      <c r="B103" s="26" t="e">
        <f t="shared" si="10"/>
        <v>#DIV/0!</v>
      </c>
      <c r="C103" s="26" t="e">
        <f t="shared" si="10"/>
        <v>#DIV/0!</v>
      </c>
      <c r="D103" s="25" t="e">
        <f t="shared" si="11"/>
        <v>#DIV/0!</v>
      </c>
    </row>
    <row r="104" spans="1:4" x14ac:dyDescent="0.25">
      <c r="A104" s="19">
        <v>103</v>
      </c>
      <c r="B104" s="26" t="e">
        <f t="shared" si="10"/>
        <v>#DIV/0!</v>
      </c>
      <c r="C104" s="26" t="e">
        <f t="shared" si="10"/>
        <v>#DIV/0!</v>
      </c>
      <c r="D104" s="25" t="e">
        <f t="shared" si="11"/>
        <v>#DIV/0!</v>
      </c>
    </row>
    <row r="105" spans="1:4" x14ac:dyDescent="0.25">
      <c r="A105" s="19">
        <v>104</v>
      </c>
      <c r="B105" s="26" t="e">
        <f t="shared" si="10"/>
        <v>#DIV/0!</v>
      </c>
      <c r="C105" s="26" t="e">
        <f t="shared" si="10"/>
        <v>#DIV/0!</v>
      </c>
      <c r="D105" s="25" t="e">
        <f t="shared" si="11"/>
        <v>#DIV/0!</v>
      </c>
    </row>
    <row r="106" spans="1:4" x14ac:dyDescent="0.25">
      <c r="A106" s="19">
        <v>105</v>
      </c>
      <c r="B106" s="26" t="e">
        <f t="shared" si="10"/>
        <v>#DIV/0!</v>
      </c>
      <c r="C106" s="26" t="e">
        <f t="shared" si="10"/>
        <v>#DIV/0!</v>
      </c>
      <c r="D106" s="25" t="e">
        <f t="shared" si="11"/>
        <v>#DIV/0!</v>
      </c>
    </row>
    <row r="107" spans="1:4" x14ac:dyDescent="0.25">
      <c r="A107" s="19">
        <v>106</v>
      </c>
      <c r="B107" s="26" t="e">
        <f t="shared" si="10"/>
        <v>#DIV/0!</v>
      </c>
      <c r="C107" s="26" t="e">
        <f t="shared" si="10"/>
        <v>#DIV/0!</v>
      </c>
      <c r="D107" s="25" t="e">
        <f t="shared" si="11"/>
        <v>#DIV/0!</v>
      </c>
    </row>
    <row r="108" spans="1:4" x14ac:dyDescent="0.25">
      <c r="A108" s="19">
        <v>107</v>
      </c>
      <c r="B108" s="26" t="e">
        <f t="shared" si="10"/>
        <v>#DIV/0!</v>
      </c>
      <c r="C108" s="26" t="e">
        <f t="shared" si="10"/>
        <v>#DIV/0!</v>
      </c>
      <c r="D108" s="25" t="e">
        <f t="shared" si="11"/>
        <v>#DIV/0!</v>
      </c>
    </row>
    <row r="109" spans="1:4" x14ac:dyDescent="0.25">
      <c r="A109" s="19">
        <v>108</v>
      </c>
      <c r="B109" s="26" t="e">
        <f t="shared" si="10"/>
        <v>#DIV/0!</v>
      </c>
      <c r="C109" s="26" t="e">
        <f t="shared" si="10"/>
        <v>#DIV/0!</v>
      </c>
      <c r="D109" s="25" t="e">
        <f t="shared" si="11"/>
        <v>#DIV/0!</v>
      </c>
    </row>
    <row r="110" spans="1:4" x14ac:dyDescent="0.25">
      <c r="A110" s="19">
        <v>109</v>
      </c>
      <c r="B110" s="26" t="e">
        <f t="shared" si="10"/>
        <v>#DIV/0!</v>
      </c>
      <c r="C110" s="26" t="e">
        <f t="shared" si="10"/>
        <v>#DIV/0!</v>
      </c>
      <c r="D110" s="25" t="e">
        <f t="shared" si="11"/>
        <v>#DIV/0!</v>
      </c>
    </row>
    <row r="111" spans="1:4" x14ac:dyDescent="0.25">
      <c r="A111" s="19">
        <v>110</v>
      </c>
      <c r="B111" s="26" t="e">
        <f t="shared" si="10"/>
        <v>#DIV/0!</v>
      </c>
      <c r="C111" s="26" t="e">
        <f t="shared" si="10"/>
        <v>#DIV/0!</v>
      </c>
      <c r="D111" s="25" t="e">
        <f t="shared" si="11"/>
        <v>#DIV/0!</v>
      </c>
    </row>
    <row r="112" spans="1:4" x14ac:dyDescent="0.25">
      <c r="A112" s="19">
        <v>111</v>
      </c>
      <c r="B112" s="26" t="e">
        <f t="shared" si="10"/>
        <v>#DIV/0!</v>
      </c>
      <c r="C112" s="26" t="e">
        <f t="shared" si="10"/>
        <v>#DIV/0!</v>
      </c>
      <c r="D112" s="25" t="e">
        <f t="shared" si="11"/>
        <v>#DIV/0!</v>
      </c>
    </row>
    <row r="113" spans="1:4" x14ac:dyDescent="0.25">
      <c r="A113" s="19">
        <v>112</v>
      </c>
      <c r="B113" s="26" t="e">
        <f t="shared" si="10"/>
        <v>#DIV/0!</v>
      </c>
      <c r="C113" s="26" t="e">
        <f t="shared" si="10"/>
        <v>#DIV/0!</v>
      </c>
      <c r="D113" s="25" t="e">
        <f t="shared" si="11"/>
        <v>#DIV/0!</v>
      </c>
    </row>
    <row r="114" spans="1:4" x14ac:dyDescent="0.25">
      <c r="A114" s="19">
        <v>113</v>
      </c>
      <c r="B114" s="26" t="e">
        <f t="shared" si="10"/>
        <v>#DIV/0!</v>
      </c>
      <c r="C114" s="26" t="e">
        <f t="shared" si="10"/>
        <v>#DIV/0!</v>
      </c>
      <c r="D114" s="25" t="e">
        <f t="shared" si="11"/>
        <v>#DIV/0!</v>
      </c>
    </row>
    <row r="115" spans="1:4" x14ac:dyDescent="0.25">
      <c r="A115" s="19">
        <v>114</v>
      </c>
      <c r="B115" s="26" t="e">
        <f t="shared" si="10"/>
        <v>#DIV/0!</v>
      </c>
      <c r="C115" s="26" t="e">
        <f t="shared" si="10"/>
        <v>#DIV/0!</v>
      </c>
      <c r="D115" s="25" t="e">
        <f t="shared" si="11"/>
        <v>#DIV/0!</v>
      </c>
    </row>
    <row r="116" spans="1:4" x14ac:dyDescent="0.25">
      <c r="A116" s="19">
        <v>115</v>
      </c>
      <c r="B116" s="26" t="e">
        <f t="shared" si="10"/>
        <v>#DIV/0!</v>
      </c>
      <c r="C116" s="26" t="e">
        <f t="shared" si="10"/>
        <v>#DIV/0!</v>
      </c>
      <c r="D116" s="25" t="e">
        <f t="shared" si="11"/>
        <v>#DIV/0!</v>
      </c>
    </row>
    <row r="117" spans="1:4" x14ac:dyDescent="0.25">
      <c r="A117" s="19">
        <v>116</v>
      </c>
      <c r="B117" s="26" t="e">
        <f t="shared" si="10"/>
        <v>#DIV/0!</v>
      </c>
      <c r="C117" s="26" t="e">
        <f t="shared" si="10"/>
        <v>#DIV/0!</v>
      </c>
      <c r="D117" s="25" t="e">
        <f t="shared" si="11"/>
        <v>#DIV/0!</v>
      </c>
    </row>
    <row r="118" spans="1:4" x14ac:dyDescent="0.25">
      <c r="A118" s="19">
        <v>117</v>
      </c>
      <c r="B118" s="26" t="e">
        <f t="shared" si="10"/>
        <v>#DIV/0!</v>
      </c>
      <c r="C118" s="26" t="e">
        <f t="shared" si="10"/>
        <v>#DIV/0!</v>
      </c>
      <c r="D118" s="25" t="e">
        <f t="shared" si="11"/>
        <v>#DIV/0!</v>
      </c>
    </row>
    <row r="119" spans="1:4" x14ac:dyDescent="0.25">
      <c r="A119" s="19">
        <v>118</v>
      </c>
      <c r="B119" s="26" t="e">
        <f t="shared" si="10"/>
        <v>#DIV/0!</v>
      </c>
      <c r="C119" s="26" t="e">
        <f t="shared" si="10"/>
        <v>#DIV/0!</v>
      </c>
      <c r="D119" s="25" t="e">
        <f t="shared" si="11"/>
        <v>#DIV/0!</v>
      </c>
    </row>
    <row r="120" spans="1:4" x14ac:dyDescent="0.25">
      <c r="A120" s="19">
        <v>119</v>
      </c>
      <c r="B120" s="26" t="e">
        <f t="shared" si="10"/>
        <v>#DIV/0!</v>
      </c>
      <c r="C120" s="26" t="e">
        <f t="shared" si="10"/>
        <v>#DIV/0!</v>
      </c>
      <c r="D120" s="25" t="e">
        <f t="shared" si="11"/>
        <v>#DIV/0!</v>
      </c>
    </row>
    <row r="121" spans="1:4" x14ac:dyDescent="0.25">
      <c r="A121" s="19">
        <v>120</v>
      </c>
      <c r="B121" s="26" t="e">
        <f t="shared" si="10"/>
        <v>#DIV/0!</v>
      </c>
      <c r="C121" s="26" t="e">
        <f t="shared" si="10"/>
        <v>#DIV/0!</v>
      </c>
      <c r="D121" s="25" t="e">
        <f t="shared" si="11"/>
        <v>#DIV/0!</v>
      </c>
    </row>
    <row r="122" spans="1:4" x14ac:dyDescent="0.25">
      <c r="A122" s="19">
        <v>121</v>
      </c>
      <c r="B122" s="26" t="e">
        <f t="shared" si="10"/>
        <v>#DIV/0!</v>
      </c>
      <c r="C122" s="26" t="e">
        <f t="shared" si="10"/>
        <v>#DIV/0!</v>
      </c>
      <c r="D122" s="25" t="e">
        <f t="shared" si="11"/>
        <v>#DIV/0!</v>
      </c>
    </row>
    <row r="123" spans="1:4" x14ac:dyDescent="0.25">
      <c r="A123" s="19">
        <v>122</v>
      </c>
      <c r="B123" s="26" t="e">
        <f t="shared" si="10"/>
        <v>#DIV/0!</v>
      </c>
      <c r="C123" s="26" t="e">
        <f t="shared" si="10"/>
        <v>#DIV/0!</v>
      </c>
      <c r="D123" s="25" t="e">
        <f t="shared" si="11"/>
        <v>#DIV/0!</v>
      </c>
    </row>
    <row r="124" spans="1:4" x14ac:dyDescent="0.25">
      <c r="A124" s="19">
        <v>123</v>
      </c>
      <c r="B124" s="26" t="e">
        <f t="shared" si="10"/>
        <v>#DIV/0!</v>
      </c>
      <c r="C124" s="26" t="e">
        <f t="shared" si="10"/>
        <v>#DIV/0!</v>
      </c>
      <c r="D124" s="25" t="e">
        <f t="shared" si="11"/>
        <v>#DIV/0!</v>
      </c>
    </row>
    <row r="125" spans="1:4" x14ac:dyDescent="0.25">
      <c r="A125" s="19">
        <v>124</v>
      </c>
      <c r="B125" s="26" t="e">
        <f t="shared" si="10"/>
        <v>#DIV/0!</v>
      </c>
      <c r="C125" s="26" t="e">
        <f t="shared" si="10"/>
        <v>#DIV/0!</v>
      </c>
      <c r="D125" s="25" t="e">
        <f t="shared" si="11"/>
        <v>#DIV/0!</v>
      </c>
    </row>
    <row r="126" spans="1:4" x14ac:dyDescent="0.25">
      <c r="A126" s="19">
        <v>125</v>
      </c>
      <c r="B126" s="26" t="e">
        <f t="shared" si="10"/>
        <v>#DIV/0!</v>
      </c>
      <c r="C126" s="26" t="e">
        <f t="shared" si="10"/>
        <v>#DIV/0!</v>
      </c>
      <c r="D126" s="25" t="e">
        <f t="shared" si="11"/>
        <v>#DIV/0!</v>
      </c>
    </row>
    <row r="127" spans="1:4" x14ac:dyDescent="0.25">
      <c r="A127" s="19">
        <v>126</v>
      </c>
      <c r="B127" s="26" t="e">
        <f t="shared" ref="B127:C141" si="12">0/0</f>
        <v>#DIV/0!</v>
      </c>
      <c r="C127" s="26" t="e">
        <f t="shared" si="12"/>
        <v>#DIV/0!</v>
      </c>
      <c r="D127" s="25" t="e">
        <f t="shared" si="11"/>
        <v>#DIV/0!</v>
      </c>
    </row>
    <row r="128" spans="1:4" x14ac:dyDescent="0.25">
      <c r="A128" s="19">
        <v>127</v>
      </c>
      <c r="B128" s="26" t="e">
        <f t="shared" si="12"/>
        <v>#DIV/0!</v>
      </c>
      <c r="C128" s="26" t="e">
        <f t="shared" si="12"/>
        <v>#DIV/0!</v>
      </c>
      <c r="D128" s="25" t="e">
        <f t="shared" si="11"/>
        <v>#DIV/0!</v>
      </c>
    </row>
    <row r="129" spans="1:4" x14ac:dyDescent="0.25">
      <c r="A129" s="19">
        <v>128</v>
      </c>
      <c r="B129" s="26" t="e">
        <f t="shared" si="12"/>
        <v>#DIV/0!</v>
      </c>
      <c r="C129" s="26" t="e">
        <f t="shared" si="12"/>
        <v>#DIV/0!</v>
      </c>
      <c r="D129" s="25" t="e">
        <f t="shared" si="11"/>
        <v>#DIV/0!</v>
      </c>
    </row>
    <row r="130" spans="1:4" x14ac:dyDescent="0.25">
      <c r="A130" s="19">
        <v>129</v>
      </c>
      <c r="B130" s="26" t="e">
        <f t="shared" si="12"/>
        <v>#DIV/0!</v>
      </c>
      <c r="C130" s="26" t="e">
        <f t="shared" si="12"/>
        <v>#DIV/0!</v>
      </c>
      <c r="D130" s="25" t="e">
        <f t="shared" si="11"/>
        <v>#DIV/0!</v>
      </c>
    </row>
    <row r="131" spans="1:4" x14ac:dyDescent="0.25">
      <c r="A131" s="19">
        <v>130</v>
      </c>
      <c r="B131" s="26" t="e">
        <f t="shared" si="12"/>
        <v>#DIV/0!</v>
      </c>
      <c r="C131" s="26" t="e">
        <f t="shared" si="12"/>
        <v>#DIV/0!</v>
      </c>
      <c r="D131" s="25" t="e">
        <f t="shared" si="11"/>
        <v>#DIV/0!</v>
      </c>
    </row>
    <row r="132" spans="1:4" x14ac:dyDescent="0.25">
      <c r="A132" s="19">
        <v>131</v>
      </c>
      <c r="B132" s="26" t="e">
        <f t="shared" si="12"/>
        <v>#DIV/0!</v>
      </c>
      <c r="C132" s="26" t="e">
        <f t="shared" si="12"/>
        <v>#DIV/0!</v>
      </c>
      <c r="D132" s="25" t="e">
        <f t="shared" si="11"/>
        <v>#DIV/0!</v>
      </c>
    </row>
    <row r="133" spans="1:4" x14ac:dyDescent="0.25">
      <c r="A133" s="19">
        <v>132</v>
      </c>
      <c r="B133" s="26" t="e">
        <f t="shared" si="12"/>
        <v>#DIV/0!</v>
      </c>
      <c r="C133" s="26" t="e">
        <f t="shared" si="12"/>
        <v>#DIV/0!</v>
      </c>
      <c r="D133" s="25" t="e">
        <f t="shared" si="11"/>
        <v>#DIV/0!</v>
      </c>
    </row>
    <row r="134" spans="1:4" x14ac:dyDescent="0.25">
      <c r="A134" s="19">
        <v>133</v>
      </c>
      <c r="B134" s="26" t="e">
        <f t="shared" si="12"/>
        <v>#DIV/0!</v>
      </c>
      <c r="C134" s="26" t="e">
        <f t="shared" si="12"/>
        <v>#DIV/0!</v>
      </c>
      <c r="D134" s="25" t="e">
        <f t="shared" si="11"/>
        <v>#DIV/0!</v>
      </c>
    </row>
    <row r="135" spans="1:4" x14ac:dyDescent="0.25">
      <c r="A135" s="19">
        <v>134</v>
      </c>
      <c r="B135" s="26" t="e">
        <f t="shared" si="12"/>
        <v>#DIV/0!</v>
      </c>
      <c r="C135" s="26" t="e">
        <f t="shared" si="12"/>
        <v>#DIV/0!</v>
      </c>
      <c r="D135" s="25" t="e">
        <f t="shared" si="11"/>
        <v>#DIV/0!</v>
      </c>
    </row>
    <row r="136" spans="1:4" x14ac:dyDescent="0.25">
      <c r="A136" s="19">
        <v>135</v>
      </c>
      <c r="B136" s="26" t="e">
        <f t="shared" si="12"/>
        <v>#DIV/0!</v>
      </c>
      <c r="C136" s="26" t="e">
        <f t="shared" si="12"/>
        <v>#DIV/0!</v>
      </c>
      <c r="D136" s="25" t="e">
        <f t="shared" si="11"/>
        <v>#DIV/0!</v>
      </c>
    </row>
    <row r="137" spans="1:4" x14ac:dyDescent="0.25">
      <c r="A137" s="19">
        <v>136</v>
      </c>
      <c r="B137" s="26" t="e">
        <f t="shared" si="12"/>
        <v>#DIV/0!</v>
      </c>
      <c r="C137" s="26" t="e">
        <f t="shared" si="12"/>
        <v>#DIV/0!</v>
      </c>
      <c r="D137" s="25" t="e">
        <f t="shared" si="11"/>
        <v>#DIV/0!</v>
      </c>
    </row>
    <row r="138" spans="1:4" x14ac:dyDescent="0.25">
      <c r="A138" s="19">
        <v>137</v>
      </c>
      <c r="B138" s="26" t="e">
        <f t="shared" si="12"/>
        <v>#DIV/0!</v>
      </c>
      <c r="C138" s="26" t="e">
        <f t="shared" si="12"/>
        <v>#DIV/0!</v>
      </c>
      <c r="D138" s="25" t="e">
        <f t="shared" si="11"/>
        <v>#DIV/0!</v>
      </c>
    </row>
    <row r="139" spans="1:4" x14ac:dyDescent="0.25">
      <c r="A139" s="19">
        <v>138</v>
      </c>
      <c r="B139" s="26" t="e">
        <f t="shared" si="12"/>
        <v>#DIV/0!</v>
      </c>
      <c r="C139" s="26" t="e">
        <f t="shared" si="12"/>
        <v>#DIV/0!</v>
      </c>
      <c r="D139" s="25" t="e">
        <f t="shared" si="11"/>
        <v>#DIV/0!</v>
      </c>
    </row>
    <row r="140" spans="1:4" x14ac:dyDescent="0.25">
      <c r="A140" s="19">
        <v>139</v>
      </c>
      <c r="B140" s="26" t="e">
        <f t="shared" si="12"/>
        <v>#DIV/0!</v>
      </c>
      <c r="C140" s="26" t="e">
        <f t="shared" si="12"/>
        <v>#DIV/0!</v>
      </c>
      <c r="D140" s="25" t="e">
        <f t="shared" si="11"/>
        <v>#DIV/0!</v>
      </c>
    </row>
    <row r="141" spans="1:4" x14ac:dyDescent="0.25">
      <c r="A141" s="19">
        <v>140</v>
      </c>
      <c r="B141" s="26" t="e">
        <f t="shared" si="12"/>
        <v>#DIV/0!</v>
      </c>
      <c r="C141" s="26" t="e">
        <f t="shared" si="12"/>
        <v>#DIV/0!</v>
      </c>
      <c r="D141" s="25" t="e">
        <f t="shared" si="11"/>
        <v>#DIV/0!</v>
      </c>
    </row>
    <row r="142" spans="1:4" x14ac:dyDescent="0.25">
      <c r="A142" s="19">
        <v>141</v>
      </c>
      <c r="B142" s="26" t="e">
        <f>0/0</f>
        <v>#DIV/0!</v>
      </c>
      <c r="C142" s="26" t="e">
        <f>0/0</f>
        <v>#DIV/0!</v>
      </c>
      <c r="D142" s="25" t="e">
        <f t="shared" si="11"/>
        <v>#DIV/0!</v>
      </c>
    </row>
    <row r="143" spans="1:4" x14ac:dyDescent="0.25">
      <c r="A143" s="19">
        <v>142</v>
      </c>
      <c r="B143" s="26" t="e">
        <f t="shared" ref="B143:C151" si="13">0/0</f>
        <v>#DIV/0!</v>
      </c>
      <c r="C143" s="26" t="e">
        <f t="shared" si="13"/>
        <v>#DIV/0!</v>
      </c>
      <c r="D143" s="25" t="e">
        <f t="shared" si="11"/>
        <v>#DIV/0!</v>
      </c>
    </row>
    <row r="144" spans="1:4" x14ac:dyDescent="0.25">
      <c r="A144" s="19">
        <v>143</v>
      </c>
      <c r="B144" s="26" t="e">
        <f t="shared" si="13"/>
        <v>#DIV/0!</v>
      </c>
      <c r="C144" s="26" t="e">
        <f t="shared" si="13"/>
        <v>#DIV/0!</v>
      </c>
      <c r="D144" s="25" t="e">
        <f t="shared" si="11"/>
        <v>#DIV/0!</v>
      </c>
    </row>
    <row r="145" spans="1:4" x14ac:dyDescent="0.25">
      <c r="A145" s="19">
        <v>144</v>
      </c>
      <c r="B145" s="26" t="e">
        <f t="shared" si="13"/>
        <v>#DIV/0!</v>
      </c>
      <c r="C145" s="26" t="e">
        <f t="shared" si="13"/>
        <v>#DIV/0!</v>
      </c>
      <c r="D145" s="25" t="e">
        <f t="shared" si="11"/>
        <v>#DIV/0!</v>
      </c>
    </row>
    <row r="146" spans="1:4" x14ac:dyDescent="0.25">
      <c r="A146" s="19">
        <v>145</v>
      </c>
      <c r="B146" s="26" t="e">
        <f t="shared" si="13"/>
        <v>#DIV/0!</v>
      </c>
      <c r="C146" s="26" t="e">
        <f t="shared" si="13"/>
        <v>#DIV/0!</v>
      </c>
      <c r="D146" s="25" t="e">
        <f t="shared" si="11"/>
        <v>#DIV/0!</v>
      </c>
    </row>
    <row r="147" spans="1:4" x14ac:dyDescent="0.25">
      <c r="A147" s="19">
        <v>146</v>
      </c>
      <c r="B147" s="26" t="e">
        <f t="shared" si="13"/>
        <v>#DIV/0!</v>
      </c>
      <c r="C147" s="26" t="e">
        <f t="shared" si="13"/>
        <v>#DIV/0!</v>
      </c>
      <c r="D147" s="25" t="e">
        <f t="shared" si="11"/>
        <v>#DIV/0!</v>
      </c>
    </row>
    <row r="148" spans="1:4" x14ac:dyDescent="0.25">
      <c r="A148" s="19">
        <v>147</v>
      </c>
      <c r="B148" s="26" t="e">
        <f t="shared" si="13"/>
        <v>#DIV/0!</v>
      </c>
      <c r="C148" s="26" t="e">
        <f t="shared" si="13"/>
        <v>#DIV/0!</v>
      </c>
      <c r="D148" s="25" t="e">
        <f t="shared" si="11"/>
        <v>#DIV/0!</v>
      </c>
    </row>
    <row r="149" spans="1:4" x14ac:dyDescent="0.25">
      <c r="A149" s="19">
        <v>148</v>
      </c>
      <c r="B149" s="26" t="e">
        <f t="shared" si="13"/>
        <v>#DIV/0!</v>
      </c>
      <c r="C149" s="26" t="e">
        <f t="shared" si="13"/>
        <v>#DIV/0!</v>
      </c>
      <c r="D149" s="25" t="e">
        <f t="shared" si="11"/>
        <v>#DIV/0!</v>
      </c>
    </row>
    <row r="150" spans="1:4" x14ac:dyDescent="0.25">
      <c r="A150" s="19">
        <v>149</v>
      </c>
      <c r="B150" s="26" t="e">
        <f t="shared" si="13"/>
        <v>#DIV/0!</v>
      </c>
      <c r="C150" s="26" t="e">
        <f t="shared" si="13"/>
        <v>#DIV/0!</v>
      </c>
      <c r="D150" s="25" t="e">
        <f t="shared" si="11"/>
        <v>#DIV/0!</v>
      </c>
    </row>
    <row r="151" spans="1:4" x14ac:dyDescent="0.25">
      <c r="A151" s="19">
        <v>150</v>
      </c>
      <c r="B151" s="26" t="e">
        <f t="shared" si="13"/>
        <v>#DIV/0!</v>
      </c>
      <c r="C151" s="26" t="e">
        <f t="shared" si="13"/>
        <v>#DIV/0!</v>
      </c>
      <c r="D151" s="25" t="e">
        <f t="shared" si="11"/>
        <v>#DIV/0!</v>
      </c>
    </row>
    <row r="152" spans="1:4" x14ac:dyDescent="0.25">
      <c r="A152" s="19">
        <v>151</v>
      </c>
      <c r="B152" s="26" t="e">
        <f t="shared" ref="B152:C157" si="14">0/0</f>
        <v>#DIV/0!</v>
      </c>
      <c r="C152" s="26" t="e">
        <f t="shared" si="14"/>
        <v>#DIV/0!</v>
      </c>
      <c r="D152" s="25" t="e">
        <f t="shared" si="11"/>
        <v>#DIV/0!</v>
      </c>
    </row>
    <row r="153" spans="1:4" x14ac:dyDescent="0.25">
      <c r="A153" s="19">
        <v>152</v>
      </c>
      <c r="B153" s="26" t="e">
        <f t="shared" si="14"/>
        <v>#DIV/0!</v>
      </c>
      <c r="C153" s="26" t="e">
        <f t="shared" si="14"/>
        <v>#DIV/0!</v>
      </c>
      <c r="D153" s="25" t="e">
        <f t="shared" si="11"/>
        <v>#DIV/0!</v>
      </c>
    </row>
    <row r="154" spans="1:4" x14ac:dyDescent="0.25">
      <c r="A154" s="19">
        <v>153</v>
      </c>
      <c r="B154" s="26" t="e">
        <f t="shared" si="14"/>
        <v>#DIV/0!</v>
      </c>
      <c r="C154" s="26" t="e">
        <f t="shared" si="14"/>
        <v>#DIV/0!</v>
      </c>
      <c r="D154" s="25" t="e">
        <f t="shared" si="11"/>
        <v>#DIV/0!</v>
      </c>
    </row>
    <row r="155" spans="1:4" x14ac:dyDescent="0.25">
      <c r="A155" s="19">
        <v>154</v>
      </c>
      <c r="B155" s="26" t="e">
        <f t="shared" si="14"/>
        <v>#DIV/0!</v>
      </c>
      <c r="C155" s="26" t="e">
        <f t="shared" si="14"/>
        <v>#DIV/0!</v>
      </c>
      <c r="D155" s="25" t="e">
        <f t="shared" si="11"/>
        <v>#DIV/0!</v>
      </c>
    </row>
    <row r="156" spans="1:4" x14ac:dyDescent="0.25">
      <c r="A156" s="19">
        <v>155</v>
      </c>
      <c r="B156" s="26" t="e">
        <f t="shared" si="14"/>
        <v>#DIV/0!</v>
      </c>
      <c r="C156" s="26" t="e">
        <f t="shared" si="14"/>
        <v>#DIV/0!</v>
      </c>
      <c r="D156" s="25" t="e">
        <f t="shared" si="11"/>
        <v>#DIV/0!</v>
      </c>
    </row>
    <row r="157" spans="1:4" x14ac:dyDescent="0.25">
      <c r="A157" s="19">
        <v>156</v>
      </c>
      <c r="B157" s="26" t="e">
        <f t="shared" si="14"/>
        <v>#DIV/0!</v>
      </c>
      <c r="C157" s="26" t="e">
        <f t="shared" si="14"/>
        <v>#DIV/0!</v>
      </c>
      <c r="D157" s="25" t="e">
        <f t="shared" si="11"/>
        <v>#DIV/0!</v>
      </c>
    </row>
    <row r="158" spans="1:4" x14ac:dyDescent="0.25">
      <c r="A158" s="19">
        <v>157</v>
      </c>
      <c r="B158" s="26" t="e">
        <f t="shared" ref="B158:B177" si="15">0/0</f>
        <v>#DIV/0!</v>
      </c>
      <c r="C158" s="26">
        <f>0/3</f>
        <v>0</v>
      </c>
      <c r="D158" s="25" t="e">
        <f t="shared" si="11"/>
        <v>#DIV/0!</v>
      </c>
    </row>
    <row r="159" spans="1:4" x14ac:dyDescent="0.25">
      <c r="A159" s="19">
        <v>158</v>
      </c>
      <c r="B159" s="26" t="e">
        <f t="shared" si="15"/>
        <v>#DIV/0!</v>
      </c>
      <c r="C159" s="26" t="e">
        <f t="shared" ref="C159:C176" si="16">0/0</f>
        <v>#DIV/0!</v>
      </c>
      <c r="D159" s="25" t="e">
        <f t="shared" si="11"/>
        <v>#DIV/0!</v>
      </c>
    </row>
    <row r="160" spans="1:4" x14ac:dyDescent="0.25">
      <c r="A160" s="19">
        <v>159</v>
      </c>
      <c r="B160" s="26" t="e">
        <f t="shared" si="15"/>
        <v>#DIV/0!</v>
      </c>
      <c r="C160" s="26" t="e">
        <f t="shared" si="16"/>
        <v>#DIV/0!</v>
      </c>
      <c r="D160" s="25" t="e">
        <f t="shared" si="11"/>
        <v>#DIV/0!</v>
      </c>
    </row>
    <row r="161" spans="1:4" x14ac:dyDescent="0.25">
      <c r="A161" s="19">
        <v>160</v>
      </c>
      <c r="B161" s="26" t="e">
        <f t="shared" si="15"/>
        <v>#DIV/0!</v>
      </c>
      <c r="C161" s="26" t="e">
        <f t="shared" si="16"/>
        <v>#DIV/0!</v>
      </c>
      <c r="D161" s="25" t="e">
        <f t="shared" si="11"/>
        <v>#DIV/0!</v>
      </c>
    </row>
    <row r="162" spans="1:4" x14ac:dyDescent="0.25">
      <c r="A162" s="19">
        <v>161</v>
      </c>
      <c r="B162" s="26" t="e">
        <f t="shared" si="15"/>
        <v>#DIV/0!</v>
      </c>
      <c r="C162" s="26" t="e">
        <f t="shared" si="16"/>
        <v>#DIV/0!</v>
      </c>
      <c r="D162" s="25" t="e">
        <f t="shared" si="11"/>
        <v>#DIV/0!</v>
      </c>
    </row>
    <row r="163" spans="1:4" x14ac:dyDescent="0.25">
      <c r="A163" s="19">
        <v>162</v>
      </c>
      <c r="B163" s="26" t="e">
        <f t="shared" si="15"/>
        <v>#DIV/0!</v>
      </c>
      <c r="C163" s="26" t="e">
        <f t="shared" si="16"/>
        <v>#DIV/0!</v>
      </c>
      <c r="D163" s="25" t="e">
        <f t="shared" si="11"/>
        <v>#DIV/0!</v>
      </c>
    </row>
    <row r="164" spans="1:4" x14ac:dyDescent="0.25">
      <c r="A164" s="19">
        <v>163</v>
      </c>
      <c r="B164" s="26" t="e">
        <f t="shared" si="15"/>
        <v>#DIV/0!</v>
      </c>
      <c r="C164" s="26" t="e">
        <f t="shared" si="16"/>
        <v>#DIV/0!</v>
      </c>
      <c r="D164" s="25" t="e">
        <f t="shared" si="11"/>
        <v>#DIV/0!</v>
      </c>
    </row>
    <row r="165" spans="1:4" x14ac:dyDescent="0.25">
      <c r="A165" s="19">
        <v>164</v>
      </c>
      <c r="B165" s="26" t="e">
        <f t="shared" si="15"/>
        <v>#DIV/0!</v>
      </c>
      <c r="C165" s="26" t="e">
        <f t="shared" si="16"/>
        <v>#DIV/0!</v>
      </c>
      <c r="D165" s="25" t="e">
        <f t="shared" si="11"/>
        <v>#DIV/0!</v>
      </c>
    </row>
    <row r="166" spans="1:4" x14ac:dyDescent="0.25">
      <c r="A166" s="19">
        <v>165</v>
      </c>
      <c r="B166" s="26" t="e">
        <f t="shared" si="15"/>
        <v>#DIV/0!</v>
      </c>
      <c r="C166" s="26" t="e">
        <f t="shared" si="16"/>
        <v>#DIV/0!</v>
      </c>
      <c r="D166" s="25" t="e">
        <f t="shared" ref="D166:D202" si="17">(2*B166*C166)/(B166+C166)</f>
        <v>#DIV/0!</v>
      </c>
    </row>
    <row r="167" spans="1:4" x14ac:dyDescent="0.25">
      <c r="A167" s="19">
        <v>166</v>
      </c>
      <c r="B167" s="26" t="e">
        <f t="shared" si="15"/>
        <v>#DIV/0!</v>
      </c>
      <c r="C167" s="26" t="e">
        <f t="shared" si="16"/>
        <v>#DIV/0!</v>
      </c>
      <c r="D167" s="25" t="e">
        <f t="shared" si="17"/>
        <v>#DIV/0!</v>
      </c>
    </row>
    <row r="168" spans="1:4" x14ac:dyDescent="0.25">
      <c r="A168" s="19">
        <v>167</v>
      </c>
      <c r="B168" s="26" t="e">
        <f t="shared" si="15"/>
        <v>#DIV/0!</v>
      </c>
      <c r="C168" s="26" t="e">
        <f t="shared" si="16"/>
        <v>#DIV/0!</v>
      </c>
      <c r="D168" s="25" t="e">
        <f t="shared" si="17"/>
        <v>#DIV/0!</v>
      </c>
    </row>
    <row r="169" spans="1:4" x14ac:dyDescent="0.25">
      <c r="A169" s="19">
        <v>168</v>
      </c>
      <c r="B169" s="26" t="e">
        <f t="shared" si="15"/>
        <v>#DIV/0!</v>
      </c>
      <c r="C169" s="26" t="e">
        <f t="shared" si="16"/>
        <v>#DIV/0!</v>
      </c>
      <c r="D169" s="25" t="e">
        <f t="shared" si="17"/>
        <v>#DIV/0!</v>
      </c>
    </row>
    <row r="170" spans="1:4" x14ac:dyDescent="0.25">
      <c r="A170" s="19">
        <v>169</v>
      </c>
      <c r="B170" s="26" t="e">
        <f t="shared" si="15"/>
        <v>#DIV/0!</v>
      </c>
      <c r="C170" s="26" t="e">
        <f t="shared" si="16"/>
        <v>#DIV/0!</v>
      </c>
      <c r="D170" s="25" t="e">
        <f t="shared" si="17"/>
        <v>#DIV/0!</v>
      </c>
    </row>
    <row r="171" spans="1:4" x14ac:dyDescent="0.25">
      <c r="A171" s="19">
        <v>170</v>
      </c>
      <c r="B171" s="26" t="e">
        <f t="shared" si="15"/>
        <v>#DIV/0!</v>
      </c>
      <c r="C171" s="26" t="e">
        <f t="shared" si="16"/>
        <v>#DIV/0!</v>
      </c>
      <c r="D171" s="25" t="e">
        <f t="shared" si="17"/>
        <v>#DIV/0!</v>
      </c>
    </row>
    <row r="172" spans="1:4" x14ac:dyDescent="0.25">
      <c r="A172" s="19">
        <v>171</v>
      </c>
      <c r="B172" s="26" t="e">
        <f t="shared" si="15"/>
        <v>#DIV/0!</v>
      </c>
      <c r="C172" s="26" t="e">
        <f t="shared" si="16"/>
        <v>#DIV/0!</v>
      </c>
      <c r="D172" s="25" t="e">
        <f t="shared" si="17"/>
        <v>#DIV/0!</v>
      </c>
    </row>
    <row r="173" spans="1:4" x14ac:dyDescent="0.25">
      <c r="A173" s="19">
        <v>172</v>
      </c>
      <c r="B173" s="26" t="e">
        <f t="shared" si="15"/>
        <v>#DIV/0!</v>
      </c>
      <c r="C173" s="26" t="e">
        <f t="shared" si="16"/>
        <v>#DIV/0!</v>
      </c>
      <c r="D173" s="25" t="e">
        <f t="shared" si="17"/>
        <v>#DIV/0!</v>
      </c>
    </row>
    <row r="174" spans="1:4" x14ac:dyDescent="0.25">
      <c r="A174" s="19">
        <v>173</v>
      </c>
      <c r="B174" s="26" t="e">
        <f t="shared" si="15"/>
        <v>#DIV/0!</v>
      </c>
      <c r="C174" s="26" t="e">
        <f t="shared" si="16"/>
        <v>#DIV/0!</v>
      </c>
      <c r="D174" s="25" t="e">
        <f t="shared" si="17"/>
        <v>#DIV/0!</v>
      </c>
    </row>
    <row r="175" spans="1:4" x14ac:dyDescent="0.25">
      <c r="A175" s="19">
        <v>174</v>
      </c>
      <c r="B175" s="26" t="e">
        <f t="shared" si="15"/>
        <v>#DIV/0!</v>
      </c>
      <c r="C175" s="26" t="e">
        <f t="shared" si="16"/>
        <v>#DIV/0!</v>
      </c>
      <c r="D175" s="25" t="e">
        <f t="shared" si="17"/>
        <v>#DIV/0!</v>
      </c>
    </row>
    <row r="176" spans="1:4" x14ac:dyDescent="0.25">
      <c r="A176" s="19">
        <v>175</v>
      </c>
      <c r="B176" s="26" t="e">
        <f t="shared" si="15"/>
        <v>#DIV/0!</v>
      </c>
      <c r="C176" s="26" t="e">
        <f t="shared" si="16"/>
        <v>#DIV/0!</v>
      </c>
      <c r="D176" s="25" t="e">
        <f t="shared" si="17"/>
        <v>#DIV/0!</v>
      </c>
    </row>
    <row r="177" spans="1:4" x14ac:dyDescent="0.25">
      <c r="A177" s="19">
        <v>176</v>
      </c>
      <c r="B177" s="26" t="e">
        <f t="shared" si="15"/>
        <v>#DIV/0!</v>
      </c>
      <c r="C177" s="26">
        <f>0/1</f>
        <v>0</v>
      </c>
      <c r="D177" s="25" t="e">
        <f t="shared" si="17"/>
        <v>#DIV/0!</v>
      </c>
    </row>
    <row r="178" spans="1:4" x14ac:dyDescent="0.25">
      <c r="A178" s="19">
        <v>177</v>
      </c>
      <c r="B178" s="26">
        <f>3/3</f>
        <v>1</v>
      </c>
      <c r="C178" s="26">
        <f>3/5</f>
        <v>0.6</v>
      </c>
      <c r="D178" s="25">
        <f t="shared" si="17"/>
        <v>0.74999999999999989</v>
      </c>
    </row>
    <row r="179" spans="1:4" x14ac:dyDescent="0.25">
      <c r="A179" s="19">
        <v>178</v>
      </c>
      <c r="B179" s="26" t="e">
        <f>0/0</f>
        <v>#DIV/0!</v>
      </c>
      <c r="C179" s="26">
        <f>0/3</f>
        <v>0</v>
      </c>
      <c r="D179" s="25" t="e">
        <f t="shared" si="17"/>
        <v>#DIV/0!</v>
      </c>
    </row>
    <row r="180" spans="1:4" x14ac:dyDescent="0.25">
      <c r="A180" s="19">
        <v>179</v>
      </c>
      <c r="B180" s="26">
        <f t="shared" ref="B180:C182" si="18">1/1</f>
        <v>1</v>
      </c>
      <c r="C180" s="26">
        <f t="shared" si="18"/>
        <v>1</v>
      </c>
      <c r="D180" s="25">
        <f t="shared" si="17"/>
        <v>1</v>
      </c>
    </row>
    <row r="181" spans="1:4" x14ac:dyDescent="0.25">
      <c r="A181" s="19">
        <v>180</v>
      </c>
      <c r="B181" s="26">
        <f t="shared" si="18"/>
        <v>1</v>
      </c>
      <c r="C181" s="26">
        <f t="shared" si="18"/>
        <v>1</v>
      </c>
      <c r="D181" s="25">
        <f t="shared" si="17"/>
        <v>1</v>
      </c>
    </row>
    <row r="182" spans="1:4" x14ac:dyDescent="0.25">
      <c r="A182" s="19">
        <v>181</v>
      </c>
      <c r="B182" s="26">
        <f t="shared" si="18"/>
        <v>1</v>
      </c>
      <c r="C182" s="26">
        <f t="shared" si="18"/>
        <v>1</v>
      </c>
      <c r="D182" s="25">
        <f t="shared" si="17"/>
        <v>1</v>
      </c>
    </row>
    <row r="183" spans="1:4" x14ac:dyDescent="0.25">
      <c r="A183" s="19">
        <v>182</v>
      </c>
      <c r="B183" s="26" t="e">
        <f>0/0</f>
        <v>#DIV/0!</v>
      </c>
      <c r="C183" s="26">
        <f>0/1</f>
        <v>0</v>
      </c>
      <c r="D183" s="25" t="e">
        <f t="shared" si="17"/>
        <v>#DIV/0!</v>
      </c>
    </row>
    <row r="184" spans="1:4" x14ac:dyDescent="0.25">
      <c r="A184" s="19">
        <v>183</v>
      </c>
      <c r="B184" s="26" t="e">
        <f>0/0</f>
        <v>#DIV/0!</v>
      </c>
      <c r="C184" s="26">
        <f>0/1</f>
        <v>0</v>
      </c>
      <c r="D184" s="25" t="e">
        <f t="shared" si="17"/>
        <v>#DIV/0!</v>
      </c>
    </row>
    <row r="185" spans="1:4" x14ac:dyDescent="0.25">
      <c r="A185" s="19">
        <v>184</v>
      </c>
      <c r="B185" s="26">
        <f>1/1</f>
        <v>1</v>
      </c>
      <c r="C185" s="26">
        <f>1/1</f>
        <v>1</v>
      </c>
      <c r="D185" s="25">
        <f t="shared" si="17"/>
        <v>1</v>
      </c>
    </row>
    <row r="186" spans="1:4" x14ac:dyDescent="0.25">
      <c r="A186" s="19">
        <v>185</v>
      </c>
      <c r="B186" s="26">
        <f>1/1</f>
        <v>1</v>
      </c>
      <c r="C186" s="26">
        <f>1/1</f>
        <v>1</v>
      </c>
      <c r="D186" s="25">
        <f t="shared" si="17"/>
        <v>1</v>
      </c>
    </row>
    <row r="187" spans="1:4" x14ac:dyDescent="0.25">
      <c r="A187" s="19">
        <v>186</v>
      </c>
      <c r="B187" s="26">
        <f>0/1</f>
        <v>0</v>
      </c>
      <c r="C187" s="26">
        <f>0/1</f>
        <v>0</v>
      </c>
      <c r="D187" s="25" t="e">
        <f t="shared" si="17"/>
        <v>#DIV/0!</v>
      </c>
    </row>
    <row r="188" spans="1:4" x14ac:dyDescent="0.25">
      <c r="A188" s="19">
        <v>187</v>
      </c>
      <c r="B188" s="26">
        <f>1/1</f>
        <v>1</v>
      </c>
      <c r="C188" s="26">
        <f>1/1</f>
        <v>1</v>
      </c>
      <c r="D188" s="25">
        <f t="shared" si="17"/>
        <v>1</v>
      </c>
    </row>
    <row r="189" spans="1:4" x14ac:dyDescent="0.25">
      <c r="A189" s="19">
        <v>188</v>
      </c>
      <c r="B189" s="26">
        <f>1/1</f>
        <v>1</v>
      </c>
      <c r="C189" s="26">
        <f>1/1</f>
        <v>1</v>
      </c>
      <c r="D189" s="25">
        <f t="shared" si="17"/>
        <v>1</v>
      </c>
    </row>
    <row r="190" spans="1:4" x14ac:dyDescent="0.25">
      <c r="A190" s="19">
        <v>189</v>
      </c>
      <c r="B190" s="26" t="e">
        <f>0/0</f>
        <v>#DIV/0!</v>
      </c>
      <c r="C190" s="26">
        <f>0/1</f>
        <v>0</v>
      </c>
      <c r="D190" s="25" t="e">
        <f t="shared" si="17"/>
        <v>#DIV/0!</v>
      </c>
    </row>
    <row r="191" spans="1:4" x14ac:dyDescent="0.25">
      <c r="A191" s="19">
        <v>190</v>
      </c>
      <c r="B191" s="26" t="e">
        <f>0/0</f>
        <v>#DIV/0!</v>
      </c>
      <c r="C191" s="26">
        <f>0/1</f>
        <v>0</v>
      </c>
      <c r="D191" s="25" t="e">
        <f t="shared" si="17"/>
        <v>#DIV/0!</v>
      </c>
    </row>
    <row r="192" spans="1:4" x14ac:dyDescent="0.25">
      <c r="A192" s="19">
        <v>191</v>
      </c>
      <c r="B192" s="26">
        <f>1/1</f>
        <v>1</v>
      </c>
      <c r="C192" s="26">
        <f>1/2</f>
        <v>0.5</v>
      </c>
      <c r="D192" s="25">
        <f t="shared" si="17"/>
        <v>0.66666666666666663</v>
      </c>
    </row>
    <row r="193" spans="1:4" x14ac:dyDescent="0.25">
      <c r="A193" s="19">
        <v>192</v>
      </c>
      <c r="B193" s="26">
        <f>1/1</f>
        <v>1</v>
      </c>
      <c r="C193" s="26">
        <f>1/2</f>
        <v>0.5</v>
      </c>
      <c r="D193" s="25">
        <f t="shared" si="17"/>
        <v>0.66666666666666663</v>
      </c>
    </row>
    <row r="194" spans="1:4" x14ac:dyDescent="0.25">
      <c r="A194" s="19">
        <v>193</v>
      </c>
      <c r="B194" s="31" t="e">
        <f>0/0</f>
        <v>#DIV/0!</v>
      </c>
      <c r="C194" s="31">
        <f>0/1</f>
        <v>0</v>
      </c>
      <c r="D194" s="25" t="e">
        <f t="shared" ref="D194" si="19">(2*B194*C194)/(B194+C194)</f>
        <v>#DIV/0!</v>
      </c>
    </row>
    <row r="195" spans="1:4" x14ac:dyDescent="0.25">
      <c r="A195" s="19">
        <v>194</v>
      </c>
      <c r="B195" s="31" t="e">
        <f>0/0</f>
        <v>#DIV/0!</v>
      </c>
      <c r="C195" s="31">
        <f>0/1</f>
        <v>0</v>
      </c>
      <c r="D195" s="25" t="e">
        <f t="shared" si="17"/>
        <v>#DIV/0!</v>
      </c>
    </row>
    <row r="196" spans="1:4" x14ac:dyDescent="0.25">
      <c r="A196" s="19">
        <v>195</v>
      </c>
      <c r="B196" s="26">
        <f>1/1</f>
        <v>1</v>
      </c>
      <c r="C196" s="26">
        <f>1/2</f>
        <v>0.5</v>
      </c>
      <c r="D196" s="25">
        <f t="shared" si="17"/>
        <v>0.66666666666666663</v>
      </c>
    </row>
    <row r="197" spans="1:4" x14ac:dyDescent="0.25">
      <c r="A197" s="19">
        <v>196</v>
      </c>
      <c r="B197" s="26" t="e">
        <f>0/0</f>
        <v>#DIV/0!</v>
      </c>
      <c r="C197" s="26">
        <f>0/1</f>
        <v>0</v>
      </c>
      <c r="D197" s="25" t="e">
        <f t="shared" si="17"/>
        <v>#DIV/0!</v>
      </c>
    </row>
    <row r="198" spans="1:4" x14ac:dyDescent="0.25">
      <c r="A198" s="19">
        <v>197</v>
      </c>
      <c r="B198" s="26" t="e">
        <f>0/0</f>
        <v>#DIV/0!</v>
      </c>
      <c r="C198" s="26">
        <f>0/1</f>
        <v>0</v>
      </c>
      <c r="D198" s="25" t="e">
        <f t="shared" si="17"/>
        <v>#DIV/0!</v>
      </c>
    </row>
    <row r="199" spans="1:4" x14ac:dyDescent="0.25">
      <c r="A199" s="19">
        <v>198</v>
      </c>
      <c r="B199" s="26" t="e">
        <f>0/0</f>
        <v>#DIV/0!</v>
      </c>
      <c r="C199" s="26">
        <f>0/2</f>
        <v>0</v>
      </c>
      <c r="D199" s="25" t="e">
        <f t="shared" si="17"/>
        <v>#DIV/0!</v>
      </c>
    </row>
    <row r="200" spans="1:4" x14ac:dyDescent="0.25">
      <c r="A200" s="19">
        <v>199</v>
      </c>
      <c r="B200" s="26">
        <f>1/1</f>
        <v>1</v>
      </c>
      <c r="C200" s="26">
        <f>1/2</f>
        <v>0.5</v>
      </c>
      <c r="D200" s="25">
        <f t="shared" si="17"/>
        <v>0.66666666666666663</v>
      </c>
    </row>
    <row r="201" spans="1:4" x14ac:dyDescent="0.25">
      <c r="A201" s="19">
        <v>200</v>
      </c>
      <c r="B201" s="26">
        <f>1/1</f>
        <v>1</v>
      </c>
      <c r="C201" s="26">
        <f>1/1</f>
        <v>1</v>
      </c>
      <c r="D201" s="25">
        <f t="shared" si="17"/>
        <v>1</v>
      </c>
    </row>
    <row r="202" spans="1:4" x14ac:dyDescent="0.25">
      <c r="A202" s="19">
        <v>201</v>
      </c>
      <c r="B202" s="26">
        <f>0/1</f>
        <v>0</v>
      </c>
      <c r="C202" s="26" t="e">
        <f t="shared" ref="C202:C212" si="20">0/0</f>
        <v>#DIV/0!</v>
      </c>
      <c r="D202" s="25" t="e">
        <f t="shared" si="17"/>
        <v>#DIV/0!</v>
      </c>
    </row>
    <row r="203" spans="1:4" x14ac:dyDescent="0.25">
      <c r="A203" s="19">
        <v>202</v>
      </c>
      <c r="B203" s="26">
        <f>0/1</f>
        <v>0</v>
      </c>
      <c r="C203" s="26" t="e">
        <f t="shared" si="20"/>
        <v>#DIV/0!</v>
      </c>
      <c r="D203" s="25" t="e">
        <f t="shared" ref="D203:D252" si="21">(2*B203*C203)/(B203+C203)</f>
        <v>#DIV/0!</v>
      </c>
    </row>
    <row r="204" spans="1:4" x14ac:dyDescent="0.25">
      <c r="A204" s="19">
        <v>203</v>
      </c>
      <c r="B204" s="26">
        <f>0/1</f>
        <v>0</v>
      </c>
      <c r="C204" s="26" t="e">
        <f t="shared" si="20"/>
        <v>#DIV/0!</v>
      </c>
      <c r="D204" s="25" t="e">
        <f t="shared" si="21"/>
        <v>#DIV/0!</v>
      </c>
    </row>
    <row r="205" spans="1:4" x14ac:dyDescent="0.25">
      <c r="A205" s="19">
        <v>204</v>
      </c>
      <c r="B205" s="26">
        <f>0/1</f>
        <v>0</v>
      </c>
      <c r="C205" s="26" t="e">
        <f t="shared" si="20"/>
        <v>#DIV/0!</v>
      </c>
      <c r="D205" s="25" t="e">
        <f t="shared" si="21"/>
        <v>#DIV/0!</v>
      </c>
    </row>
    <row r="206" spans="1:4" x14ac:dyDescent="0.25">
      <c r="A206" s="19">
        <v>205</v>
      </c>
      <c r="B206" s="26" t="e">
        <f>0/0</f>
        <v>#DIV/0!</v>
      </c>
      <c r="C206" s="26" t="e">
        <f t="shared" si="20"/>
        <v>#DIV/0!</v>
      </c>
      <c r="D206" s="25" t="e">
        <f t="shared" si="21"/>
        <v>#DIV/0!</v>
      </c>
    </row>
    <row r="207" spans="1:4" x14ac:dyDescent="0.25">
      <c r="A207" s="19">
        <v>206</v>
      </c>
      <c r="B207" s="26">
        <f>0/1</f>
        <v>0</v>
      </c>
      <c r="C207" s="26" t="e">
        <f t="shared" si="20"/>
        <v>#DIV/0!</v>
      </c>
      <c r="D207" s="25" t="e">
        <f t="shared" si="21"/>
        <v>#DIV/0!</v>
      </c>
    </row>
    <row r="208" spans="1:4" x14ac:dyDescent="0.25">
      <c r="A208" s="19">
        <v>207</v>
      </c>
      <c r="B208" s="26" t="e">
        <f>0/0</f>
        <v>#DIV/0!</v>
      </c>
      <c r="C208" s="26" t="e">
        <f t="shared" si="20"/>
        <v>#DIV/0!</v>
      </c>
      <c r="D208" s="25" t="e">
        <f t="shared" si="21"/>
        <v>#DIV/0!</v>
      </c>
    </row>
    <row r="209" spans="1:4" x14ac:dyDescent="0.25">
      <c r="A209" s="19">
        <v>208</v>
      </c>
      <c r="B209" s="26">
        <f>0/1</f>
        <v>0</v>
      </c>
      <c r="C209" s="26" t="e">
        <f t="shared" si="20"/>
        <v>#DIV/0!</v>
      </c>
      <c r="D209" s="25" t="e">
        <f t="shared" si="21"/>
        <v>#DIV/0!</v>
      </c>
    </row>
    <row r="210" spans="1:4" x14ac:dyDescent="0.25">
      <c r="A210" s="19">
        <v>209</v>
      </c>
      <c r="B210" s="26">
        <f>0/1</f>
        <v>0</v>
      </c>
      <c r="C210" s="26" t="e">
        <f t="shared" si="20"/>
        <v>#DIV/0!</v>
      </c>
      <c r="D210" s="25" t="e">
        <f t="shared" si="21"/>
        <v>#DIV/0!</v>
      </c>
    </row>
    <row r="211" spans="1:4" x14ac:dyDescent="0.25">
      <c r="A211" s="19">
        <v>210</v>
      </c>
      <c r="B211" s="26">
        <f>0/1</f>
        <v>0</v>
      </c>
      <c r="C211" s="26" t="e">
        <f t="shared" si="20"/>
        <v>#DIV/0!</v>
      </c>
      <c r="D211" s="25" t="e">
        <f t="shared" si="21"/>
        <v>#DIV/0!</v>
      </c>
    </row>
    <row r="212" spans="1:4" x14ac:dyDescent="0.25">
      <c r="A212" s="19">
        <v>211</v>
      </c>
      <c r="B212" s="26">
        <f>0/1</f>
        <v>0</v>
      </c>
      <c r="C212" s="26" t="e">
        <f t="shared" si="20"/>
        <v>#DIV/0!</v>
      </c>
      <c r="D212" s="25" t="e">
        <f t="shared" si="21"/>
        <v>#DIV/0!</v>
      </c>
    </row>
    <row r="213" spans="1:4" x14ac:dyDescent="0.25">
      <c r="A213" s="19">
        <v>212</v>
      </c>
      <c r="B213" s="26" t="e">
        <f>0/0</f>
        <v>#DIV/0!</v>
      </c>
      <c r="C213" s="26" t="e">
        <f>0/0</f>
        <v>#DIV/0!</v>
      </c>
      <c r="D213" s="25" t="e">
        <f t="shared" si="21"/>
        <v>#DIV/0!</v>
      </c>
    </row>
    <row r="214" spans="1:4" x14ac:dyDescent="0.25">
      <c r="A214" s="19">
        <v>213</v>
      </c>
      <c r="B214" s="26">
        <f>0/1</f>
        <v>0</v>
      </c>
      <c r="C214" s="26" t="e">
        <f t="shared" ref="C214:C251" si="22">0/0</f>
        <v>#DIV/0!</v>
      </c>
      <c r="D214" s="25" t="e">
        <f t="shared" si="21"/>
        <v>#DIV/0!</v>
      </c>
    </row>
    <row r="215" spans="1:4" x14ac:dyDescent="0.25">
      <c r="A215" s="19">
        <v>214</v>
      </c>
      <c r="B215" s="26">
        <f>0/1</f>
        <v>0</v>
      </c>
      <c r="C215" s="26" t="e">
        <f t="shared" si="22"/>
        <v>#DIV/0!</v>
      </c>
      <c r="D215" s="25" t="e">
        <f t="shared" si="21"/>
        <v>#DIV/0!</v>
      </c>
    </row>
    <row r="216" spans="1:4" x14ac:dyDescent="0.25">
      <c r="A216" s="19">
        <v>215</v>
      </c>
      <c r="B216" s="26" t="e">
        <f>0/0</f>
        <v>#DIV/0!</v>
      </c>
      <c r="C216" s="26" t="e">
        <f t="shared" si="22"/>
        <v>#DIV/0!</v>
      </c>
      <c r="D216" s="25" t="e">
        <f t="shared" si="21"/>
        <v>#DIV/0!</v>
      </c>
    </row>
    <row r="217" spans="1:4" x14ac:dyDescent="0.25">
      <c r="A217" s="19">
        <v>216</v>
      </c>
      <c r="B217" s="26">
        <f>0/1</f>
        <v>0</v>
      </c>
      <c r="C217" s="26" t="e">
        <f t="shared" si="22"/>
        <v>#DIV/0!</v>
      </c>
      <c r="D217" s="25" t="e">
        <f t="shared" si="21"/>
        <v>#DIV/0!</v>
      </c>
    </row>
    <row r="218" spans="1:4" x14ac:dyDescent="0.25">
      <c r="A218" s="19">
        <v>217</v>
      </c>
      <c r="B218" s="26" t="e">
        <f>0/0</f>
        <v>#DIV/0!</v>
      </c>
      <c r="C218" s="26" t="e">
        <f t="shared" si="22"/>
        <v>#DIV/0!</v>
      </c>
      <c r="D218" s="25" t="e">
        <f t="shared" si="21"/>
        <v>#DIV/0!</v>
      </c>
    </row>
    <row r="219" spans="1:4" x14ac:dyDescent="0.25">
      <c r="A219" s="19">
        <v>218</v>
      </c>
      <c r="B219" s="26" t="e">
        <f>0/0</f>
        <v>#DIV/0!</v>
      </c>
      <c r="C219" s="26" t="e">
        <f t="shared" si="22"/>
        <v>#DIV/0!</v>
      </c>
      <c r="D219" s="25" t="e">
        <f t="shared" si="21"/>
        <v>#DIV/0!</v>
      </c>
    </row>
    <row r="220" spans="1:4" x14ac:dyDescent="0.25">
      <c r="A220" s="19">
        <v>219</v>
      </c>
      <c r="B220" s="26" t="e">
        <f>0/0</f>
        <v>#DIV/0!</v>
      </c>
      <c r="C220" s="26" t="e">
        <f t="shared" si="22"/>
        <v>#DIV/0!</v>
      </c>
      <c r="D220" s="25" t="e">
        <f t="shared" si="21"/>
        <v>#DIV/0!</v>
      </c>
    </row>
    <row r="221" spans="1:4" x14ac:dyDescent="0.25">
      <c r="A221" s="19">
        <v>220</v>
      </c>
      <c r="B221" s="26">
        <f>0/1</f>
        <v>0</v>
      </c>
      <c r="C221" s="26" t="e">
        <f t="shared" si="22"/>
        <v>#DIV/0!</v>
      </c>
      <c r="D221" s="25" t="e">
        <f t="shared" si="21"/>
        <v>#DIV/0!</v>
      </c>
    </row>
    <row r="222" spans="1:4" x14ac:dyDescent="0.25">
      <c r="A222" s="19">
        <v>221</v>
      </c>
      <c r="B222" s="26" t="e">
        <f>0/0</f>
        <v>#DIV/0!</v>
      </c>
      <c r="C222" s="26" t="e">
        <f t="shared" si="22"/>
        <v>#DIV/0!</v>
      </c>
      <c r="D222" s="25" t="e">
        <f t="shared" si="21"/>
        <v>#DIV/0!</v>
      </c>
    </row>
    <row r="223" spans="1:4" x14ac:dyDescent="0.25">
      <c r="A223" s="19">
        <v>222</v>
      </c>
      <c r="B223" s="26">
        <f>0/1</f>
        <v>0</v>
      </c>
      <c r="C223" s="26" t="e">
        <f t="shared" si="22"/>
        <v>#DIV/0!</v>
      </c>
      <c r="D223" s="25" t="e">
        <f t="shared" si="21"/>
        <v>#DIV/0!</v>
      </c>
    </row>
    <row r="224" spans="1:4" x14ac:dyDescent="0.25">
      <c r="A224" s="19">
        <v>223</v>
      </c>
      <c r="B224" s="26">
        <f>0/1</f>
        <v>0</v>
      </c>
      <c r="C224" s="26" t="e">
        <f t="shared" si="22"/>
        <v>#DIV/0!</v>
      </c>
      <c r="D224" s="25" t="e">
        <f t="shared" si="21"/>
        <v>#DIV/0!</v>
      </c>
    </row>
    <row r="225" spans="1:4" x14ac:dyDescent="0.25">
      <c r="A225" s="19">
        <v>224</v>
      </c>
      <c r="B225" s="26">
        <f>0/1</f>
        <v>0</v>
      </c>
      <c r="C225" s="26" t="e">
        <f t="shared" si="22"/>
        <v>#DIV/0!</v>
      </c>
      <c r="D225" s="25" t="e">
        <f t="shared" si="21"/>
        <v>#DIV/0!</v>
      </c>
    </row>
    <row r="226" spans="1:4" x14ac:dyDescent="0.25">
      <c r="A226" s="19">
        <v>225</v>
      </c>
      <c r="B226" s="26">
        <f>0/1</f>
        <v>0</v>
      </c>
      <c r="C226" s="26" t="e">
        <f t="shared" si="22"/>
        <v>#DIV/0!</v>
      </c>
      <c r="D226" s="25" t="e">
        <f t="shared" si="21"/>
        <v>#DIV/0!</v>
      </c>
    </row>
    <row r="227" spans="1:4" x14ac:dyDescent="0.25">
      <c r="A227" s="19">
        <v>226</v>
      </c>
      <c r="B227" s="26" t="e">
        <f t="shared" ref="B227:B251" si="23">0/0</f>
        <v>#DIV/0!</v>
      </c>
      <c r="C227" s="26" t="e">
        <f t="shared" si="22"/>
        <v>#DIV/0!</v>
      </c>
      <c r="D227" s="25" t="e">
        <f t="shared" si="21"/>
        <v>#DIV/0!</v>
      </c>
    </row>
    <row r="228" spans="1:4" x14ac:dyDescent="0.25">
      <c r="A228" s="19">
        <v>227</v>
      </c>
      <c r="B228" s="26" t="e">
        <f t="shared" si="23"/>
        <v>#DIV/0!</v>
      </c>
      <c r="C228" s="26" t="e">
        <f t="shared" si="22"/>
        <v>#DIV/0!</v>
      </c>
      <c r="D228" s="25" t="e">
        <f t="shared" si="21"/>
        <v>#DIV/0!</v>
      </c>
    </row>
    <row r="229" spans="1:4" x14ac:dyDescent="0.25">
      <c r="A229" s="19">
        <v>228</v>
      </c>
      <c r="B229" s="26" t="e">
        <f t="shared" si="23"/>
        <v>#DIV/0!</v>
      </c>
      <c r="C229" s="26" t="e">
        <f t="shared" si="22"/>
        <v>#DIV/0!</v>
      </c>
      <c r="D229" s="25" t="e">
        <f t="shared" si="21"/>
        <v>#DIV/0!</v>
      </c>
    </row>
    <row r="230" spans="1:4" x14ac:dyDescent="0.25">
      <c r="A230" s="19">
        <v>229</v>
      </c>
      <c r="B230" s="26" t="e">
        <f t="shared" si="23"/>
        <v>#DIV/0!</v>
      </c>
      <c r="C230" s="26" t="e">
        <f t="shared" si="22"/>
        <v>#DIV/0!</v>
      </c>
      <c r="D230" s="25" t="e">
        <f t="shared" si="21"/>
        <v>#DIV/0!</v>
      </c>
    </row>
    <row r="231" spans="1:4" x14ac:dyDescent="0.25">
      <c r="A231" s="19">
        <v>230</v>
      </c>
      <c r="B231" s="26" t="e">
        <f t="shared" si="23"/>
        <v>#DIV/0!</v>
      </c>
      <c r="C231" s="26" t="e">
        <f t="shared" si="22"/>
        <v>#DIV/0!</v>
      </c>
      <c r="D231" s="25" t="e">
        <f t="shared" si="21"/>
        <v>#DIV/0!</v>
      </c>
    </row>
    <row r="232" spans="1:4" x14ac:dyDescent="0.25">
      <c r="A232" s="19">
        <v>231</v>
      </c>
      <c r="B232" s="26" t="e">
        <f t="shared" si="23"/>
        <v>#DIV/0!</v>
      </c>
      <c r="C232" s="26" t="e">
        <f t="shared" si="22"/>
        <v>#DIV/0!</v>
      </c>
      <c r="D232" s="25" t="e">
        <f t="shared" si="21"/>
        <v>#DIV/0!</v>
      </c>
    </row>
    <row r="233" spans="1:4" x14ac:dyDescent="0.25">
      <c r="A233" s="19">
        <v>232</v>
      </c>
      <c r="B233" s="26" t="e">
        <f t="shared" si="23"/>
        <v>#DIV/0!</v>
      </c>
      <c r="C233" s="26" t="e">
        <f t="shared" si="22"/>
        <v>#DIV/0!</v>
      </c>
      <c r="D233" s="25" t="e">
        <f t="shared" si="21"/>
        <v>#DIV/0!</v>
      </c>
    </row>
    <row r="234" spans="1:4" x14ac:dyDescent="0.25">
      <c r="A234" s="19">
        <v>233</v>
      </c>
      <c r="B234" s="26" t="e">
        <f t="shared" si="23"/>
        <v>#DIV/0!</v>
      </c>
      <c r="C234" s="26" t="e">
        <f t="shared" si="22"/>
        <v>#DIV/0!</v>
      </c>
      <c r="D234" s="25" t="e">
        <f t="shared" si="21"/>
        <v>#DIV/0!</v>
      </c>
    </row>
    <row r="235" spans="1:4" x14ac:dyDescent="0.25">
      <c r="A235" s="19">
        <v>234</v>
      </c>
      <c r="B235" s="26" t="e">
        <f t="shared" si="23"/>
        <v>#DIV/0!</v>
      </c>
      <c r="C235" s="26" t="e">
        <f t="shared" si="22"/>
        <v>#DIV/0!</v>
      </c>
      <c r="D235" s="25" t="e">
        <f t="shared" si="21"/>
        <v>#DIV/0!</v>
      </c>
    </row>
    <row r="236" spans="1:4" x14ac:dyDescent="0.25">
      <c r="A236" s="19">
        <v>235</v>
      </c>
      <c r="B236" s="26" t="e">
        <f t="shared" si="23"/>
        <v>#DIV/0!</v>
      </c>
      <c r="C236" s="26" t="e">
        <f t="shared" si="22"/>
        <v>#DIV/0!</v>
      </c>
      <c r="D236" s="25" t="e">
        <f t="shared" si="21"/>
        <v>#DIV/0!</v>
      </c>
    </row>
    <row r="237" spans="1:4" x14ac:dyDescent="0.25">
      <c r="A237" s="19">
        <v>236</v>
      </c>
      <c r="B237" s="26" t="e">
        <f t="shared" si="23"/>
        <v>#DIV/0!</v>
      </c>
      <c r="C237" s="26" t="e">
        <f t="shared" si="22"/>
        <v>#DIV/0!</v>
      </c>
      <c r="D237" s="25" t="e">
        <f t="shared" si="21"/>
        <v>#DIV/0!</v>
      </c>
    </row>
    <row r="238" spans="1:4" x14ac:dyDescent="0.25">
      <c r="A238" s="19">
        <v>237</v>
      </c>
      <c r="B238" s="26" t="e">
        <f t="shared" si="23"/>
        <v>#DIV/0!</v>
      </c>
      <c r="C238" s="26" t="e">
        <f t="shared" si="22"/>
        <v>#DIV/0!</v>
      </c>
      <c r="D238" s="25" t="e">
        <f t="shared" si="21"/>
        <v>#DIV/0!</v>
      </c>
    </row>
    <row r="239" spans="1:4" x14ac:dyDescent="0.25">
      <c r="A239" s="19">
        <v>238</v>
      </c>
      <c r="B239" s="26" t="e">
        <f t="shared" si="23"/>
        <v>#DIV/0!</v>
      </c>
      <c r="C239" s="26" t="e">
        <f t="shared" si="22"/>
        <v>#DIV/0!</v>
      </c>
      <c r="D239" s="25" t="e">
        <f t="shared" si="21"/>
        <v>#DIV/0!</v>
      </c>
    </row>
    <row r="240" spans="1:4" x14ac:dyDescent="0.25">
      <c r="A240" s="19">
        <v>239</v>
      </c>
      <c r="B240" s="26" t="e">
        <f t="shared" si="23"/>
        <v>#DIV/0!</v>
      </c>
      <c r="C240" s="26" t="e">
        <f t="shared" si="22"/>
        <v>#DIV/0!</v>
      </c>
      <c r="D240" s="25" t="e">
        <f t="shared" si="21"/>
        <v>#DIV/0!</v>
      </c>
    </row>
    <row r="241" spans="1:4" x14ac:dyDescent="0.25">
      <c r="A241" s="19">
        <v>240</v>
      </c>
      <c r="B241" s="26" t="e">
        <f t="shared" si="23"/>
        <v>#DIV/0!</v>
      </c>
      <c r="C241" s="26" t="e">
        <f t="shared" si="22"/>
        <v>#DIV/0!</v>
      </c>
      <c r="D241" s="25" t="e">
        <f t="shared" si="21"/>
        <v>#DIV/0!</v>
      </c>
    </row>
    <row r="242" spans="1:4" x14ac:dyDescent="0.25">
      <c r="A242" s="19">
        <v>241</v>
      </c>
      <c r="B242" s="26" t="e">
        <f t="shared" si="23"/>
        <v>#DIV/0!</v>
      </c>
      <c r="C242" s="26" t="e">
        <f t="shared" si="22"/>
        <v>#DIV/0!</v>
      </c>
      <c r="D242" s="25" t="e">
        <f t="shared" si="21"/>
        <v>#DIV/0!</v>
      </c>
    </row>
    <row r="243" spans="1:4" x14ac:dyDescent="0.25">
      <c r="A243" s="19">
        <v>242</v>
      </c>
      <c r="B243" s="26" t="e">
        <f t="shared" si="23"/>
        <v>#DIV/0!</v>
      </c>
      <c r="C243" s="26" t="e">
        <f t="shared" si="22"/>
        <v>#DIV/0!</v>
      </c>
      <c r="D243" s="25" t="e">
        <f t="shared" si="21"/>
        <v>#DIV/0!</v>
      </c>
    </row>
    <row r="244" spans="1:4" x14ac:dyDescent="0.25">
      <c r="A244" s="19">
        <v>243</v>
      </c>
      <c r="B244" s="26" t="e">
        <f t="shared" si="23"/>
        <v>#DIV/0!</v>
      </c>
      <c r="C244" s="26" t="e">
        <f t="shared" si="22"/>
        <v>#DIV/0!</v>
      </c>
      <c r="D244" s="25" t="e">
        <f t="shared" si="21"/>
        <v>#DIV/0!</v>
      </c>
    </row>
    <row r="245" spans="1:4" x14ac:dyDescent="0.25">
      <c r="A245" s="19">
        <v>244</v>
      </c>
      <c r="B245" s="26" t="e">
        <f t="shared" si="23"/>
        <v>#DIV/0!</v>
      </c>
      <c r="C245" s="26" t="e">
        <f t="shared" si="22"/>
        <v>#DIV/0!</v>
      </c>
      <c r="D245" s="25" t="e">
        <f t="shared" si="21"/>
        <v>#DIV/0!</v>
      </c>
    </row>
    <row r="246" spans="1:4" x14ac:dyDescent="0.25">
      <c r="A246" s="19">
        <v>245</v>
      </c>
      <c r="B246" s="26" t="e">
        <f t="shared" si="23"/>
        <v>#DIV/0!</v>
      </c>
      <c r="C246" s="26" t="e">
        <f t="shared" si="22"/>
        <v>#DIV/0!</v>
      </c>
      <c r="D246" s="25" t="e">
        <f t="shared" si="21"/>
        <v>#DIV/0!</v>
      </c>
    </row>
    <row r="247" spans="1:4" x14ac:dyDescent="0.25">
      <c r="A247" s="19">
        <v>246</v>
      </c>
      <c r="B247" s="26" t="e">
        <f t="shared" si="23"/>
        <v>#DIV/0!</v>
      </c>
      <c r="C247" s="26" t="e">
        <f t="shared" si="22"/>
        <v>#DIV/0!</v>
      </c>
      <c r="D247" s="25" t="e">
        <f t="shared" si="21"/>
        <v>#DIV/0!</v>
      </c>
    </row>
    <row r="248" spans="1:4" x14ac:dyDescent="0.25">
      <c r="A248" s="19">
        <v>247</v>
      </c>
      <c r="B248" s="26" t="e">
        <f t="shared" si="23"/>
        <v>#DIV/0!</v>
      </c>
      <c r="C248" s="26" t="e">
        <f t="shared" si="22"/>
        <v>#DIV/0!</v>
      </c>
      <c r="D248" s="25" t="e">
        <f t="shared" si="21"/>
        <v>#DIV/0!</v>
      </c>
    </row>
    <row r="249" spans="1:4" x14ac:dyDescent="0.25">
      <c r="A249" s="19">
        <v>248</v>
      </c>
      <c r="B249" s="26" t="e">
        <f t="shared" si="23"/>
        <v>#DIV/0!</v>
      </c>
      <c r="C249" s="26" t="e">
        <f t="shared" si="22"/>
        <v>#DIV/0!</v>
      </c>
      <c r="D249" s="25" t="e">
        <f t="shared" si="21"/>
        <v>#DIV/0!</v>
      </c>
    </row>
    <row r="250" spans="1:4" x14ac:dyDescent="0.25">
      <c r="A250" s="19">
        <v>249</v>
      </c>
      <c r="B250" s="26" t="e">
        <f t="shared" si="23"/>
        <v>#DIV/0!</v>
      </c>
      <c r="C250" s="26" t="e">
        <f t="shared" si="22"/>
        <v>#DIV/0!</v>
      </c>
      <c r="D250" s="25" t="e">
        <f t="shared" si="21"/>
        <v>#DIV/0!</v>
      </c>
    </row>
    <row r="251" spans="1:4" x14ac:dyDescent="0.25">
      <c r="A251" s="19">
        <v>250</v>
      </c>
      <c r="B251" s="26" t="e">
        <f t="shared" si="23"/>
        <v>#DIV/0!</v>
      </c>
      <c r="C251" s="26" t="e">
        <f t="shared" si="22"/>
        <v>#DIV/0!</v>
      </c>
      <c r="D251" s="25" t="e">
        <f t="shared" si="21"/>
        <v>#DIV/0!</v>
      </c>
    </row>
    <row r="252" spans="1:4" x14ac:dyDescent="0.25">
      <c r="A252" s="19">
        <v>251</v>
      </c>
      <c r="B252" s="26" t="e">
        <f t="shared" ref="B252:C276" si="24">0/0</f>
        <v>#DIV/0!</v>
      </c>
      <c r="C252" s="26" t="e">
        <f t="shared" si="24"/>
        <v>#DIV/0!</v>
      </c>
      <c r="D252" s="25" t="e">
        <f t="shared" si="21"/>
        <v>#DIV/0!</v>
      </c>
    </row>
    <row r="253" spans="1:4" x14ac:dyDescent="0.25">
      <c r="A253" s="19">
        <v>252</v>
      </c>
      <c r="B253" s="26" t="e">
        <f t="shared" si="24"/>
        <v>#DIV/0!</v>
      </c>
      <c r="C253" s="26" t="e">
        <f t="shared" si="24"/>
        <v>#DIV/0!</v>
      </c>
      <c r="D253" s="25" t="e">
        <f t="shared" ref="D253:D301" si="25">(2*B253*C253)/(B253+C253)</f>
        <v>#DIV/0!</v>
      </c>
    </row>
    <row r="254" spans="1:4" x14ac:dyDescent="0.25">
      <c r="A254" s="19">
        <v>253</v>
      </c>
      <c r="B254" s="26" t="e">
        <f t="shared" si="24"/>
        <v>#DIV/0!</v>
      </c>
      <c r="C254" s="26" t="e">
        <f t="shared" si="24"/>
        <v>#DIV/0!</v>
      </c>
      <c r="D254" s="25" t="e">
        <f t="shared" si="25"/>
        <v>#DIV/0!</v>
      </c>
    </row>
    <row r="255" spans="1:4" x14ac:dyDescent="0.25">
      <c r="A255" s="19">
        <v>254</v>
      </c>
      <c r="B255" s="26" t="e">
        <f t="shared" si="24"/>
        <v>#DIV/0!</v>
      </c>
      <c r="C255" s="26" t="e">
        <f t="shared" si="24"/>
        <v>#DIV/0!</v>
      </c>
      <c r="D255" s="25" t="e">
        <f t="shared" si="25"/>
        <v>#DIV/0!</v>
      </c>
    </row>
    <row r="256" spans="1:4" x14ac:dyDescent="0.25">
      <c r="A256" s="19">
        <v>255</v>
      </c>
      <c r="B256" s="26" t="e">
        <f t="shared" si="24"/>
        <v>#DIV/0!</v>
      </c>
      <c r="C256" s="26" t="e">
        <f t="shared" si="24"/>
        <v>#DIV/0!</v>
      </c>
      <c r="D256" s="25" t="e">
        <f t="shared" si="25"/>
        <v>#DIV/0!</v>
      </c>
    </row>
    <row r="257" spans="1:4" x14ac:dyDescent="0.25">
      <c r="A257" s="19">
        <v>256</v>
      </c>
      <c r="B257" s="26" t="e">
        <f t="shared" si="24"/>
        <v>#DIV/0!</v>
      </c>
      <c r="C257" s="26" t="e">
        <f t="shared" si="24"/>
        <v>#DIV/0!</v>
      </c>
      <c r="D257" s="25" t="e">
        <f t="shared" si="25"/>
        <v>#DIV/0!</v>
      </c>
    </row>
    <row r="258" spans="1:4" x14ac:dyDescent="0.25">
      <c r="A258" s="19">
        <v>257</v>
      </c>
      <c r="B258" s="26" t="e">
        <f t="shared" si="24"/>
        <v>#DIV/0!</v>
      </c>
      <c r="C258" s="26" t="e">
        <f t="shared" si="24"/>
        <v>#DIV/0!</v>
      </c>
      <c r="D258" s="25" t="e">
        <f t="shared" si="25"/>
        <v>#DIV/0!</v>
      </c>
    </row>
    <row r="259" spans="1:4" x14ac:dyDescent="0.25">
      <c r="A259" s="19">
        <v>258</v>
      </c>
      <c r="B259" s="26" t="e">
        <f t="shared" si="24"/>
        <v>#DIV/0!</v>
      </c>
      <c r="C259" s="26" t="e">
        <f t="shared" si="24"/>
        <v>#DIV/0!</v>
      </c>
      <c r="D259" s="25" t="e">
        <f t="shared" si="25"/>
        <v>#DIV/0!</v>
      </c>
    </row>
    <row r="260" spans="1:4" x14ac:dyDescent="0.25">
      <c r="A260" s="19">
        <v>259</v>
      </c>
      <c r="B260" s="26" t="e">
        <f t="shared" si="24"/>
        <v>#DIV/0!</v>
      </c>
      <c r="C260" s="26" t="e">
        <f t="shared" si="24"/>
        <v>#DIV/0!</v>
      </c>
      <c r="D260" s="25" t="e">
        <f t="shared" si="25"/>
        <v>#DIV/0!</v>
      </c>
    </row>
    <row r="261" spans="1:4" x14ac:dyDescent="0.25">
      <c r="A261" s="19">
        <v>260</v>
      </c>
      <c r="B261" s="26" t="e">
        <f t="shared" si="24"/>
        <v>#DIV/0!</v>
      </c>
      <c r="C261" s="26" t="e">
        <f t="shared" si="24"/>
        <v>#DIV/0!</v>
      </c>
      <c r="D261" s="25" t="e">
        <f t="shared" si="25"/>
        <v>#DIV/0!</v>
      </c>
    </row>
    <row r="262" spans="1:4" x14ac:dyDescent="0.25">
      <c r="A262" s="19">
        <v>261</v>
      </c>
      <c r="B262" s="26" t="e">
        <f t="shared" si="24"/>
        <v>#DIV/0!</v>
      </c>
      <c r="C262" s="26" t="e">
        <f t="shared" si="24"/>
        <v>#DIV/0!</v>
      </c>
      <c r="D262" s="25" t="e">
        <f t="shared" si="25"/>
        <v>#DIV/0!</v>
      </c>
    </row>
    <row r="263" spans="1:4" x14ac:dyDescent="0.25">
      <c r="A263" s="19">
        <v>262</v>
      </c>
      <c r="B263" s="26" t="e">
        <f t="shared" si="24"/>
        <v>#DIV/0!</v>
      </c>
      <c r="C263" s="26" t="e">
        <f t="shared" si="24"/>
        <v>#DIV/0!</v>
      </c>
      <c r="D263" s="25" t="e">
        <f t="shared" si="25"/>
        <v>#DIV/0!</v>
      </c>
    </row>
    <row r="264" spans="1:4" x14ac:dyDescent="0.25">
      <c r="A264" s="19">
        <v>263</v>
      </c>
      <c r="B264" s="26" t="e">
        <f t="shared" si="24"/>
        <v>#DIV/0!</v>
      </c>
      <c r="C264" s="26" t="e">
        <f t="shared" si="24"/>
        <v>#DIV/0!</v>
      </c>
      <c r="D264" s="25" t="e">
        <f t="shared" si="25"/>
        <v>#DIV/0!</v>
      </c>
    </row>
    <row r="265" spans="1:4" x14ac:dyDescent="0.25">
      <c r="A265" s="19">
        <v>264</v>
      </c>
      <c r="B265" s="26" t="e">
        <f t="shared" si="24"/>
        <v>#DIV/0!</v>
      </c>
      <c r="C265" s="26" t="e">
        <f t="shared" si="24"/>
        <v>#DIV/0!</v>
      </c>
      <c r="D265" s="25" t="e">
        <f t="shared" si="25"/>
        <v>#DIV/0!</v>
      </c>
    </row>
    <row r="266" spans="1:4" x14ac:dyDescent="0.25">
      <c r="A266" s="19">
        <v>265</v>
      </c>
      <c r="B266" s="26" t="e">
        <f t="shared" si="24"/>
        <v>#DIV/0!</v>
      </c>
      <c r="C266" s="26" t="e">
        <f t="shared" si="24"/>
        <v>#DIV/0!</v>
      </c>
      <c r="D266" s="25" t="e">
        <f t="shared" si="25"/>
        <v>#DIV/0!</v>
      </c>
    </row>
    <row r="267" spans="1:4" x14ac:dyDescent="0.25">
      <c r="A267" s="19">
        <v>266</v>
      </c>
      <c r="B267" s="26" t="e">
        <f t="shared" si="24"/>
        <v>#DIV/0!</v>
      </c>
      <c r="C267" s="26" t="e">
        <f t="shared" si="24"/>
        <v>#DIV/0!</v>
      </c>
      <c r="D267" s="25" t="e">
        <f t="shared" si="25"/>
        <v>#DIV/0!</v>
      </c>
    </row>
    <row r="268" spans="1:4" x14ac:dyDescent="0.25">
      <c r="A268" s="19">
        <v>267</v>
      </c>
      <c r="B268" s="26" t="e">
        <f t="shared" si="24"/>
        <v>#DIV/0!</v>
      </c>
      <c r="C268" s="26" t="e">
        <f t="shared" si="24"/>
        <v>#DIV/0!</v>
      </c>
      <c r="D268" s="25" t="e">
        <f t="shared" si="25"/>
        <v>#DIV/0!</v>
      </c>
    </row>
    <row r="269" spans="1:4" x14ac:dyDescent="0.25">
      <c r="A269" s="19">
        <v>268</v>
      </c>
      <c r="B269" s="26" t="e">
        <f t="shared" si="24"/>
        <v>#DIV/0!</v>
      </c>
      <c r="C269" s="26" t="e">
        <f t="shared" si="24"/>
        <v>#DIV/0!</v>
      </c>
      <c r="D269" s="25" t="e">
        <f t="shared" si="25"/>
        <v>#DIV/0!</v>
      </c>
    </row>
    <row r="270" spans="1:4" x14ac:dyDescent="0.25">
      <c r="A270" s="19">
        <v>269</v>
      </c>
      <c r="B270" s="26" t="e">
        <f t="shared" si="24"/>
        <v>#DIV/0!</v>
      </c>
      <c r="C270" s="26" t="e">
        <f t="shared" si="24"/>
        <v>#DIV/0!</v>
      </c>
      <c r="D270" s="25" t="e">
        <f t="shared" si="25"/>
        <v>#DIV/0!</v>
      </c>
    </row>
    <row r="271" spans="1:4" x14ac:dyDescent="0.25">
      <c r="A271" s="19">
        <v>270</v>
      </c>
      <c r="B271" s="26" t="e">
        <f t="shared" si="24"/>
        <v>#DIV/0!</v>
      </c>
      <c r="C271" s="26" t="e">
        <f t="shared" si="24"/>
        <v>#DIV/0!</v>
      </c>
      <c r="D271" s="25" t="e">
        <f t="shared" si="25"/>
        <v>#DIV/0!</v>
      </c>
    </row>
    <row r="272" spans="1:4" x14ac:dyDescent="0.25">
      <c r="A272" s="19">
        <v>271</v>
      </c>
      <c r="B272" s="26" t="e">
        <f t="shared" si="24"/>
        <v>#DIV/0!</v>
      </c>
      <c r="C272" s="26" t="e">
        <f t="shared" si="24"/>
        <v>#DIV/0!</v>
      </c>
      <c r="D272" s="25" t="e">
        <f t="shared" si="25"/>
        <v>#DIV/0!</v>
      </c>
    </row>
    <row r="273" spans="1:4" x14ac:dyDescent="0.25">
      <c r="A273" s="19">
        <v>272</v>
      </c>
      <c r="B273" s="26" t="e">
        <f t="shared" si="24"/>
        <v>#DIV/0!</v>
      </c>
      <c r="C273" s="26" t="e">
        <f t="shared" si="24"/>
        <v>#DIV/0!</v>
      </c>
      <c r="D273" s="25" t="e">
        <f t="shared" si="25"/>
        <v>#DIV/0!</v>
      </c>
    </row>
    <row r="274" spans="1:4" x14ac:dyDescent="0.25">
      <c r="A274" s="19">
        <v>273</v>
      </c>
      <c r="B274" s="26" t="e">
        <f t="shared" si="24"/>
        <v>#DIV/0!</v>
      </c>
      <c r="C274" s="26" t="e">
        <f t="shared" si="24"/>
        <v>#DIV/0!</v>
      </c>
      <c r="D274" s="25" t="e">
        <f t="shared" si="25"/>
        <v>#DIV/0!</v>
      </c>
    </row>
    <row r="275" spans="1:4" x14ac:dyDescent="0.25">
      <c r="A275" s="19">
        <v>274</v>
      </c>
      <c r="B275" s="26" t="e">
        <f t="shared" si="24"/>
        <v>#DIV/0!</v>
      </c>
      <c r="C275" s="26" t="e">
        <f t="shared" si="24"/>
        <v>#DIV/0!</v>
      </c>
      <c r="D275" s="25" t="e">
        <f t="shared" si="25"/>
        <v>#DIV/0!</v>
      </c>
    </row>
    <row r="276" spans="1:4" x14ac:dyDescent="0.25">
      <c r="A276" s="19">
        <v>275</v>
      </c>
      <c r="B276" s="26" t="e">
        <f t="shared" si="24"/>
        <v>#DIV/0!</v>
      </c>
      <c r="C276" s="26" t="e">
        <f t="shared" si="24"/>
        <v>#DIV/0!</v>
      </c>
      <c r="D276" s="25" t="e">
        <f t="shared" si="25"/>
        <v>#DIV/0!</v>
      </c>
    </row>
    <row r="277" spans="1:4" x14ac:dyDescent="0.25">
      <c r="A277" s="19">
        <v>276</v>
      </c>
      <c r="B277" s="26" t="e">
        <f t="shared" ref="B277:C301" si="26">0/0</f>
        <v>#DIV/0!</v>
      </c>
      <c r="C277" s="26" t="e">
        <f t="shared" si="26"/>
        <v>#DIV/0!</v>
      </c>
      <c r="D277" s="25" t="e">
        <f t="shared" si="25"/>
        <v>#DIV/0!</v>
      </c>
    </row>
    <row r="278" spans="1:4" x14ac:dyDescent="0.25">
      <c r="A278" s="19">
        <v>277</v>
      </c>
      <c r="B278" s="26" t="e">
        <f t="shared" si="26"/>
        <v>#DIV/0!</v>
      </c>
      <c r="C278" s="26" t="e">
        <f t="shared" si="26"/>
        <v>#DIV/0!</v>
      </c>
      <c r="D278" s="25" t="e">
        <f t="shared" si="25"/>
        <v>#DIV/0!</v>
      </c>
    </row>
    <row r="279" spans="1:4" x14ac:dyDescent="0.25">
      <c r="A279" s="19">
        <v>278</v>
      </c>
      <c r="B279" s="26" t="e">
        <f t="shared" si="26"/>
        <v>#DIV/0!</v>
      </c>
      <c r="C279" s="26" t="e">
        <f t="shared" si="26"/>
        <v>#DIV/0!</v>
      </c>
      <c r="D279" s="25" t="e">
        <f t="shared" si="25"/>
        <v>#DIV/0!</v>
      </c>
    </row>
    <row r="280" spans="1:4" x14ac:dyDescent="0.25">
      <c r="A280" s="19">
        <v>279</v>
      </c>
      <c r="B280" s="26" t="e">
        <f t="shared" si="26"/>
        <v>#DIV/0!</v>
      </c>
      <c r="C280" s="26" t="e">
        <f t="shared" si="26"/>
        <v>#DIV/0!</v>
      </c>
      <c r="D280" s="25" t="e">
        <f t="shared" si="25"/>
        <v>#DIV/0!</v>
      </c>
    </row>
    <row r="281" spans="1:4" x14ac:dyDescent="0.25">
      <c r="A281" s="19">
        <v>280</v>
      </c>
      <c r="B281" s="26" t="e">
        <f t="shared" si="26"/>
        <v>#DIV/0!</v>
      </c>
      <c r="C281" s="26" t="e">
        <f t="shared" si="26"/>
        <v>#DIV/0!</v>
      </c>
      <c r="D281" s="25" t="e">
        <f t="shared" si="25"/>
        <v>#DIV/0!</v>
      </c>
    </row>
    <row r="282" spans="1:4" x14ac:dyDescent="0.25">
      <c r="A282" s="19">
        <v>281</v>
      </c>
      <c r="B282" s="26" t="e">
        <f t="shared" si="26"/>
        <v>#DIV/0!</v>
      </c>
      <c r="C282" s="26" t="e">
        <f t="shared" si="26"/>
        <v>#DIV/0!</v>
      </c>
      <c r="D282" s="25" t="e">
        <f t="shared" si="25"/>
        <v>#DIV/0!</v>
      </c>
    </row>
    <row r="283" spans="1:4" x14ac:dyDescent="0.25">
      <c r="A283" s="19">
        <v>282</v>
      </c>
      <c r="B283" s="26" t="e">
        <f t="shared" si="26"/>
        <v>#DIV/0!</v>
      </c>
      <c r="C283" s="26" t="e">
        <f t="shared" si="26"/>
        <v>#DIV/0!</v>
      </c>
      <c r="D283" s="25" t="e">
        <f t="shared" si="25"/>
        <v>#DIV/0!</v>
      </c>
    </row>
    <row r="284" spans="1:4" x14ac:dyDescent="0.25">
      <c r="A284" s="19">
        <v>283</v>
      </c>
      <c r="B284" s="26" t="e">
        <f t="shared" si="26"/>
        <v>#DIV/0!</v>
      </c>
      <c r="C284" s="26" t="e">
        <f t="shared" si="26"/>
        <v>#DIV/0!</v>
      </c>
      <c r="D284" s="25" t="e">
        <f t="shared" si="25"/>
        <v>#DIV/0!</v>
      </c>
    </row>
    <row r="285" spans="1:4" x14ac:dyDescent="0.25">
      <c r="A285" s="19">
        <v>284</v>
      </c>
      <c r="B285" s="26" t="e">
        <f t="shared" si="26"/>
        <v>#DIV/0!</v>
      </c>
      <c r="C285" s="26" t="e">
        <f t="shared" si="26"/>
        <v>#DIV/0!</v>
      </c>
      <c r="D285" s="25" t="e">
        <f t="shared" si="25"/>
        <v>#DIV/0!</v>
      </c>
    </row>
    <row r="286" spans="1:4" x14ac:dyDescent="0.25">
      <c r="A286" s="19">
        <v>285</v>
      </c>
      <c r="B286" s="26" t="e">
        <f t="shared" si="26"/>
        <v>#DIV/0!</v>
      </c>
      <c r="C286" s="26" t="e">
        <f t="shared" si="26"/>
        <v>#DIV/0!</v>
      </c>
      <c r="D286" s="25" t="e">
        <f t="shared" si="25"/>
        <v>#DIV/0!</v>
      </c>
    </row>
    <row r="287" spans="1:4" x14ac:dyDescent="0.25">
      <c r="A287" s="19">
        <v>286</v>
      </c>
      <c r="B287" s="26" t="e">
        <f t="shared" si="26"/>
        <v>#DIV/0!</v>
      </c>
      <c r="C287" s="26" t="e">
        <f t="shared" si="26"/>
        <v>#DIV/0!</v>
      </c>
      <c r="D287" s="25" t="e">
        <f t="shared" si="25"/>
        <v>#DIV/0!</v>
      </c>
    </row>
    <row r="288" spans="1:4" x14ac:dyDescent="0.25">
      <c r="A288" s="19">
        <v>287</v>
      </c>
      <c r="B288" s="26" t="e">
        <f t="shared" si="26"/>
        <v>#DIV/0!</v>
      </c>
      <c r="C288" s="26" t="e">
        <f t="shared" si="26"/>
        <v>#DIV/0!</v>
      </c>
      <c r="D288" s="25" t="e">
        <f t="shared" si="25"/>
        <v>#DIV/0!</v>
      </c>
    </row>
    <row r="289" spans="1:4" x14ac:dyDescent="0.25">
      <c r="A289" s="19">
        <v>288</v>
      </c>
      <c r="B289" s="26" t="e">
        <f t="shared" si="26"/>
        <v>#DIV/0!</v>
      </c>
      <c r="C289" s="26" t="e">
        <f t="shared" si="26"/>
        <v>#DIV/0!</v>
      </c>
      <c r="D289" s="25" t="e">
        <f t="shared" si="25"/>
        <v>#DIV/0!</v>
      </c>
    </row>
    <row r="290" spans="1:4" x14ac:dyDescent="0.25">
      <c r="A290" s="19">
        <v>289</v>
      </c>
      <c r="B290" s="26" t="e">
        <f t="shared" si="26"/>
        <v>#DIV/0!</v>
      </c>
      <c r="C290" s="26" t="e">
        <f t="shared" si="26"/>
        <v>#DIV/0!</v>
      </c>
      <c r="D290" s="25" t="e">
        <f t="shared" si="25"/>
        <v>#DIV/0!</v>
      </c>
    </row>
    <row r="291" spans="1:4" x14ac:dyDescent="0.25">
      <c r="A291" s="19">
        <v>290</v>
      </c>
      <c r="B291" s="26" t="e">
        <f t="shared" si="26"/>
        <v>#DIV/0!</v>
      </c>
      <c r="C291" s="26" t="e">
        <f t="shared" si="26"/>
        <v>#DIV/0!</v>
      </c>
      <c r="D291" s="25" t="e">
        <f t="shared" si="25"/>
        <v>#DIV/0!</v>
      </c>
    </row>
    <row r="292" spans="1:4" x14ac:dyDescent="0.25">
      <c r="A292" s="19">
        <v>291</v>
      </c>
      <c r="B292" s="26" t="e">
        <f t="shared" si="26"/>
        <v>#DIV/0!</v>
      </c>
      <c r="C292" s="26" t="e">
        <f t="shared" si="26"/>
        <v>#DIV/0!</v>
      </c>
      <c r="D292" s="25" t="e">
        <f t="shared" si="25"/>
        <v>#DIV/0!</v>
      </c>
    </row>
    <row r="293" spans="1:4" x14ac:dyDescent="0.25">
      <c r="A293" s="19">
        <v>292</v>
      </c>
      <c r="B293" s="26" t="e">
        <f t="shared" si="26"/>
        <v>#DIV/0!</v>
      </c>
      <c r="C293" s="26" t="e">
        <f t="shared" si="26"/>
        <v>#DIV/0!</v>
      </c>
      <c r="D293" s="25" t="e">
        <f t="shared" si="25"/>
        <v>#DIV/0!</v>
      </c>
    </row>
    <row r="294" spans="1:4" x14ac:dyDescent="0.25">
      <c r="A294" s="19">
        <v>293</v>
      </c>
      <c r="B294" s="26" t="e">
        <f t="shared" si="26"/>
        <v>#DIV/0!</v>
      </c>
      <c r="C294" s="26" t="e">
        <f t="shared" si="26"/>
        <v>#DIV/0!</v>
      </c>
      <c r="D294" s="25" t="e">
        <f t="shared" si="25"/>
        <v>#DIV/0!</v>
      </c>
    </row>
    <row r="295" spans="1:4" x14ac:dyDescent="0.25">
      <c r="A295" s="19">
        <v>294</v>
      </c>
      <c r="B295" s="26" t="e">
        <f t="shared" si="26"/>
        <v>#DIV/0!</v>
      </c>
      <c r="C295" s="26" t="e">
        <f t="shared" si="26"/>
        <v>#DIV/0!</v>
      </c>
      <c r="D295" s="25" t="e">
        <f t="shared" si="25"/>
        <v>#DIV/0!</v>
      </c>
    </row>
    <row r="296" spans="1:4" x14ac:dyDescent="0.25">
      <c r="A296" s="19">
        <v>295</v>
      </c>
      <c r="B296" s="26" t="e">
        <f t="shared" si="26"/>
        <v>#DIV/0!</v>
      </c>
      <c r="C296" s="26" t="e">
        <f t="shared" si="26"/>
        <v>#DIV/0!</v>
      </c>
      <c r="D296" s="25" t="e">
        <f t="shared" si="25"/>
        <v>#DIV/0!</v>
      </c>
    </row>
    <row r="297" spans="1:4" x14ac:dyDescent="0.25">
      <c r="A297" s="19">
        <v>296</v>
      </c>
      <c r="B297" s="26" t="e">
        <f t="shared" si="26"/>
        <v>#DIV/0!</v>
      </c>
      <c r="C297" s="26" t="e">
        <f t="shared" si="26"/>
        <v>#DIV/0!</v>
      </c>
      <c r="D297" s="25" t="e">
        <f t="shared" si="25"/>
        <v>#DIV/0!</v>
      </c>
    </row>
    <row r="298" spans="1:4" x14ac:dyDescent="0.25">
      <c r="A298" s="19">
        <v>297</v>
      </c>
      <c r="B298" s="26" t="e">
        <f t="shared" si="26"/>
        <v>#DIV/0!</v>
      </c>
      <c r="C298" s="26" t="e">
        <f t="shared" si="26"/>
        <v>#DIV/0!</v>
      </c>
      <c r="D298" s="25" t="e">
        <f t="shared" si="25"/>
        <v>#DIV/0!</v>
      </c>
    </row>
    <row r="299" spans="1:4" x14ac:dyDescent="0.25">
      <c r="A299" s="19">
        <v>298</v>
      </c>
      <c r="B299" s="26" t="e">
        <f t="shared" si="26"/>
        <v>#DIV/0!</v>
      </c>
      <c r="C299" s="26" t="e">
        <f t="shared" si="26"/>
        <v>#DIV/0!</v>
      </c>
      <c r="D299" s="25" t="e">
        <f t="shared" si="25"/>
        <v>#DIV/0!</v>
      </c>
    </row>
    <row r="300" spans="1:4" x14ac:dyDescent="0.25">
      <c r="A300" s="19">
        <v>299</v>
      </c>
      <c r="B300" s="26" t="e">
        <f t="shared" si="26"/>
        <v>#DIV/0!</v>
      </c>
      <c r="C300" s="26" t="e">
        <f t="shared" si="26"/>
        <v>#DIV/0!</v>
      </c>
      <c r="D300" s="25" t="e">
        <f t="shared" si="25"/>
        <v>#DIV/0!</v>
      </c>
    </row>
    <row r="301" spans="1:4" x14ac:dyDescent="0.25">
      <c r="A301" s="19">
        <v>300</v>
      </c>
      <c r="B301" s="26" t="e">
        <f t="shared" si="26"/>
        <v>#DIV/0!</v>
      </c>
      <c r="C301" s="26" t="e">
        <f t="shared" si="26"/>
        <v>#DIV/0!</v>
      </c>
      <c r="D301" s="25" t="e">
        <f t="shared" si="25"/>
        <v>#DIV/0!</v>
      </c>
    </row>
    <row r="302" spans="1:4" x14ac:dyDescent="0.25">
      <c r="A302" s="19">
        <v>301</v>
      </c>
      <c r="B302" s="26" t="e">
        <f t="shared" ref="B302:C317" si="27">0/0</f>
        <v>#DIV/0!</v>
      </c>
      <c r="C302" s="26" t="e">
        <f t="shared" si="27"/>
        <v>#DIV/0!</v>
      </c>
      <c r="D302" s="25" t="e">
        <f t="shared" ref="D302:D351" si="28">(2*B302*C302)/(B302+C302)</f>
        <v>#DIV/0!</v>
      </c>
    </row>
    <row r="303" spans="1:4" x14ac:dyDescent="0.25">
      <c r="A303" s="19">
        <v>302</v>
      </c>
      <c r="B303" s="26" t="e">
        <f t="shared" si="27"/>
        <v>#DIV/0!</v>
      </c>
      <c r="C303" s="26" t="e">
        <f t="shared" si="27"/>
        <v>#DIV/0!</v>
      </c>
      <c r="D303" s="25" t="e">
        <f t="shared" si="28"/>
        <v>#DIV/0!</v>
      </c>
    </row>
    <row r="304" spans="1:4" x14ac:dyDescent="0.25">
      <c r="A304" s="19">
        <v>303</v>
      </c>
      <c r="B304" s="26" t="e">
        <f t="shared" si="27"/>
        <v>#DIV/0!</v>
      </c>
      <c r="C304" s="26" t="e">
        <f t="shared" si="27"/>
        <v>#DIV/0!</v>
      </c>
      <c r="D304" s="25" t="e">
        <f t="shared" si="28"/>
        <v>#DIV/0!</v>
      </c>
    </row>
    <row r="305" spans="1:4" x14ac:dyDescent="0.25">
      <c r="A305" s="19">
        <v>304</v>
      </c>
      <c r="B305" s="26" t="e">
        <f t="shared" si="27"/>
        <v>#DIV/0!</v>
      </c>
      <c r="C305" s="26" t="e">
        <f t="shared" si="27"/>
        <v>#DIV/0!</v>
      </c>
      <c r="D305" s="25" t="e">
        <f t="shared" si="28"/>
        <v>#DIV/0!</v>
      </c>
    </row>
    <row r="306" spans="1:4" x14ac:dyDescent="0.25">
      <c r="A306" s="19">
        <v>305</v>
      </c>
      <c r="B306" s="26" t="e">
        <f t="shared" si="27"/>
        <v>#DIV/0!</v>
      </c>
      <c r="C306" s="26" t="e">
        <f t="shared" si="27"/>
        <v>#DIV/0!</v>
      </c>
      <c r="D306" s="25" t="e">
        <f t="shared" si="28"/>
        <v>#DIV/0!</v>
      </c>
    </row>
    <row r="307" spans="1:4" x14ac:dyDescent="0.25">
      <c r="A307" s="19">
        <v>306</v>
      </c>
      <c r="B307" s="26" t="e">
        <f t="shared" si="27"/>
        <v>#DIV/0!</v>
      </c>
      <c r="C307" s="26" t="e">
        <f t="shared" si="27"/>
        <v>#DIV/0!</v>
      </c>
      <c r="D307" s="25" t="e">
        <f t="shared" si="28"/>
        <v>#DIV/0!</v>
      </c>
    </row>
    <row r="308" spans="1:4" x14ac:dyDescent="0.25">
      <c r="A308" s="19">
        <v>307</v>
      </c>
      <c r="B308" s="26" t="e">
        <f t="shared" si="27"/>
        <v>#DIV/0!</v>
      </c>
      <c r="C308" s="26" t="e">
        <f t="shared" si="27"/>
        <v>#DIV/0!</v>
      </c>
      <c r="D308" s="25" t="e">
        <f t="shared" si="28"/>
        <v>#DIV/0!</v>
      </c>
    </row>
    <row r="309" spans="1:4" x14ac:dyDescent="0.25">
      <c r="A309" s="19">
        <v>308</v>
      </c>
      <c r="B309" s="26" t="e">
        <f t="shared" si="27"/>
        <v>#DIV/0!</v>
      </c>
      <c r="C309" s="26" t="e">
        <f t="shared" si="27"/>
        <v>#DIV/0!</v>
      </c>
      <c r="D309" s="25" t="e">
        <f t="shared" si="28"/>
        <v>#DIV/0!</v>
      </c>
    </row>
    <row r="310" spans="1:4" x14ac:dyDescent="0.25">
      <c r="A310" s="19">
        <v>309</v>
      </c>
      <c r="B310" s="26" t="e">
        <f t="shared" si="27"/>
        <v>#DIV/0!</v>
      </c>
      <c r="C310" s="26" t="e">
        <f t="shared" si="27"/>
        <v>#DIV/0!</v>
      </c>
      <c r="D310" s="25" t="e">
        <f t="shared" si="28"/>
        <v>#DIV/0!</v>
      </c>
    </row>
    <row r="311" spans="1:4" x14ac:dyDescent="0.25">
      <c r="A311" s="19">
        <v>310</v>
      </c>
      <c r="B311" s="26" t="e">
        <f t="shared" si="27"/>
        <v>#DIV/0!</v>
      </c>
      <c r="C311" s="26" t="e">
        <f t="shared" si="27"/>
        <v>#DIV/0!</v>
      </c>
      <c r="D311" s="25" t="e">
        <f t="shared" si="28"/>
        <v>#DIV/0!</v>
      </c>
    </row>
    <row r="312" spans="1:4" x14ac:dyDescent="0.25">
      <c r="A312" s="19">
        <v>311</v>
      </c>
      <c r="B312" s="26" t="e">
        <f t="shared" si="27"/>
        <v>#DIV/0!</v>
      </c>
      <c r="C312" s="26" t="e">
        <f t="shared" si="27"/>
        <v>#DIV/0!</v>
      </c>
      <c r="D312" s="25" t="e">
        <f t="shared" si="28"/>
        <v>#DIV/0!</v>
      </c>
    </row>
    <row r="313" spans="1:4" x14ac:dyDescent="0.25">
      <c r="A313" s="19">
        <v>312</v>
      </c>
      <c r="B313" s="26" t="e">
        <f t="shared" si="27"/>
        <v>#DIV/0!</v>
      </c>
      <c r="C313" s="26" t="e">
        <f t="shared" si="27"/>
        <v>#DIV/0!</v>
      </c>
      <c r="D313" s="25" t="e">
        <f t="shared" si="28"/>
        <v>#DIV/0!</v>
      </c>
    </row>
    <row r="314" spans="1:4" x14ac:dyDescent="0.25">
      <c r="A314" s="19">
        <v>313</v>
      </c>
      <c r="B314" s="26" t="e">
        <f t="shared" si="27"/>
        <v>#DIV/0!</v>
      </c>
      <c r="C314" s="26" t="e">
        <f t="shared" si="27"/>
        <v>#DIV/0!</v>
      </c>
      <c r="D314" s="25" t="e">
        <f t="shared" si="28"/>
        <v>#DIV/0!</v>
      </c>
    </row>
    <row r="315" spans="1:4" x14ac:dyDescent="0.25">
      <c r="A315" s="19">
        <v>314</v>
      </c>
      <c r="B315" s="26" t="e">
        <f t="shared" si="27"/>
        <v>#DIV/0!</v>
      </c>
      <c r="C315" s="26" t="e">
        <f t="shared" si="27"/>
        <v>#DIV/0!</v>
      </c>
      <c r="D315" s="25" t="e">
        <f t="shared" si="28"/>
        <v>#DIV/0!</v>
      </c>
    </row>
    <row r="316" spans="1:4" x14ac:dyDescent="0.25">
      <c r="A316" s="19">
        <v>315</v>
      </c>
      <c r="B316" s="26" t="e">
        <f t="shared" si="27"/>
        <v>#DIV/0!</v>
      </c>
      <c r="C316" s="26" t="e">
        <f t="shared" si="27"/>
        <v>#DIV/0!</v>
      </c>
      <c r="D316" s="25" t="e">
        <f t="shared" si="28"/>
        <v>#DIV/0!</v>
      </c>
    </row>
    <row r="317" spans="1:4" x14ac:dyDescent="0.25">
      <c r="A317" s="19">
        <v>316</v>
      </c>
      <c r="B317" s="26" t="e">
        <f t="shared" si="27"/>
        <v>#DIV/0!</v>
      </c>
      <c r="C317" s="26" t="e">
        <f t="shared" si="27"/>
        <v>#DIV/0!</v>
      </c>
      <c r="D317" s="25" t="e">
        <f t="shared" si="28"/>
        <v>#DIV/0!</v>
      </c>
    </row>
    <row r="318" spans="1:4" x14ac:dyDescent="0.25">
      <c r="A318" s="19">
        <v>317</v>
      </c>
      <c r="B318" s="26" t="e">
        <f t="shared" ref="B318:B351" si="29">0/0</f>
        <v>#DIV/0!</v>
      </c>
      <c r="C318" s="26">
        <f>0/2</f>
        <v>0</v>
      </c>
      <c r="D318" s="25" t="e">
        <f t="shared" si="28"/>
        <v>#DIV/0!</v>
      </c>
    </row>
    <row r="319" spans="1:4" x14ac:dyDescent="0.25">
      <c r="A319" s="19">
        <v>318</v>
      </c>
      <c r="B319" s="26" t="e">
        <f t="shared" si="29"/>
        <v>#DIV/0!</v>
      </c>
      <c r="C319" s="26" t="e">
        <f>0/0</f>
        <v>#DIV/0!</v>
      </c>
      <c r="D319" s="25" t="e">
        <f t="shared" si="28"/>
        <v>#DIV/0!</v>
      </c>
    </row>
    <row r="320" spans="1:4" x14ac:dyDescent="0.25">
      <c r="A320" s="19">
        <v>319</v>
      </c>
      <c r="B320" s="26" t="e">
        <f t="shared" si="29"/>
        <v>#DIV/0!</v>
      </c>
      <c r="C320" s="26" t="e">
        <f>0/0</f>
        <v>#DIV/0!</v>
      </c>
      <c r="D320" s="25" t="e">
        <f t="shared" si="28"/>
        <v>#DIV/0!</v>
      </c>
    </row>
    <row r="321" spans="1:4" x14ac:dyDescent="0.25">
      <c r="A321" s="19">
        <v>320</v>
      </c>
      <c r="B321" s="26" t="e">
        <f t="shared" si="29"/>
        <v>#DIV/0!</v>
      </c>
      <c r="C321" s="26" t="e">
        <f>0/0</f>
        <v>#DIV/0!</v>
      </c>
      <c r="D321" s="25" t="e">
        <f t="shared" si="28"/>
        <v>#DIV/0!</v>
      </c>
    </row>
    <row r="322" spans="1:4" x14ac:dyDescent="0.25">
      <c r="A322" s="19">
        <v>321</v>
      </c>
      <c r="B322" s="26" t="e">
        <f t="shared" si="29"/>
        <v>#DIV/0!</v>
      </c>
      <c r="C322" s="26" t="e">
        <f>0/0</f>
        <v>#DIV/0!</v>
      </c>
      <c r="D322" s="25" t="e">
        <f t="shared" si="28"/>
        <v>#DIV/0!</v>
      </c>
    </row>
    <row r="323" spans="1:4" x14ac:dyDescent="0.25">
      <c r="A323" s="19">
        <v>322</v>
      </c>
      <c r="B323" s="26" t="e">
        <f t="shared" si="29"/>
        <v>#DIV/0!</v>
      </c>
      <c r="C323" s="26">
        <f>0/1</f>
        <v>0</v>
      </c>
      <c r="D323" s="25" t="e">
        <f t="shared" si="28"/>
        <v>#DIV/0!</v>
      </c>
    </row>
    <row r="324" spans="1:4" x14ac:dyDescent="0.25">
      <c r="A324" s="19">
        <v>323</v>
      </c>
      <c r="B324" s="26" t="e">
        <f t="shared" si="29"/>
        <v>#DIV/0!</v>
      </c>
      <c r="C324" s="26">
        <f>0/1</f>
        <v>0</v>
      </c>
      <c r="D324" s="25" t="e">
        <f t="shared" si="28"/>
        <v>#DIV/0!</v>
      </c>
    </row>
    <row r="325" spans="1:4" x14ac:dyDescent="0.25">
      <c r="A325" s="19">
        <v>324</v>
      </c>
      <c r="B325" s="26" t="e">
        <f t="shared" si="29"/>
        <v>#DIV/0!</v>
      </c>
      <c r="C325" s="26" t="e">
        <f t="shared" ref="C325:C351" si="30">0/0</f>
        <v>#DIV/0!</v>
      </c>
      <c r="D325" s="25" t="e">
        <f t="shared" si="28"/>
        <v>#DIV/0!</v>
      </c>
    </row>
    <row r="326" spans="1:4" x14ac:dyDescent="0.25">
      <c r="A326" s="19">
        <v>325</v>
      </c>
      <c r="B326" s="26" t="e">
        <f t="shared" si="29"/>
        <v>#DIV/0!</v>
      </c>
      <c r="C326" s="26" t="e">
        <f t="shared" si="30"/>
        <v>#DIV/0!</v>
      </c>
      <c r="D326" s="25" t="e">
        <f t="shared" si="28"/>
        <v>#DIV/0!</v>
      </c>
    </row>
    <row r="327" spans="1:4" x14ac:dyDescent="0.25">
      <c r="A327" s="19">
        <v>326</v>
      </c>
      <c r="B327" s="26" t="e">
        <f t="shared" si="29"/>
        <v>#DIV/0!</v>
      </c>
      <c r="C327" s="26" t="e">
        <f t="shared" si="30"/>
        <v>#DIV/0!</v>
      </c>
      <c r="D327" s="25" t="e">
        <f t="shared" si="28"/>
        <v>#DIV/0!</v>
      </c>
    </row>
    <row r="328" spans="1:4" x14ac:dyDescent="0.25">
      <c r="A328" s="19">
        <v>327</v>
      </c>
      <c r="B328" s="26" t="e">
        <f t="shared" si="29"/>
        <v>#DIV/0!</v>
      </c>
      <c r="C328" s="26" t="e">
        <f t="shared" si="30"/>
        <v>#DIV/0!</v>
      </c>
      <c r="D328" s="25" t="e">
        <f t="shared" si="28"/>
        <v>#DIV/0!</v>
      </c>
    </row>
    <row r="329" spans="1:4" x14ac:dyDescent="0.25">
      <c r="A329" s="19">
        <v>328</v>
      </c>
      <c r="B329" s="26" t="e">
        <f t="shared" si="29"/>
        <v>#DIV/0!</v>
      </c>
      <c r="C329" s="26" t="e">
        <f t="shared" si="30"/>
        <v>#DIV/0!</v>
      </c>
      <c r="D329" s="25" t="e">
        <f t="shared" si="28"/>
        <v>#DIV/0!</v>
      </c>
    </row>
    <row r="330" spans="1:4" x14ac:dyDescent="0.25">
      <c r="A330" s="19">
        <v>329</v>
      </c>
      <c r="B330" s="26" t="e">
        <f t="shared" si="29"/>
        <v>#DIV/0!</v>
      </c>
      <c r="C330" s="26" t="e">
        <f t="shared" si="30"/>
        <v>#DIV/0!</v>
      </c>
      <c r="D330" s="25" t="e">
        <f t="shared" si="28"/>
        <v>#DIV/0!</v>
      </c>
    </row>
    <row r="331" spans="1:4" x14ac:dyDescent="0.25">
      <c r="A331" s="19">
        <v>330</v>
      </c>
      <c r="B331" s="26" t="e">
        <f t="shared" si="29"/>
        <v>#DIV/0!</v>
      </c>
      <c r="C331" s="26" t="e">
        <f t="shared" si="30"/>
        <v>#DIV/0!</v>
      </c>
      <c r="D331" s="25" t="e">
        <f t="shared" si="28"/>
        <v>#DIV/0!</v>
      </c>
    </row>
    <row r="332" spans="1:4" x14ac:dyDescent="0.25">
      <c r="A332" s="19">
        <v>331</v>
      </c>
      <c r="B332" s="26" t="e">
        <f t="shared" si="29"/>
        <v>#DIV/0!</v>
      </c>
      <c r="C332" s="26" t="e">
        <f t="shared" si="30"/>
        <v>#DIV/0!</v>
      </c>
      <c r="D332" s="25" t="e">
        <f t="shared" si="28"/>
        <v>#DIV/0!</v>
      </c>
    </row>
    <row r="333" spans="1:4" x14ac:dyDescent="0.25">
      <c r="A333" s="19">
        <v>332</v>
      </c>
      <c r="B333" s="26" t="e">
        <f t="shared" si="29"/>
        <v>#DIV/0!</v>
      </c>
      <c r="C333" s="26" t="e">
        <f t="shared" si="30"/>
        <v>#DIV/0!</v>
      </c>
      <c r="D333" s="25" t="e">
        <f t="shared" si="28"/>
        <v>#DIV/0!</v>
      </c>
    </row>
    <row r="334" spans="1:4" x14ac:dyDescent="0.25">
      <c r="A334" s="19">
        <v>333</v>
      </c>
      <c r="B334" s="26" t="e">
        <f t="shared" si="29"/>
        <v>#DIV/0!</v>
      </c>
      <c r="C334" s="26" t="e">
        <f t="shared" si="30"/>
        <v>#DIV/0!</v>
      </c>
      <c r="D334" s="25" t="e">
        <f t="shared" si="28"/>
        <v>#DIV/0!</v>
      </c>
    </row>
    <row r="335" spans="1:4" x14ac:dyDescent="0.25">
      <c r="A335" s="19">
        <v>334</v>
      </c>
      <c r="B335" s="26" t="e">
        <f t="shared" si="29"/>
        <v>#DIV/0!</v>
      </c>
      <c r="C335" s="26" t="e">
        <f t="shared" si="30"/>
        <v>#DIV/0!</v>
      </c>
      <c r="D335" s="25" t="e">
        <f t="shared" si="28"/>
        <v>#DIV/0!</v>
      </c>
    </row>
    <row r="336" spans="1:4" x14ac:dyDescent="0.25">
      <c r="A336" s="19">
        <v>335</v>
      </c>
      <c r="B336" s="26" t="e">
        <f t="shared" si="29"/>
        <v>#DIV/0!</v>
      </c>
      <c r="C336" s="26" t="e">
        <f t="shared" si="30"/>
        <v>#DIV/0!</v>
      </c>
      <c r="D336" s="25" t="e">
        <f t="shared" si="28"/>
        <v>#DIV/0!</v>
      </c>
    </row>
    <row r="337" spans="1:4" x14ac:dyDescent="0.25">
      <c r="A337" s="19">
        <v>336</v>
      </c>
      <c r="B337" s="26" t="e">
        <f t="shared" si="29"/>
        <v>#DIV/0!</v>
      </c>
      <c r="C337" s="26" t="e">
        <f t="shared" si="30"/>
        <v>#DIV/0!</v>
      </c>
      <c r="D337" s="25" t="e">
        <f t="shared" si="28"/>
        <v>#DIV/0!</v>
      </c>
    </row>
    <row r="338" spans="1:4" x14ac:dyDescent="0.25">
      <c r="A338" s="19">
        <v>337</v>
      </c>
      <c r="B338" s="26" t="e">
        <f t="shared" si="29"/>
        <v>#DIV/0!</v>
      </c>
      <c r="C338" s="26" t="e">
        <f t="shared" si="30"/>
        <v>#DIV/0!</v>
      </c>
      <c r="D338" s="25" t="e">
        <f t="shared" si="28"/>
        <v>#DIV/0!</v>
      </c>
    </row>
    <row r="339" spans="1:4" x14ac:dyDescent="0.25">
      <c r="A339" s="19">
        <v>338</v>
      </c>
      <c r="B339" s="26" t="e">
        <f t="shared" si="29"/>
        <v>#DIV/0!</v>
      </c>
      <c r="C339" s="26" t="e">
        <f t="shared" si="30"/>
        <v>#DIV/0!</v>
      </c>
      <c r="D339" s="25" t="e">
        <f t="shared" si="28"/>
        <v>#DIV/0!</v>
      </c>
    </row>
    <row r="340" spans="1:4" x14ac:dyDescent="0.25">
      <c r="A340" s="19">
        <v>339</v>
      </c>
      <c r="B340" s="26" t="e">
        <f t="shared" si="29"/>
        <v>#DIV/0!</v>
      </c>
      <c r="C340" s="26" t="e">
        <f t="shared" si="30"/>
        <v>#DIV/0!</v>
      </c>
      <c r="D340" s="25" t="e">
        <f t="shared" si="28"/>
        <v>#DIV/0!</v>
      </c>
    </row>
    <row r="341" spans="1:4" x14ac:dyDescent="0.25">
      <c r="A341" s="19">
        <v>340</v>
      </c>
      <c r="B341" s="26" t="e">
        <f t="shared" si="29"/>
        <v>#DIV/0!</v>
      </c>
      <c r="C341" s="26" t="e">
        <f t="shared" si="30"/>
        <v>#DIV/0!</v>
      </c>
      <c r="D341" s="25" t="e">
        <f t="shared" si="28"/>
        <v>#DIV/0!</v>
      </c>
    </row>
    <row r="342" spans="1:4" x14ac:dyDescent="0.25">
      <c r="A342" s="19">
        <v>341</v>
      </c>
      <c r="B342" s="26" t="e">
        <f t="shared" si="29"/>
        <v>#DIV/0!</v>
      </c>
      <c r="C342" s="26" t="e">
        <f t="shared" si="30"/>
        <v>#DIV/0!</v>
      </c>
      <c r="D342" s="25" t="e">
        <f t="shared" si="28"/>
        <v>#DIV/0!</v>
      </c>
    </row>
    <row r="343" spans="1:4" x14ac:dyDescent="0.25">
      <c r="A343" s="19">
        <v>342</v>
      </c>
      <c r="B343" s="26" t="e">
        <f t="shared" si="29"/>
        <v>#DIV/0!</v>
      </c>
      <c r="C343" s="26" t="e">
        <f t="shared" si="30"/>
        <v>#DIV/0!</v>
      </c>
      <c r="D343" s="25" t="e">
        <f t="shared" si="28"/>
        <v>#DIV/0!</v>
      </c>
    </row>
    <row r="344" spans="1:4" x14ac:dyDescent="0.25">
      <c r="A344" s="19">
        <v>343</v>
      </c>
      <c r="B344" s="26" t="e">
        <f t="shared" si="29"/>
        <v>#DIV/0!</v>
      </c>
      <c r="C344" s="26" t="e">
        <f t="shared" si="30"/>
        <v>#DIV/0!</v>
      </c>
      <c r="D344" s="25" t="e">
        <f t="shared" si="28"/>
        <v>#DIV/0!</v>
      </c>
    </row>
    <row r="345" spans="1:4" x14ac:dyDescent="0.25">
      <c r="A345" s="19">
        <v>344</v>
      </c>
      <c r="B345" s="26" t="e">
        <f t="shared" si="29"/>
        <v>#DIV/0!</v>
      </c>
      <c r="C345" s="26" t="e">
        <f t="shared" si="30"/>
        <v>#DIV/0!</v>
      </c>
      <c r="D345" s="25" t="e">
        <f t="shared" si="28"/>
        <v>#DIV/0!</v>
      </c>
    </row>
    <row r="346" spans="1:4" x14ac:dyDescent="0.25">
      <c r="A346" s="19">
        <v>345</v>
      </c>
      <c r="B346" s="26" t="e">
        <f t="shared" si="29"/>
        <v>#DIV/0!</v>
      </c>
      <c r="C346" s="26" t="e">
        <f t="shared" si="30"/>
        <v>#DIV/0!</v>
      </c>
      <c r="D346" s="25" t="e">
        <f t="shared" si="28"/>
        <v>#DIV/0!</v>
      </c>
    </row>
    <row r="347" spans="1:4" x14ac:dyDescent="0.25">
      <c r="A347" s="19">
        <v>346</v>
      </c>
      <c r="B347" s="26" t="e">
        <f t="shared" si="29"/>
        <v>#DIV/0!</v>
      </c>
      <c r="C347" s="26" t="e">
        <f t="shared" si="30"/>
        <v>#DIV/0!</v>
      </c>
      <c r="D347" s="25" t="e">
        <f t="shared" si="28"/>
        <v>#DIV/0!</v>
      </c>
    </row>
    <row r="348" spans="1:4" x14ac:dyDescent="0.25">
      <c r="A348" s="19">
        <v>347</v>
      </c>
      <c r="B348" s="26" t="e">
        <f t="shared" si="29"/>
        <v>#DIV/0!</v>
      </c>
      <c r="C348" s="26" t="e">
        <f t="shared" si="30"/>
        <v>#DIV/0!</v>
      </c>
      <c r="D348" s="25" t="e">
        <f t="shared" si="28"/>
        <v>#DIV/0!</v>
      </c>
    </row>
    <row r="349" spans="1:4" x14ac:dyDescent="0.25">
      <c r="A349" s="19">
        <v>348</v>
      </c>
      <c r="B349" s="26" t="e">
        <f t="shared" si="29"/>
        <v>#DIV/0!</v>
      </c>
      <c r="C349" s="26" t="e">
        <f t="shared" si="30"/>
        <v>#DIV/0!</v>
      </c>
      <c r="D349" s="25" t="e">
        <f t="shared" si="28"/>
        <v>#DIV/0!</v>
      </c>
    </row>
    <row r="350" spans="1:4" x14ac:dyDescent="0.25">
      <c r="A350" s="19">
        <v>349</v>
      </c>
      <c r="B350" s="26" t="e">
        <f t="shared" si="29"/>
        <v>#DIV/0!</v>
      </c>
      <c r="C350" s="26" t="e">
        <f t="shared" si="30"/>
        <v>#DIV/0!</v>
      </c>
      <c r="D350" s="25" t="e">
        <f t="shared" si="28"/>
        <v>#DIV/0!</v>
      </c>
    </row>
    <row r="351" spans="1:4" x14ac:dyDescent="0.25">
      <c r="A351" s="19">
        <v>350</v>
      </c>
      <c r="B351" s="26" t="e">
        <f t="shared" si="29"/>
        <v>#DIV/0!</v>
      </c>
      <c r="C351" s="26" t="e">
        <f t="shared" si="30"/>
        <v>#DIV/0!</v>
      </c>
      <c r="D351" s="25" t="e">
        <f t="shared" si="28"/>
        <v>#DIV/0!</v>
      </c>
    </row>
    <row r="352" spans="1:4" x14ac:dyDescent="0.25">
      <c r="A352" s="19">
        <v>351</v>
      </c>
      <c r="B352" s="26" t="e">
        <f t="shared" ref="B352:C368" si="31">0/0</f>
        <v>#DIV/0!</v>
      </c>
      <c r="C352" s="26" t="e">
        <f t="shared" si="31"/>
        <v>#DIV/0!</v>
      </c>
      <c r="D352" s="25" t="e">
        <f t="shared" ref="D352:D401" si="32">(2*B352*C352)/(B352+C352)</f>
        <v>#DIV/0!</v>
      </c>
    </row>
    <row r="353" spans="1:4" x14ac:dyDescent="0.25">
      <c r="A353" s="19">
        <v>352</v>
      </c>
      <c r="B353" s="26" t="e">
        <f t="shared" si="31"/>
        <v>#DIV/0!</v>
      </c>
      <c r="C353" s="26" t="e">
        <f t="shared" si="31"/>
        <v>#DIV/0!</v>
      </c>
      <c r="D353" s="25" t="e">
        <f t="shared" si="32"/>
        <v>#DIV/0!</v>
      </c>
    </row>
    <row r="354" spans="1:4" x14ac:dyDescent="0.25">
      <c r="A354" s="19">
        <v>353</v>
      </c>
      <c r="B354" s="26" t="e">
        <f t="shared" si="31"/>
        <v>#DIV/0!</v>
      </c>
      <c r="C354" s="26" t="e">
        <f t="shared" si="31"/>
        <v>#DIV/0!</v>
      </c>
      <c r="D354" s="25" t="e">
        <f t="shared" si="32"/>
        <v>#DIV/0!</v>
      </c>
    </row>
    <row r="355" spans="1:4" x14ac:dyDescent="0.25">
      <c r="A355" s="19">
        <v>354</v>
      </c>
      <c r="B355" s="26" t="e">
        <f t="shared" si="31"/>
        <v>#DIV/0!</v>
      </c>
      <c r="C355" s="26" t="e">
        <f t="shared" si="31"/>
        <v>#DIV/0!</v>
      </c>
      <c r="D355" s="25" t="e">
        <f t="shared" si="32"/>
        <v>#DIV/0!</v>
      </c>
    </row>
    <row r="356" spans="1:4" x14ac:dyDescent="0.25">
      <c r="A356" s="19">
        <v>355</v>
      </c>
      <c r="B356" s="26" t="e">
        <f t="shared" si="31"/>
        <v>#DIV/0!</v>
      </c>
      <c r="C356" s="26" t="e">
        <f t="shared" si="31"/>
        <v>#DIV/0!</v>
      </c>
      <c r="D356" s="25" t="e">
        <f t="shared" si="32"/>
        <v>#DIV/0!</v>
      </c>
    </row>
    <row r="357" spans="1:4" x14ac:dyDescent="0.25">
      <c r="A357" s="19">
        <v>356</v>
      </c>
      <c r="B357" s="26" t="e">
        <f t="shared" si="31"/>
        <v>#DIV/0!</v>
      </c>
      <c r="C357" s="26" t="e">
        <f t="shared" si="31"/>
        <v>#DIV/0!</v>
      </c>
      <c r="D357" s="25" t="e">
        <f t="shared" si="32"/>
        <v>#DIV/0!</v>
      </c>
    </row>
    <row r="358" spans="1:4" x14ac:dyDescent="0.25">
      <c r="A358" s="19">
        <v>357</v>
      </c>
      <c r="B358" s="26" t="e">
        <f t="shared" si="31"/>
        <v>#DIV/0!</v>
      </c>
      <c r="C358" s="26" t="e">
        <f t="shared" si="31"/>
        <v>#DIV/0!</v>
      </c>
      <c r="D358" s="25" t="e">
        <f t="shared" si="32"/>
        <v>#DIV/0!</v>
      </c>
    </row>
    <row r="359" spans="1:4" x14ac:dyDescent="0.25">
      <c r="A359" s="19">
        <v>358</v>
      </c>
      <c r="B359" s="26" t="e">
        <f t="shared" si="31"/>
        <v>#DIV/0!</v>
      </c>
      <c r="C359" s="26" t="e">
        <f t="shared" si="31"/>
        <v>#DIV/0!</v>
      </c>
      <c r="D359" s="25" t="e">
        <f t="shared" si="32"/>
        <v>#DIV/0!</v>
      </c>
    </row>
    <row r="360" spans="1:4" x14ac:dyDescent="0.25">
      <c r="A360" s="19">
        <v>359</v>
      </c>
      <c r="B360" s="26" t="e">
        <f t="shared" si="31"/>
        <v>#DIV/0!</v>
      </c>
      <c r="C360" s="26" t="e">
        <f t="shared" si="31"/>
        <v>#DIV/0!</v>
      </c>
      <c r="D360" s="25" t="e">
        <f t="shared" si="32"/>
        <v>#DIV/0!</v>
      </c>
    </row>
    <row r="361" spans="1:4" x14ac:dyDescent="0.25">
      <c r="A361" s="19">
        <v>360</v>
      </c>
      <c r="B361" s="26" t="e">
        <f t="shared" si="31"/>
        <v>#DIV/0!</v>
      </c>
      <c r="C361" s="26" t="e">
        <f t="shared" si="31"/>
        <v>#DIV/0!</v>
      </c>
      <c r="D361" s="25" t="e">
        <f t="shared" si="32"/>
        <v>#DIV/0!</v>
      </c>
    </row>
    <row r="362" spans="1:4" x14ac:dyDescent="0.25">
      <c r="A362" s="19">
        <v>361</v>
      </c>
      <c r="B362" s="26" t="e">
        <f t="shared" si="31"/>
        <v>#DIV/0!</v>
      </c>
      <c r="C362" s="26" t="e">
        <f t="shared" si="31"/>
        <v>#DIV/0!</v>
      </c>
      <c r="D362" s="25" t="e">
        <f t="shared" si="32"/>
        <v>#DIV/0!</v>
      </c>
    </row>
    <row r="363" spans="1:4" x14ac:dyDescent="0.25">
      <c r="A363" s="19">
        <v>362</v>
      </c>
      <c r="B363" s="26" t="e">
        <f t="shared" si="31"/>
        <v>#DIV/0!</v>
      </c>
      <c r="C363" s="26" t="e">
        <f t="shared" si="31"/>
        <v>#DIV/0!</v>
      </c>
      <c r="D363" s="25" t="e">
        <f t="shared" si="32"/>
        <v>#DIV/0!</v>
      </c>
    </row>
    <row r="364" spans="1:4" x14ac:dyDescent="0.25">
      <c r="A364" s="19">
        <v>363</v>
      </c>
      <c r="B364" s="26" t="e">
        <f t="shared" si="31"/>
        <v>#DIV/0!</v>
      </c>
      <c r="C364" s="26" t="e">
        <f t="shared" si="31"/>
        <v>#DIV/0!</v>
      </c>
      <c r="D364" s="25" t="e">
        <f t="shared" si="32"/>
        <v>#DIV/0!</v>
      </c>
    </row>
    <row r="365" spans="1:4" x14ac:dyDescent="0.25">
      <c r="A365" s="19">
        <v>364</v>
      </c>
      <c r="B365" s="26" t="e">
        <f t="shared" si="31"/>
        <v>#DIV/0!</v>
      </c>
      <c r="C365" s="26" t="e">
        <f t="shared" si="31"/>
        <v>#DIV/0!</v>
      </c>
      <c r="D365" s="25" t="e">
        <f t="shared" si="32"/>
        <v>#DIV/0!</v>
      </c>
    </row>
    <row r="366" spans="1:4" x14ac:dyDescent="0.25">
      <c r="A366" s="19">
        <v>365</v>
      </c>
      <c r="B366" s="26" t="e">
        <f t="shared" si="31"/>
        <v>#DIV/0!</v>
      </c>
      <c r="C366" s="26" t="e">
        <f t="shared" si="31"/>
        <v>#DIV/0!</v>
      </c>
      <c r="D366" s="25" t="e">
        <f t="shared" si="32"/>
        <v>#DIV/0!</v>
      </c>
    </row>
    <row r="367" spans="1:4" x14ac:dyDescent="0.25">
      <c r="A367" s="19">
        <v>366</v>
      </c>
      <c r="B367" s="26" t="e">
        <f t="shared" si="31"/>
        <v>#DIV/0!</v>
      </c>
      <c r="C367" s="26" t="e">
        <f t="shared" si="31"/>
        <v>#DIV/0!</v>
      </c>
      <c r="D367" s="25" t="e">
        <f t="shared" si="32"/>
        <v>#DIV/0!</v>
      </c>
    </row>
    <row r="368" spans="1:4" x14ac:dyDescent="0.25">
      <c r="A368" s="19">
        <v>367</v>
      </c>
      <c r="B368" s="26" t="e">
        <f t="shared" si="31"/>
        <v>#DIV/0!</v>
      </c>
      <c r="C368" s="26" t="e">
        <f t="shared" si="31"/>
        <v>#DIV/0!</v>
      </c>
      <c r="D368" s="25" t="e">
        <f t="shared" si="32"/>
        <v>#DIV/0!</v>
      </c>
    </row>
    <row r="369" spans="1:4" x14ac:dyDescent="0.25">
      <c r="A369" s="19">
        <v>368</v>
      </c>
      <c r="B369" s="26" t="e">
        <f t="shared" ref="B369:B374" si="33">0/0</f>
        <v>#DIV/0!</v>
      </c>
      <c r="C369" s="26">
        <f>0/4</f>
        <v>0</v>
      </c>
      <c r="D369" s="25" t="e">
        <f t="shared" si="32"/>
        <v>#DIV/0!</v>
      </c>
    </row>
    <row r="370" spans="1:4" x14ac:dyDescent="0.25">
      <c r="A370" s="19">
        <v>369</v>
      </c>
      <c r="B370" s="26" t="e">
        <f t="shared" si="33"/>
        <v>#DIV/0!</v>
      </c>
      <c r="C370" s="26" t="e">
        <f t="shared" ref="C370:C401" si="34">0/0</f>
        <v>#DIV/0!</v>
      </c>
      <c r="D370" s="25" t="e">
        <f t="shared" si="32"/>
        <v>#DIV/0!</v>
      </c>
    </row>
    <row r="371" spans="1:4" x14ac:dyDescent="0.25">
      <c r="A371" s="19">
        <v>370</v>
      </c>
      <c r="B371" s="26" t="e">
        <f t="shared" si="33"/>
        <v>#DIV/0!</v>
      </c>
      <c r="C371" s="26" t="e">
        <f t="shared" si="34"/>
        <v>#DIV/0!</v>
      </c>
      <c r="D371" s="25" t="e">
        <f t="shared" si="32"/>
        <v>#DIV/0!</v>
      </c>
    </row>
    <row r="372" spans="1:4" x14ac:dyDescent="0.25">
      <c r="A372" s="19">
        <v>371</v>
      </c>
      <c r="B372" s="26" t="e">
        <f t="shared" si="33"/>
        <v>#DIV/0!</v>
      </c>
      <c r="C372" s="26" t="e">
        <f t="shared" si="34"/>
        <v>#DIV/0!</v>
      </c>
      <c r="D372" s="25" t="e">
        <f t="shared" si="32"/>
        <v>#DIV/0!</v>
      </c>
    </row>
    <row r="373" spans="1:4" x14ac:dyDescent="0.25">
      <c r="A373" s="19">
        <v>372</v>
      </c>
      <c r="B373" s="26" t="e">
        <f t="shared" si="33"/>
        <v>#DIV/0!</v>
      </c>
      <c r="C373" s="26" t="e">
        <f t="shared" si="34"/>
        <v>#DIV/0!</v>
      </c>
      <c r="D373" s="25" t="e">
        <f t="shared" si="32"/>
        <v>#DIV/0!</v>
      </c>
    </row>
    <row r="374" spans="1:4" x14ac:dyDescent="0.25">
      <c r="A374" s="19">
        <v>373</v>
      </c>
      <c r="B374" s="26" t="e">
        <f t="shared" si="33"/>
        <v>#DIV/0!</v>
      </c>
      <c r="C374" s="26" t="e">
        <f t="shared" si="34"/>
        <v>#DIV/0!</v>
      </c>
      <c r="D374" s="25" t="e">
        <f t="shared" si="32"/>
        <v>#DIV/0!</v>
      </c>
    </row>
    <row r="375" spans="1:4" x14ac:dyDescent="0.25">
      <c r="A375" s="19">
        <v>374</v>
      </c>
      <c r="B375" s="26" t="e">
        <f t="shared" ref="B375:B401" si="35">0/0</f>
        <v>#DIV/0!</v>
      </c>
      <c r="C375" s="26" t="e">
        <f t="shared" si="34"/>
        <v>#DIV/0!</v>
      </c>
      <c r="D375" s="25" t="e">
        <f t="shared" si="32"/>
        <v>#DIV/0!</v>
      </c>
    </row>
    <row r="376" spans="1:4" x14ac:dyDescent="0.25">
      <c r="A376" s="19">
        <v>375</v>
      </c>
      <c r="B376" s="26" t="e">
        <f t="shared" si="35"/>
        <v>#DIV/0!</v>
      </c>
      <c r="C376" s="26" t="e">
        <f t="shared" si="34"/>
        <v>#DIV/0!</v>
      </c>
      <c r="D376" s="25" t="e">
        <f t="shared" si="32"/>
        <v>#DIV/0!</v>
      </c>
    </row>
    <row r="377" spans="1:4" x14ac:dyDescent="0.25">
      <c r="A377" s="19">
        <v>376</v>
      </c>
      <c r="B377" s="26" t="e">
        <f t="shared" si="35"/>
        <v>#DIV/0!</v>
      </c>
      <c r="C377" s="26" t="e">
        <f t="shared" si="34"/>
        <v>#DIV/0!</v>
      </c>
      <c r="D377" s="25" t="e">
        <f t="shared" si="32"/>
        <v>#DIV/0!</v>
      </c>
    </row>
    <row r="378" spans="1:4" x14ac:dyDescent="0.25">
      <c r="A378" s="19">
        <v>377</v>
      </c>
      <c r="B378" s="26" t="e">
        <f t="shared" si="35"/>
        <v>#DIV/0!</v>
      </c>
      <c r="C378" s="26" t="e">
        <f t="shared" si="34"/>
        <v>#DIV/0!</v>
      </c>
      <c r="D378" s="25" t="e">
        <f t="shared" si="32"/>
        <v>#DIV/0!</v>
      </c>
    </row>
    <row r="379" spans="1:4" x14ac:dyDescent="0.25">
      <c r="A379" s="19">
        <v>378</v>
      </c>
      <c r="B379" s="26" t="e">
        <f t="shared" si="35"/>
        <v>#DIV/0!</v>
      </c>
      <c r="C379" s="26" t="e">
        <f t="shared" si="34"/>
        <v>#DIV/0!</v>
      </c>
      <c r="D379" s="25" t="e">
        <f t="shared" si="32"/>
        <v>#DIV/0!</v>
      </c>
    </row>
    <row r="380" spans="1:4" x14ac:dyDescent="0.25">
      <c r="A380" s="19">
        <v>379</v>
      </c>
      <c r="B380" s="26" t="e">
        <f t="shared" si="35"/>
        <v>#DIV/0!</v>
      </c>
      <c r="C380" s="26" t="e">
        <f t="shared" si="34"/>
        <v>#DIV/0!</v>
      </c>
      <c r="D380" s="25" t="e">
        <f t="shared" si="32"/>
        <v>#DIV/0!</v>
      </c>
    </row>
    <row r="381" spans="1:4" x14ac:dyDescent="0.25">
      <c r="A381" s="19">
        <v>380</v>
      </c>
      <c r="B381" s="26" t="e">
        <f t="shared" si="35"/>
        <v>#DIV/0!</v>
      </c>
      <c r="C381" s="26" t="e">
        <f t="shared" si="34"/>
        <v>#DIV/0!</v>
      </c>
      <c r="D381" s="25" t="e">
        <f t="shared" si="32"/>
        <v>#DIV/0!</v>
      </c>
    </row>
    <row r="382" spans="1:4" x14ac:dyDescent="0.25">
      <c r="A382" s="19">
        <v>381</v>
      </c>
      <c r="B382" s="26" t="e">
        <f t="shared" si="35"/>
        <v>#DIV/0!</v>
      </c>
      <c r="C382" s="26" t="e">
        <f t="shared" si="34"/>
        <v>#DIV/0!</v>
      </c>
      <c r="D382" s="25" t="e">
        <f t="shared" si="32"/>
        <v>#DIV/0!</v>
      </c>
    </row>
    <row r="383" spans="1:4" x14ac:dyDescent="0.25">
      <c r="A383" s="19">
        <v>382</v>
      </c>
      <c r="B383" s="26" t="e">
        <f t="shared" si="35"/>
        <v>#DIV/0!</v>
      </c>
      <c r="C383" s="26" t="e">
        <f t="shared" si="34"/>
        <v>#DIV/0!</v>
      </c>
      <c r="D383" s="25" t="e">
        <f t="shared" si="32"/>
        <v>#DIV/0!</v>
      </c>
    </row>
    <row r="384" spans="1:4" x14ac:dyDescent="0.25">
      <c r="A384" s="19">
        <v>383</v>
      </c>
      <c r="B384" s="26" t="e">
        <f t="shared" si="35"/>
        <v>#DIV/0!</v>
      </c>
      <c r="C384" s="26" t="e">
        <f t="shared" si="34"/>
        <v>#DIV/0!</v>
      </c>
      <c r="D384" s="25" t="e">
        <f t="shared" si="32"/>
        <v>#DIV/0!</v>
      </c>
    </row>
    <row r="385" spans="1:4" x14ac:dyDescent="0.25">
      <c r="A385" s="19">
        <v>384</v>
      </c>
      <c r="B385" s="26" t="e">
        <f t="shared" si="35"/>
        <v>#DIV/0!</v>
      </c>
      <c r="C385" s="26" t="e">
        <f t="shared" si="34"/>
        <v>#DIV/0!</v>
      </c>
      <c r="D385" s="25" t="e">
        <f t="shared" si="32"/>
        <v>#DIV/0!</v>
      </c>
    </row>
    <row r="386" spans="1:4" x14ac:dyDescent="0.25">
      <c r="A386" s="19">
        <v>385</v>
      </c>
      <c r="B386" s="26" t="e">
        <f t="shared" si="35"/>
        <v>#DIV/0!</v>
      </c>
      <c r="C386" s="26" t="e">
        <f t="shared" si="34"/>
        <v>#DIV/0!</v>
      </c>
      <c r="D386" s="25" t="e">
        <f t="shared" si="32"/>
        <v>#DIV/0!</v>
      </c>
    </row>
    <row r="387" spans="1:4" x14ac:dyDescent="0.25">
      <c r="A387" s="19">
        <v>386</v>
      </c>
      <c r="B387" s="26" t="e">
        <f t="shared" si="35"/>
        <v>#DIV/0!</v>
      </c>
      <c r="C387" s="26" t="e">
        <f t="shared" si="34"/>
        <v>#DIV/0!</v>
      </c>
      <c r="D387" s="25" t="e">
        <f t="shared" si="32"/>
        <v>#DIV/0!</v>
      </c>
    </row>
    <row r="388" spans="1:4" x14ac:dyDescent="0.25">
      <c r="A388" s="19">
        <v>387</v>
      </c>
      <c r="B388" s="26" t="e">
        <f t="shared" si="35"/>
        <v>#DIV/0!</v>
      </c>
      <c r="C388" s="26" t="e">
        <f t="shared" si="34"/>
        <v>#DIV/0!</v>
      </c>
      <c r="D388" s="25" t="e">
        <f t="shared" si="32"/>
        <v>#DIV/0!</v>
      </c>
    </row>
    <row r="389" spans="1:4" x14ac:dyDescent="0.25">
      <c r="A389" s="19">
        <v>388</v>
      </c>
      <c r="B389" s="26" t="e">
        <f t="shared" si="35"/>
        <v>#DIV/0!</v>
      </c>
      <c r="C389" s="26" t="e">
        <f t="shared" si="34"/>
        <v>#DIV/0!</v>
      </c>
      <c r="D389" s="25" t="e">
        <f t="shared" si="32"/>
        <v>#DIV/0!</v>
      </c>
    </row>
    <row r="390" spans="1:4" x14ac:dyDescent="0.25">
      <c r="A390" s="19">
        <v>389</v>
      </c>
      <c r="B390" s="26" t="e">
        <f t="shared" si="35"/>
        <v>#DIV/0!</v>
      </c>
      <c r="C390" s="26" t="e">
        <f t="shared" si="34"/>
        <v>#DIV/0!</v>
      </c>
      <c r="D390" s="25" t="e">
        <f t="shared" si="32"/>
        <v>#DIV/0!</v>
      </c>
    </row>
    <row r="391" spans="1:4" x14ac:dyDescent="0.25">
      <c r="A391" s="19">
        <v>390</v>
      </c>
      <c r="B391" s="26" t="e">
        <f t="shared" si="35"/>
        <v>#DIV/0!</v>
      </c>
      <c r="C391" s="26" t="e">
        <f t="shared" si="34"/>
        <v>#DIV/0!</v>
      </c>
      <c r="D391" s="25" t="e">
        <f t="shared" si="32"/>
        <v>#DIV/0!</v>
      </c>
    </row>
    <row r="392" spans="1:4" x14ac:dyDescent="0.25">
      <c r="A392" s="19">
        <v>391</v>
      </c>
      <c r="B392" s="26" t="e">
        <f t="shared" si="35"/>
        <v>#DIV/0!</v>
      </c>
      <c r="C392" s="26" t="e">
        <f t="shared" si="34"/>
        <v>#DIV/0!</v>
      </c>
      <c r="D392" s="25" t="e">
        <f t="shared" si="32"/>
        <v>#DIV/0!</v>
      </c>
    </row>
    <row r="393" spans="1:4" x14ac:dyDescent="0.25">
      <c r="A393" s="19">
        <v>392</v>
      </c>
      <c r="B393" s="26" t="e">
        <f t="shared" si="35"/>
        <v>#DIV/0!</v>
      </c>
      <c r="C393" s="26" t="e">
        <f t="shared" si="34"/>
        <v>#DIV/0!</v>
      </c>
      <c r="D393" s="25" t="e">
        <f t="shared" si="32"/>
        <v>#DIV/0!</v>
      </c>
    </row>
    <row r="394" spans="1:4" x14ac:dyDescent="0.25">
      <c r="A394" s="19">
        <v>393</v>
      </c>
      <c r="B394" s="26" t="e">
        <f t="shared" si="35"/>
        <v>#DIV/0!</v>
      </c>
      <c r="C394" s="26" t="e">
        <f t="shared" si="34"/>
        <v>#DIV/0!</v>
      </c>
      <c r="D394" s="25" t="e">
        <f t="shared" si="32"/>
        <v>#DIV/0!</v>
      </c>
    </row>
    <row r="395" spans="1:4" x14ac:dyDescent="0.25">
      <c r="A395" s="19">
        <v>394</v>
      </c>
      <c r="B395" s="26" t="e">
        <f t="shared" si="35"/>
        <v>#DIV/0!</v>
      </c>
      <c r="C395" s="26" t="e">
        <f t="shared" si="34"/>
        <v>#DIV/0!</v>
      </c>
      <c r="D395" s="25" t="e">
        <f t="shared" si="32"/>
        <v>#DIV/0!</v>
      </c>
    </row>
    <row r="396" spans="1:4" x14ac:dyDescent="0.25">
      <c r="A396" s="19">
        <v>395</v>
      </c>
      <c r="B396" s="26" t="e">
        <f t="shared" si="35"/>
        <v>#DIV/0!</v>
      </c>
      <c r="C396" s="26" t="e">
        <f t="shared" si="34"/>
        <v>#DIV/0!</v>
      </c>
      <c r="D396" s="25" t="e">
        <f t="shared" si="32"/>
        <v>#DIV/0!</v>
      </c>
    </row>
    <row r="397" spans="1:4" x14ac:dyDescent="0.25">
      <c r="A397" s="19">
        <v>396</v>
      </c>
      <c r="B397" s="26" t="e">
        <f t="shared" si="35"/>
        <v>#DIV/0!</v>
      </c>
      <c r="C397" s="26" t="e">
        <f t="shared" si="34"/>
        <v>#DIV/0!</v>
      </c>
      <c r="D397" s="25" t="e">
        <f t="shared" si="32"/>
        <v>#DIV/0!</v>
      </c>
    </row>
    <row r="398" spans="1:4" x14ac:dyDescent="0.25">
      <c r="A398" s="19">
        <v>397</v>
      </c>
      <c r="B398" s="26" t="e">
        <f t="shared" si="35"/>
        <v>#DIV/0!</v>
      </c>
      <c r="C398" s="26" t="e">
        <f t="shared" si="34"/>
        <v>#DIV/0!</v>
      </c>
      <c r="D398" s="25" t="e">
        <f t="shared" si="32"/>
        <v>#DIV/0!</v>
      </c>
    </row>
    <row r="399" spans="1:4" x14ac:dyDescent="0.25">
      <c r="A399" s="19">
        <v>398</v>
      </c>
      <c r="B399" s="26" t="e">
        <f t="shared" si="35"/>
        <v>#DIV/0!</v>
      </c>
      <c r="C399" s="26" t="e">
        <f t="shared" si="34"/>
        <v>#DIV/0!</v>
      </c>
      <c r="D399" s="25" t="e">
        <f t="shared" si="32"/>
        <v>#DIV/0!</v>
      </c>
    </row>
    <row r="400" spans="1:4" x14ac:dyDescent="0.25">
      <c r="A400" s="19">
        <v>399</v>
      </c>
      <c r="B400" s="26" t="e">
        <f t="shared" si="35"/>
        <v>#DIV/0!</v>
      </c>
      <c r="C400" s="26" t="e">
        <f t="shared" si="34"/>
        <v>#DIV/0!</v>
      </c>
      <c r="D400" s="25" t="e">
        <f t="shared" si="32"/>
        <v>#DIV/0!</v>
      </c>
    </row>
    <row r="401" spans="1:4" x14ac:dyDescent="0.25">
      <c r="A401" s="19">
        <v>400</v>
      </c>
      <c r="B401" s="26" t="e">
        <f t="shared" si="35"/>
        <v>#DIV/0!</v>
      </c>
      <c r="C401" s="26" t="e">
        <f t="shared" si="34"/>
        <v>#DIV/0!</v>
      </c>
      <c r="D401" s="25" t="e">
        <f t="shared" si="32"/>
        <v>#DIV/0!</v>
      </c>
    </row>
    <row r="402" spans="1:4" x14ac:dyDescent="0.25">
      <c r="A402" s="19">
        <v>401</v>
      </c>
      <c r="B402" s="26" t="e">
        <f t="shared" ref="B402:C407" si="36">0/0</f>
        <v>#DIV/0!</v>
      </c>
      <c r="C402" s="26" t="e">
        <f t="shared" si="36"/>
        <v>#DIV/0!</v>
      </c>
      <c r="D402" s="25" t="e">
        <f t="shared" ref="D402:D465" si="37">(2*B402*C402)/(B402+C402)</f>
        <v>#DIV/0!</v>
      </c>
    </row>
    <row r="403" spans="1:4" x14ac:dyDescent="0.25">
      <c r="A403" s="19">
        <v>402</v>
      </c>
      <c r="B403" s="26" t="e">
        <f t="shared" si="36"/>
        <v>#DIV/0!</v>
      </c>
      <c r="C403" s="26" t="e">
        <f t="shared" si="36"/>
        <v>#DIV/0!</v>
      </c>
      <c r="D403" s="25" t="e">
        <f t="shared" si="37"/>
        <v>#DIV/0!</v>
      </c>
    </row>
    <row r="404" spans="1:4" x14ac:dyDescent="0.25">
      <c r="A404" s="19">
        <v>403</v>
      </c>
      <c r="B404" s="26" t="e">
        <f t="shared" si="36"/>
        <v>#DIV/0!</v>
      </c>
      <c r="C404" s="26" t="e">
        <f t="shared" si="36"/>
        <v>#DIV/0!</v>
      </c>
      <c r="D404" s="25" t="e">
        <f t="shared" si="37"/>
        <v>#DIV/0!</v>
      </c>
    </row>
    <row r="405" spans="1:4" x14ac:dyDescent="0.25">
      <c r="A405" s="19">
        <v>404</v>
      </c>
      <c r="B405" s="26" t="e">
        <f t="shared" si="36"/>
        <v>#DIV/0!</v>
      </c>
      <c r="C405" s="26" t="e">
        <f t="shared" si="36"/>
        <v>#DIV/0!</v>
      </c>
      <c r="D405" s="25" t="e">
        <f t="shared" si="37"/>
        <v>#DIV/0!</v>
      </c>
    </row>
    <row r="406" spans="1:4" x14ac:dyDescent="0.25">
      <c r="A406" s="19">
        <v>405</v>
      </c>
      <c r="B406" s="26" t="e">
        <f t="shared" si="36"/>
        <v>#DIV/0!</v>
      </c>
      <c r="C406" s="26" t="e">
        <f t="shared" si="36"/>
        <v>#DIV/0!</v>
      </c>
      <c r="D406" s="25" t="e">
        <f t="shared" si="37"/>
        <v>#DIV/0!</v>
      </c>
    </row>
    <row r="407" spans="1:4" x14ac:dyDescent="0.25">
      <c r="A407" s="19">
        <v>406</v>
      </c>
      <c r="B407" s="26" t="e">
        <f t="shared" si="36"/>
        <v>#DIV/0!</v>
      </c>
      <c r="C407" s="26" t="e">
        <f t="shared" si="36"/>
        <v>#DIV/0!</v>
      </c>
      <c r="D407" s="25" t="e">
        <f t="shared" si="37"/>
        <v>#DIV/0!</v>
      </c>
    </row>
    <row r="408" spans="1:4" x14ac:dyDescent="0.25">
      <c r="A408" s="19">
        <v>407</v>
      </c>
      <c r="B408" s="26">
        <f>0/1</f>
        <v>0</v>
      </c>
      <c r="C408" s="26" t="e">
        <f t="shared" ref="C408:C426" si="38">0/0</f>
        <v>#DIV/0!</v>
      </c>
      <c r="D408" s="25" t="e">
        <f t="shared" si="37"/>
        <v>#DIV/0!</v>
      </c>
    </row>
    <row r="409" spans="1:4" x14ac:dyDescent="0.25">
      <c r="A409" s="19">
        <v>408</v>
      </c>
      <c r="B409" s="26">
        <f>0/1</f>
        <v>0</v>
      </c>
      <c r="C409" s="26" t="e">
        <f t="shared" si="38"/>
        <v>#DIV/0!</v>
      </c>
      <c r="D409" s="25" t="e">
        <f t="shared" si="37"/>
        <v>#DIV/0!</v>
      </c>
    </row>
    <row r="410" spans="1:4" x14ac:dyDescent="0.25">
      <c r="A410" s="19">
        <v>409</v>
      </c>
      <c r="B410" s="26" t="e">
        <f>0/0</f>
        <v>#DIV/0!</v>
      </c>
      <c r="C410" s="26" t="e">
        <f t="shared" si="38"/>
        <v>#DIV/0!</v>
      </c>
      <c r="D410" s="25" t="e">
        <f t="shared" si="37"/>
        <v>#DIV/0!</v>
      </c>
    </row>
    <row r="411" spans="1:4" x14ac:dyDescent="0.25">
      <c r="A411" s="19">
        <v>410</v>
      </c>
      <c r="B411" s="26" t="e">
        <f>0/0</f>
        <v>#DIV/0!</v>
      </c>
      <c r="C411" s="26" t="e">
        <f t="shared" si="38"/>
        <v>#DIV/0!</v>
      </c>
      <c r="D411" s="25" t="e">
        <f t="shared" si="37"/>
        <v>#DIV/0!</v>
      </c>
    </row>
    <row r="412" spans="1:4" x14ac:dyDescent="0.25">
      <c r="A412" s="19">
        <v>411</v>
      </c>
      <c r="B412" s="26" t="e">
        <f>0/0</f>
        <v>#DIV/0!</v>
      </c>
      <c r="C412" s="26" t="e">
        <f t="shared" si="38"/>
        <v>#DIV/0!</v>
      </c>
      <c r="D412" s="25" t="e">
        <f t="shared" si="37"/>
        <v>#DIV/0!</v>
      </c>
    </row>
    <row r="413" spans="1:4" x14ac:dyDescent="0.25">
      <c r="A413" s="19">
        <v>412</v>
      </c>
      <c r="B413" s="26">
        <f>0/1</f>
        <v>0</v>
      </c>
      <c r="C413" s="26" t="e">
        <f t="shared" si="38"/>
        <v>#DIV/0!</v>
      </c>
      <c r="D413" s="25" t="e">
        <f t="shared" si="37"/>
        <v>#DIV/0!</v>
      </c>
    </row>
    <row r="414" spans="1:4" x14ac:dyDescent="0.25">
      <c r="A414" s="19">
        <v>413</v>
      </c>
      <c r="B414" s="26">
        <f>0/1</f>
        <v>0</v>
      </c>
      <c r="C414" s="26" t="e">
        <f t="shared" si="38"/>
        <v>#DIV/0!</v>
      </c>
      <c r="D414" s="25" t="e">
        <f t="shared" si="37"/>
        <v>#DIV/0!</v>
      </c>
    </row>
    <row r="415" spans="1:4" x14ac:dyDescent="0.25">
      <c r="A415" s="19">
        <v>414</v>
      </c>
      <c r="B415" s="26">
        <f>0/1</f>
        <v>0</v>
      </c>
      <c r="C415" s="26" t="e">
        <f t="shared" si="38"/>
        <v>#DIV/0!</v>
      </c>
      <c r="D415" s="25" t="e">
        <f t="shared" si="37"/>
        <v>#DIV/0!</v>
      </c>
    </row>
    <row r="416" spans="1:4" x14ac:dyDescent="0.25">
      <c r="A416" s="19">
        <v>415</v>
      </c>
      <c r="B416" s="26">
        <f>0/1</f>
        <v>0</v>
      </c>
      <c r="C416" s="26" t="e">
        <f t="shared" si="38"/>
        <v>#DIV/0!</v>
      </c>
      <c r="D416" s="25" t="e">
        <f t="shared" si="37"/>
        <v>#DIV/0!</v>
      </c>
    </row>
    <row r="417" spans="1:4" x14ac:dyDescent="0.25">
      <c r="A417" s="19">
        <v>416</v>
      </c>
      <c r="B417" s="26" t="e">
        <f>0/0</f>
        <v>#DIV/0!</v>
      </c>
      <c r="C417" s="26" t="e">
        <f t="shared" si="38"/>
        <v>#DIV/0!</v>
      </c>
      <c r="D417" s="25" t="e">
        <f t="shared" si="37"/>
        <v>#DIV/0!</v>
      </c>
    </row>
    <row r="418" spans="1:4" x14ac:dyDescent="0.25">
      <c r="A418" s="19">
        <v>417</v>
      </c>
      <c r="B418" s="26">
        <f>0/1</f>
        <v>0</v>
      </c>
      <c r="C418" s="26" t="e">
        <f t="shared" si="38"/>
        <v>#DIV/0!</v>
      </c>
      <c r="D418" s="25" t="e">
        <f t="shared" si="37"/>
        <v>#DIV/0!</v>
      </c>
    </row>
    <row r="419" spans="1:4" x14ac:dyDescent="0.25">
      <c r="A419" s="19">
        <v>418</v>
      </c>
      <c r="B419" s="26" t="e">
        <f t="shared" ref="B419:B426" si="39">0/0</f>
        <v>#DIV/0!</v>
      </c>
      <c r="C419" s="26" t="e">
        <f t="shared" si="38"/>
        <v>#DIV/0!</v>
      </c>
      <c r="D419" s="25" t="e">
        <f t="shared" si="37"/>
        <v>#DIV/0!</v>
      </c>
    </row>
    <row r="420" spans="1:4" x14ac:dyDescent="0.25">
      <c r="A420" s="19">
        <v>419</v>
      </c>
      <c r="B420" s="26" t="e">
        <f t="shared" si="39"/>
        <v>#DIV/0!</v>
      </c>
      <c r="C420" s="26" t="e">
        <f t="shared" si="38"/>
        <v>#DIV/0!</v>
      </c>
      <c r="D420" s="25" t="e">
        <f t="shared" si="37"/>
        <v>#DIV/0!</v>
      </c>
    </row>
    <row r="421" spans="1:4" x14ac:dyDescent="0.25">
      <c r="A421" s="19">
        <v>420</v>
      </c>
      <c r="B421" s="26" t="e">
        <f t="shared" si="39"/>
        <v>#DIV/0!</v>
      </c>
      <c r="C421" s="26" t="e">
        <f t="shared" si="38"/>
        <v>#DIV/0!</v>
      </c>
      <c r="D421" s="25" t="e">
        <f t="shared" si="37"/>
        <v>#DIV/0!</v>
      </c>
    </row>
    <row r="422" spans="1:4" x14ac:dyDescent="0.25">
      <c r="A422" s="19">
        <v>421</v>
      </c>
      <c r="B422" s="26" t="e">
        <f t="shared" si="39"/>
        <v>#DIV/0!</v>
      </c>
      <c r="C422" s="26" t="e">
        <f t="shared" si="38"/>
        <v>#DIV/0!</v>
      </c>
      <c r="D422" s="25" t="e">
        <f t="shared" si="37"/>
        <v>#DIV/0!</v>
      </c>
    </row>
    <row r="423" spans="1:4" x14ac:dyDescent="0.25">
      <c r="A423" s="19">
        <v>422</v>
      </c>
      <c r="B423" s="26" t="e">
        <f t="shared" si="39"/>
        <v>#DIV/0!</v>
      </c>
      <c r="C423" s="26" t="e">
        <f t="shared" si="38"/>
        <v>#DIV/0!</v>
      </c>
      <c r="D423" s="25" t="e">
        <f t="shared" si="37"/>
        <v>#DIV/0!</v>
      </c>
    </row>
    <row r="424" spans="1:4" x14ac:dyDescent="0.25">
      <c r="A424" s="19">
        <v>423</v>
      </c>
      <c r="B424" s="26" t="e">
        <f t="shared" si="39"/>
        <v>#DIV/0!</v>
      </c>
      <c r="C424" s="26" t="e">
        <f t="shared" si="38"/>
        <v>#DIV/0!</v>
      </c>
      <c r="D424" s="25" t="e">
        <f t="shared" si="37"/>
        <v>#DIV/0!</v>
      </c>
    </row>
    <row r="425" spans="1:4" x14ac:dyDescent="0.25">
      <c r="A425" s="19">
        <v>424</v>
      </c>
      <c r="B425" s="26" t="e">
        <f t="shared" si="39"/>
        <v>#DIV/0!</v>
      </c>
      <c r="C425" s="26" t="e">
        <f t="shared" si="38"/>
        <v>#DIV/0!</v>
      </c>
      <c r="D425" s="25" t="e">
        <f t="shared" si="37"/>
        <v>#DIV/0!</v>
      </c>
    </row>
    <row r="426" spans="1:4" x14ac:dyDescent="0.25">
      <c r="A426" s="19">
        <v>425</v>
      </c>
      <c r="B426" s="26" t="e">
        <f t="shared" si="39"/>
        <v>#DIV/0!</v>
      </c>
      <c r="C426" s="26" t="e">
        <f t="shared" si="38"/>
        <v>#DIV/0!</v>
      </c>
      <c r="D426" s="25" t="e">
        <f t="shared" si="37"/>
        <v>#DIV/0!</v>
      </c>
    </row>
    <row r="427" spans="1:4" x14ac:dyDescent="0.25">
      <c r="A427" s="19">
        <v>426</v>
      </c>
      <c r="B427" s="26" t="e">
        <f t="shared" ref="B427:C446" si="40">0/0</f>
        <v>#DIV/0!</v>
      </c>
      <c r="C427" s="26" t="e">
        <f t="shared" si="40"/>
        <v>#DIV/0!</v>
      </c>
      <c r="D427" s="25" t="e">
        <f t="shared" si="37"/>
        <v>#DIV/0!</v>
      </c>
    </row>
    <row r="428" spans="1:4" x14ac:dyDescent="0.25">
      <c r="A428" s="19">
        <v>427</v>
      </c>
      <c r="B428" s="26" t="e">
        <f t="shared" si="40"/>
        <v>#DIV/0!</v>
      </c>
      <c r="C428" s="26" t="e">
        <f t="shared" si="40"/>
        <v>#DIV/0!</v>
      </c>
      <c r="D428" s="25" t="e">
        <f t="shared" si="37"/>
        <v>#DIV/0!</v>
      </c>
    </row>
    <row r="429" spans="1:4" x14ac:dyDescent="0.25">
      <c r="A429" s="19">
        <v>428</v>
      </c>
      <c r="B429" s="26" t="e">
        <f t="shared" si="40"/>
        <v>#DIV/0!</v>
      </c>
      <c r="C429" s="26" t="e">
        <f t="shared" si="40"/>
        <v>#DIV/0!</v>
      </c>
      <c r="D429" s="25" t="e">
        <f t="shared" si="37"/>
        <v>#DIV/0!</v>
      </c>
    </row>
    <row r="430" spans="1:4" x14ac:dyDescent="0.25">
      <c r="A430" s="19">
        <v>429</v>
      </c>
      <c r="B430" s="26" t="e">
        <f t="shared" si="40"/>
        <v>#DIV/0!</v>
      </c>
      <c r="C430" s="26" t="e">
        <f t="shared" si="40"/>
        <v>#DIV/0!</v>
      </c>
      <c r="D430" s="25" t="e">
        <f t="shared" si="37"/>
        <v>#DIV/0!</v>
      </c>
    </row>
    <row r="431" spans="1:4" x14ac:dyDescent="0.25">
      <c r="A431" s="19">
        <v>430</v>
      </c>
      <c r="B431" s="26" t="e">
        <f t="shared" si="40"/>
        <v>#DIV/0!</v>
      </c>
      <c r="C431" s="26" t="e">
        <f t="shared" si="40"/>
        <v>#DIV/0!</v>
      </c>
      <c r="D431" s="25" t="e">
        <f t="shared" si="37"/>
        <v>#DIV/0!</v>
      </c>
    </row>
    <row r="432" spans="1:4" x14ac:dyDescent="0.25">
      <c r="A432" s="19">
        <v>431</v>
      </c>
      <c r="B432" s="26" t="e">
        <f t="shared" si="40"/>
        <v>#DIV/0!</v>
      </c>
      <c r="C432" s="26" t="e">
        <f t="shared" si="40"/>
        <v>#DIV/0!</v>
      </c>
      <c r="D432" s="25" t="e">
        <f t="shared" si="37"/>
        <v>#DIV/0!</v>
      </c>
    </row>
    <row r="433" spans="1:4" x14ac:dyDescent="0.25">
      <c r="A433" s="19">
        <v>432</v>
      </c>
      <c r="B433" s="26" t="e">
        <f t="shared" si="40"/>
        <v>#DIV/0!</v>
      </c>
      <c r="C433" s="26" t="e">
        <f t="shared" si="40"/>
        <v>#DIV/0!</v>
      </c>
      <c r="D433" s="25" t="e">
        <f t="shared" si="37"/>
        <v>#DIV/0!</v>
      </c>
    </row>
    <row r="434" spans="1:4" x14ac:dyDescent="0.25">
      <c r="A434" s="19">
        <v>433</v>
      </c>
      <c r="B434" s="26" t="e">
        <f t="shared" si="40"/>
        <v>#DIV/0!</v>
      </c>
      <c r="C434" s="26" t="e">
        <f t="shared" si="40"/>
        <v>#DIV/0!</v>
      </c>
      <c r="D434" s="25" t="e">
        <f t="shared" si="37"/>
        <v>#DIV/0!</v>
      </c>
    </row>
    <row r="435" spans="1:4" x14ac:dyDescent="0.25">
      <c r="A435" s="19">
        <v>434</v>
      </c>
      <c r="B435" s="26" t="e">
        <f t="shared" si="40"/>
        <v>#DIV/0!</v>
      </c>
      <c r="C435" s="26" t="e">
        <f t="shared" si="40"/>
        <v>#DIV/0!</v>
      </c>
      <c r="D435" s="25" t="e">
        <f t="shared" si="37"/>
        <v>#DIV/0!</v>
      </c>
    </row>
    <row r="436" spans="1:4" x14ac:dyDescent="0.25">
      <c r="A436" s="19">
        <v>435</v>
      </c>
      <c r="B436" s="26" t="e">
        <f t="shared" si="40"/>
        <v>#DIV/0!</v>
      </c>
      <c r="C436" s="26" t="e">
        <f t="shared" si="40"/>
        <v>#DIV/0!</v>
      </c>
      <c r="D436" s="25" t="e">
        <f t="shared" si="37"/>
        <v>#DIV/0!</v>
      </c>
    </row>
    <row r="437" spans="1:4" x14ac:dyDescent="0.25">
      <c r="A437" s="19">
        <v>436</v>
      </c>
      <c r="B437" s="26" t="e">
        <f t="shared" si="40"/>
        <v>#DIV/0!</v>
      </c>
      <c r="C437" s="26" t="e">
        <f t="shared" si="40"/>
        <v>#DIV/0!</v>
      </c>
      <c r="D437" s="25" t="e">
        <f t="shared" si="37"/>
        <v>#DIV/0!</v>
      </c>
    </row>
    <row r="438" spans="1:4" x14ac:dyDescent="0.25">
      <c r="A438" s="19">
        <v>437</v>
      </c>
      <c r="B438" s="26" t="e">
        <f t="shared" si="40"/>
        <v>#DIV/0!</v>
      </c>
      <c r="C438" s="26" t="e">
        <f t="shared" si="40"/>
        <v>#DIV/0!</v>
      </c>
      <c r="D438" s="25" t="e">
        <f t="shared" si="37"/>
        <v>#DIV/0!</v>
      </c>
    </row>
    <row r="439" spans="1:4" x14ac:dyDescent="0.25">
      <c r="A439" s="19">
        <v>438</v>
      </c>
      <c r="B439" s="26" t="e">
        <f t="shared" si="40"/>
        <v>#DIV/0!</v>
      </c>
      <c r="C439" s="26" t="e">
        <f t="shared" si="40"/>
        <v>#DIV/0!</v>
      </c>
      <c r="D439" s="25" t="e">
        <f t="shared" si="37"/>
        <v>#DIV/0!</v>
      </c>
    </row>
    <row r="440" spans="1:4" x14ac:dyDescent="0.25">
      <c r="A440" s="19">
        <v>439</v>
      </c>
      <c r="B440" s="26" t="e">
        <f t="shared" si="40"/>
        <v>#DIV/0!</v>
      </c>
      <c r="C440" s="26" t="e">
        <f t="shared" si="40"/>
        <v>#DIV/0!</v>
      </c>
      <c r="D440" s="25" t="e">
        <f t="shared" si="37"/>
        <v>#DIV/0!</v>
      </c>
    </row>
    <row r="441" spans="1:4" x14ac:dyDescent="0.25">
      <c r="A441" s="19">
        <v>440</v>
      </c>
      <c r="B441" s="26" t="e">
        <f t="shared" si="40"/>
        <v>#DIV/0!</v>
      </c>
      <c r="C441" s="26" t="e">
        <f t="shared" si="40"/>
        <v>#DIV/0!</v>
      </c>
      <c r="D441" s="25" t="e">
        <f t="shared" si="37"/>
        <v>#DIV/0!</v>
      </c>
    </row>
    <row r="442" spans="1:4" x14ac:dyDescent="0.25">
      <c r="A442" s="19">
        <v>441</v>
      </c>
      <c r="B442" s="26" t="e">
        <f t="shared" si="40"/>
        <v>#DIV/0!</v>
      </c>
      <c r="C442" s="26" t="e">
        <f t="shared" si="40"/>
        <v>#DIV/0!</v>
      </c>
      <c r="D442" s="25" t="e">
        <f t="shared" si="37"/>
        <v>#DIV/0!</v>
      </c>
    </row>
    <row r="443" spans="1:4" x14ac:dyDescent="0.25">
      <c r="A443" s="19">
        <v>442</v>
      </c>
      <c r="B443" s="26" t="e">
        <f t="shared" si="40"/>
        <v>#DIV/0!</v>
      </c>
      <c r="C443" s="26" t="e">
        <f t="shared" si="40"/>
        <v>#DIV/0!</v>
      </c>
      <c r="D443" s="25" t="e">
        <f t="shared" si="37"/>
        <v>#DIV/0!</v>
      </c>
    </row>
    <row r="444" spans="1:4" x14ac:dyDescent="0.25">
      <c r="A444" s="19">
        <v>443</v>
      </c>
      <c r="B444" s="26" t="e">
        <f t="shared" si="40"/>
        <v>#DIV/0!</v>
      </c>
      <c r="C444" s="26" t="e">
        <f t="shared" si="40"/>
        <v>#DIV/0!</v>
      </c>
      <c r="D444" s="25" t="e">
        <f t="shared" si="37"/>
        <v>#DIV/0!</v>
      </c>
    </row>
    <row r="445" spans="1:4" x14ac:dyDescent="0.25">
      <c r="A445" s="19">
        <v>444</v>
      </c>
      <c r="B445" s="26" t="e">
        <f t="shared" si="40"/>
        <v>#DIV/0!</v>
      </c>
      <c r="C445" s="26" t="e">
        <f t="shared" si="40"/>
        <v>#DIV/0!</v>
      </c>
      <c r="D445" s="25" t="e">
        <f t="shared" si="37"/>
        <v>#DIV/0!</v>
      </c>
    </row>
    <row r="446" spans="1:4" x14ac:dyDescent="0.25">
      <c r="A446" s="19">
        <v>445</v>
      </c>
      <c r="B446" s="26" t="e">
        <f t="shared" si="40"/>
        <v>#DIV/0!</v>
      </c>
      <c r="C446" s="26" t="e">
        <f t="shared" si="40"/>
        <v>#DIV/0!</v>
      </c>
      <c r="D446" s="25" t="e">
        <f t="shared" si="37"/>
        <v>#DIV/0!</v>
      </c>
    </row>
    <row r="447" spans="1:4" x14ac:dyDescent="0.25">
      <c r="A447" s="19">
        <v>446</v>
      </c>
      <c r="B447" s="26" t="e">
        <f t="shared" ref="B447:C469" si="41">0/0</f>
        <v>#DIV/0!</v>
      </c>
      <c r="C447" s="26" t="e">
        <f t="shared" si="41"/>
        <v>#DIV/0!</v>
      </c>
      <c r="D447" s="25" t="e">
        <f t="shared" si="37"/>
        <v>#DIV/0!</v>
      </c>
    </row>
    <row r="448" spans="1:4" x14ac:dyDescent="0.25">
      <c r="A448" s="19">
        <v>447</v>
      </c>
      <c r="B448" s="26" t="e">
        <f t="shared" si="41"/>
        <v>#DIV/0!</v>
      </c>
      <c r="C448" s="26" t="e">
        <f t="shared" si="41"/>
        <v>#DIV/0!</v>
      </c>
      <c r="D448" s="25" t="e">
        <f t="shared" si="37"/>
        <v>#DIV/0!</v>
      </c>
    </row>
    <row r="449" spans="1:4" x14ac:dyDescent="0.25">
      <c r="A449" s="19">
        <v>448</v>
      </c>
      <c r="B449" s="26" t="e">
        <f t="shared" si="41"/>
        <v>#DIV/0!</v>
      </c>
      <c r="C449" s="26" t="e">
        <f t="shared" si="41"/>
        <v>#DIV/0!</v>
      </c>
      <c r="D449" s="25" t="e">
        <f t="shared" si="37"/>
        <v>#DIV/0!</v>
      </c>
    </row>
    <row r="450" spans="1:4" x14ac:dyDescent="0.25">
      <c r="A450" s="19">
        <v>449</v>
      </c>
      <c r="B450" s="26" t="e">
        <f t="shared" si="41"/>
        <v>#DIV/0!</v>
      </c>
      <c r="C450" s="26" t="e">
        <f t="shared" si="41"/>
        <v>#DIV/0!</v>
      </c>
      <c r="D450" s="25" t="e">
        <f t="shared" si="37"/>
        <v>#DIV/0!</v>
      </c>
    </row>
    <row r="451" spans="1:4" x14ac:dyDescent="0.25">
      <c r="A451" s="19">
        <v>450</v>
      </c>
      <c r="B451" s="26" t="e">
        <f t="shared" si="41"/>
        <v>#DIV/0!</v>
      </c>
      <c r="C451" s="26" t="e">
        <f t="shared" si="41"/>
        <v>#DIV/0!</v>
      </c>
      <c r="D451" s="25" t="e">
        <f t="shared" si="37"/>
        <v>#DIV/0!</v>
      </c>
    </row>
    <row r="452" spans="1:4" x14ac:dyDescent="0.25">
      <c r="A452" s="19">
        <v>451</v>
      </c>
      <c r="B452" s="26" t="e">
        <f t="shared" si="41"/>
        <v>#DIV/0!</v>
      </c>
      <c r="C452" s="26" t="e">
        <f t="shared" si="41"/>
        <v>#DIV/0!</v>
      </c>
      <c r="D452" s="25" t="e">
        <f t="shared" si="37"/>
        <v>#DIV/0!</v>
      </c>
    </row>
    <row r="453" spans="1:4" x14ac:dyDescent="0.25">
      <c r="A453" s="19">
        <v>452</v>
      </c>
      <c r="B453" s="26" t="e">
        <f t="shared" si="41"/>
        <v>#DIV/0!</v>
      </c>
      <c r="C453" s="26" t="e">
        <f t="shared" si="41"/>
        <v>#DIV/0!</v>
      </c>
      <c r="D453" s="25" t="e">
        <f t="shared" si="37"/>
        <v>#DIV/0!</v>
      </c>
    </row>
    <row r="454" spans="1:4" x14ac:dyDescent="0.25">
      <c r="A454" s="19">
        <v>453</v>
      </c>
      <c r="B454" s="26" t="e">
        <f t="shared" si="41"/>
        <v>#DIV/0!</v>
      </c>
      <c r="C454" s="26" t="e">
        <f t="shared" si="41"/>
        <v>#DIV/0!</v>
      </c>
      <c r="D454" s="25" t="e">
        <f t="shared" si="37"/>
        <v>#DIV/0!</v>
      </c>
    </row>
    <row r="455" spans="1:4" x14ac:dyDescent="0.25">
      <c r="A455" s="19">
        <v>454</v>
      </c>
      <c r="B455" s="26" t="e">
        <f t="shared" si="41"/>
        <v>#DIV/0!</v>
      </c>
      <c r="C455" s="26" t="e">
        <f t="shared" si="41"/>
        <v>#DIV/0!</v>
      </c>
      <c r="D455" s="25" t="e">
        <f t="shared" si="37"/>
        <v>#DIV/0!</v>
      </c>
    </row>
    <row r="456" spans="1:4" x14ac:dyDescent="0.25">
      <c r="A456" s="19">
        <v>455</v>
      </c>
      <c r="B456" s="26" t="e">
        <f t="shared" si="41"/>
        <v>#DIV/0!</v>
      </c>
      <c r="C456" s="26" t="e">
        <f t="shared" si="41"/>
        <v>#DIV/0!</v>
      </c>
      <c r="D456" s="25" t="e">
        <f t="shared" si="37"/>
        <v>#DIV/0!</v>
      </c>
    </row>
    <row r="457" spans="1:4" x14ac:dyDescent="0.25">
      <c r="A457" s="19">
        <v>456</v>
      </c>
      <c r="B457" s="26" t="e">
        <f t="shared" si="41"/>
        <v>#DIV/0!</v>
      </c>
      <c r="C457" s="26" t="e">
        <f t="shared" si="41"/>
        <v>#DIV/0!</v>
      </c>
      <c r="D457" s="25" t="e">
        <f t="shared" si="37"/>
        <v>#DIV/0!</v>
      </c>
    </row>
    <row r="458" spans="1:4" x14ac:dyDescent="0.25">
      <c r="A458" s="19">
        <v>457</v>
      </c>
      <c r="B458" s="26" t="e">
        <f t="shared" si="41"/>
        <v>#DIV/0!</v>
      </c>
      <c r="C458" s="26" t="e">
        <f t="shared" si="41"/>
        <v>#DIV/0!</v>
      </c>
      <c r="D458" s="25" t="e">
        <f t="shared" si="37"/>
        <v>#DIV/0!</v>
      </c>
    </row>
    <row r="459" spans="1:4" x14ac:dyDescent="0.25">
      <c r="A459" s="19">
        <v>458</v>
      </c>
      <c r="B459" s="26" t="e">
        <f t="shared" si="41"/>
        <v>#DIV/0!</v>
      </c>
      <c r="C459" s="26" t="e">
        <f t="shared" si="41"/>
        <v>#DIV/0!</v>
      </c>
      <c r="D459" s="25" t="e">
        <f t="shared" si="37"/>
        <v>#DIV/0!</v>
      </c>
    </row>
    <row r="460" spans="1:4" x14ac:dyDescent="0.25">
      <c r="A460" s="19">
        <v>459</v>
      </c>
      <c r="B460" s="26" t="e">
        <f t="shared" si="41"/>
        <v>#DIV/0!</v>
      </c>
      <c r="C460" s="26" t="e">
        <f t="shared" si="41"/>
        <v>#DIV/0!</v>
      </c>
      <c r="D460" s="25" t="e">
        <f t="shared" si="37"/>
        <v>#DIV/0!</v>
      </c>
    </row>
    <row r="461" spans="1:4" x14ac:dyDescent="0.25">
      <c r="A461" s="19">
        <v>460</v>
      </c>
      <c r="B461" s="26" t="e">
        <f t="shared" si="41"/>
        <v>#DIV/0!</v>
      </c>
      <c r="C461" s="26" t="e">
        <f t="shared" si="41"/>
        <v>#DIV/0!</v>
      </c>
      <c r="D461" s="25" t="e">
        <f t="shared" si="37"/>
        <v>#DIV/0!</v>
      </c>
    </row>
    <row r="462" spans="1:4" x14ac:dyDescent="0.25">
      <c r="A462" s="19">
        <v>461</v>
      </c>
      <c r="B462" s="26" t="e">
        <f t="shared" si="41"/>
        <v>#DIV/0!</v>
      </c>
      <c r="C462" s="26" t="e">
        <f t="shared" si="41"/>
        <v>#DIV/0!</v>
      </c>
      <c r="D462" s="25" t="e">
        <f t="shared" si="37"/>
        <v>#DIV/0!</v>
      </c>
    </row>
    <row r="463" spans="1:4" x14ac:dyDescent="0.25">
      <c r="A463" s="19">
        <v>462</v>
      </c>
      <c r="B463" s="26" t="e">
        <f t="shared" si="41"/>
        <v>#DIV/0!</v>
      </c>
      <c r="C463" s="26" t="e">
        <f t="shared" si="41"/>
        <v>#DIV/0!</v>
      </c>
      <c r="D463" s="25" t="e">
        <f>(2*B463*C463)/(B463+C463)</f>
        <v>#DIV/0!</v>
      </c>
    </row>
    <row r="464" spans="1:4" x14ac:dyDescent="0.25">
      <c r="A464" s="19">
        <v>463</v>
      </c>
      <c r="B464" s="26" t="e">
        <f t="shared" si="41"/>
        <v>#DIV/0!</v>
      </c>
      <c r="C464" s="26" t="e">
        <f t="shared" si="41"/>
        <v>#DIV/0!</v>
      </c>
      <c r="D464" s="25" t="e">
        <f t="shared" si="37"/>
        <v>#DIV/0!</v>
      </c>
    </row>
    <row r="465" spans="1:4" x14ac:dyDescent="0.25">
      <c r="A465" s="19">
        <v>464</v>
      </c>
      <c r="B465" s="26" t="e">
        <f t="shared" si="41"/>
        <v>#DIV/0!</v>
      </c>
      <c r="C465" s="26" t="e">
        <f t="shared" si="41"/>
        <v>#DIV/0!</v>
      </c>
      <c r="D465" s="25" t="e">
        <f t="shared" si="37"/>
        <v>#DIV/0!</v>
      </c>
    </row>
    <row r="466" spans="1:4" x14ac:dyDescent="0.25">
      <c r="A466" s="19">
        <v>465</v>
      </c>
      <c r="B466" s="26" t="e">
        <f t="shared" si="41"/>
        <v>#DIV/0!</v>
      </c>
      <c r="C466" s="26" t="e">
        <f t="shared" si="41"/>
        <v>#DIV/0!</v>
      </c>
      <c r="D466" s="25" t="e">
        <f t="shared" ref="D466:D500" si="42">(2*B466*C466)/(B466+C466)</f>
        <v>#DIV/0!</v>
      </c>
    </row>
    <row r="467" spans="1:4" x14ac:dyDescent="0.25">
      <c r="A467" s="19">
        <v>466</v>
      </c>
      <c r="B467" s="26" t="e">
        <f t="shared" si="41"/>
        <v>#DIV/0!</v>
      </c>
      <c r="C467" s="26" t="e">
        <f t="shared" si="41"/>
        <v>#DIV/0!</v>
      </c>
      <c r="D467" s="25" t="e">
        <f t="shared" si="42"/>
        <v>#DIV/0!</v>
      </c>
    </row>
    <row r="468" spans="1:4" x14ac:dyDescent="0.25">
      <c r="A468" s="19">
        <v>467</v>
      </c>
      <c r="B468" s="26" t="e">
        <f t="shared" si="41"/>
        <v>#DIV/0!</v>
      </c>
      <c r="C468" s="26" t="e">
        <f t="shared" si="41"/>
        <v>#DIV/0!</v>
      </c>
      <c r="D468" s="25" t="e">
        <f t="shared" si="42"/>
        <v>#DIV/0!</v>
      </c>
    </row>
    <row r="469" spans="1:4" x14ac:dyDescent="0.25">
      <c r="A469" s="19">
        <v>468</v>
      </c>
      <c r="B469" s="26" t="e">
        <f t="shared" si="41"/>
        <v>#DIV/0!</v>
      </c>
      <c r="C469" s="26" t="e">
        <f t="shared" si="41"/>
        <v>#DIV/0!</v>
      </c>
      <c r="D469" s="25" t="e">
        <f t="shared" si="42"/>
        <v>#DIV/0!</v>
      </c>
    </row>
    <row r="470" spans="1:4" x14ac:dyDescent="0.25">
      <c r="A470" s="19">
        <v>469</v>
      </c>
      <c r="B470" s="26" t="e">
        <f t="shared" ref="B470:B476" si="43">0/0</f>
        <v>#DIV/0!</v>
      </c>
      <c r="C470" s="26">
        <f>0/4</f>
        <v>0</v>
      </c>
      <c r="D470" s="25" t="e">
        <f t="shared" si="42"/>
        <v>#DIV/0!</v>
      </c>
    </row>
    <row r="471" spans="1:4" x14ac:dyDescent="0.25">
      <c r="A471" s="19">
        <v>470</v>
      </c>
      <c r="B471" s="26" t="e">
        <f t="shared" si="43"/>
        <v>#DIV/0!</v>
      </c>
      <c r="C471" s="26">
        <f>0/5</f>
        <v>0</v>
      </c>
      <c r="D471" s="25" t="e">
        <f t="shared" si="42"/>
        <v>#DIV/0!</v>
      </c>
    </row>
    <row r="472" spans="1:4" x14ac:dyDescent="0.25">
      <c r="A472" s="19">
        <v>471</v>
      </c>
      <c r="B472" s="26" t="e">
        <f t="shared" si="43"/>
        <v>#DIV/0!</v>
      </c>
      <c r="C472" s="26">
        <f>0/2</f>
        <v>0</v>
      </c>
      <c r="D472" s="25" t="e">
        <f t="shared" si="42"/>
        <v>#DIV/0!</v>
      </c>
    </row>
    <row r="473" spans="1:4" x14ac:dyDescent="0.25">
      <c r="A473" s="19">
        <v>472</v>
      </c>
      <c r="B473" s="26" t="e">
        <f t="shared" si="43"/>
        <v>#DIV/0!</v>
      </c>
      <c r="C473" s="26" t="e">
        <f>0/0</f>
        <v>#DIV/0!</v>
      </c>
      <c r="D473" s="25" t="e">
        <f t="shared" si="42"/>
        <v>#DIV/0!</v>
      </c>
    </row>
    <row r="474" spans="1:4" x14ac:dyDescent="0.25">
      <c r="A474" s="19">
        <v>473</v>
      </c>
      <c r="B474" s="26" t="e">
        <f t="shared" si="43"/>
        <v>#DIV/0!</v>
      </c>
      <c r="C474" s="26">
        <f>0/2</f>
        <v>0</v>
      </c>
      <c r="D474" s="25" t="e">
        <f t="shared" si="42"/>
        <v>#DIV/0!</v>
      </c>
    </row>
    <row r="475" spans="1:4" x14ac:dyDescent="0.25">
      <c r="A475" s="19">
        <v>474</v>
      </c>
      <c r="B475" s="26" t="e">
        <f t="shared" si="43"/>
        <v>#DIV/0!</v>
      </c>
      <c r="C475" s="26">
        <f>0/3</f>
        <v>0</v>
      </c>
      <c r="D475" s="25" t="e">
        <f t="shared" si="42"/>
        <v>#DIV/0!</v>
      </c>
    </row>
    <row r="476" spans="1:4" x14ac:dyDescent="0.25">
      <c r="A476" s="19">
        <v>475</v>
      </c>
      <c r="B476" s="26" t="e">
        <f t="shared" si="43"/>
        <v>#DIV/0!</v>
      </c>
      <c r="C476" s="26">
        <f>0/2</f>
        <v>0</v>
      </c>
      <c r="D476" s="25" t="e">
        <f t="shared" si="42"/>
        <v>#DIV/0!</v>
      </c>
    </row>
    <row r="477" spans="1:4" x14ac:dyDescent="0.25">
      <c r="A477" s="19">
        <v>476</v>
      </c>
      <c r="B477" s="26" t="e">
        <f t="shared" ref="B477:B489" si="44">0/0</f>
        <v>#DIV/0!</v>
      </c>
      <c r="C477" s="26">
        <f>0/2</f>
        <v>0</v>
      </c>
      <c r="D477" s="25" t="e">
        <f t="shared" si="42"/>
        <v>#DIV/0!</v>
      </c>
    </row>
    <row r="478" spans="1:4" x14ac:dyDescent="0.25">
      <c r="A478" s="19">
        <v>477</v>
      </c>
      <c r="B478" s="26" t="e">
        <f t="shared" si="44"/>
        <v>#DIV/0!</v>
      </c>
      <c r="C478" s="26" t="e">
        <f>0/0</f>
        <v>#DIV/0!</v>
      </c>
      <c r="D478" s="25" t="e">
        <f t="shared" si="42"/>
        <v>#DIV/0!</v>
      </c>
    </row>
    <row r="479" spans="1:4" x14ac:dyDescent="0.25">
      <c r="A479" s="19">
        <v>478</v>
      </c>
      <c r="B479" s="26" t="e">
        <f t="shared" si="44"/>
        <v>#DIV/0!</v>
      </c>
      <c r="C479" s="26" t="e">
        <f>0/0</f>
        <v>#DIV/0!</v>
      </c>
      <c r="D479" s="25" t="e">
        <f t="shared" si="42"/>
        <v>#DIV/0!</v>
      </c>
    </row>
    <row r="480" spans="1:4" x14ac:dyDescent="0.25">
      <c r="A480" s="19">
        <v>479</v>
      </c>
      <c r="B480" s="26" t="e">
        <f t="shared" si="44"/>
        <v>#DIV/0!</v>
      </c>
      <c r="C480" s="26">
        <f>0/4</f>
        <v>0</v>
      </c>
      <c r="D480" s="25" t="e">
        <f t="shared" si="42"/>
        <v>#DIV/0!</v>
      </c>
    </row>
    <row r="481" spans="1:4" x14ac:dyDescent="0.25">
      <c r="A481" s="19">
        <v>480</v>
      </c>
      <c r="B481" s="26" t="e">
        <f t="shared" si="44"/>
        <v>#DIV/0!</v>
      </c>
      <c r="C481" s="26" t="e">
        <f t="shared" ref="C481:C493" si="45">0/0</f>
        <v>#DIV/0!</v>
      </c>
      <c r="D481" s="25" t="e">
        <f t="shared" si="42"/>
        <v>#DIV/0!</v>
      </c>
    </row>
    <row r="482" spans="1:4" x14ac:dyDescent="0.25">
      <c r="A482" s="19">
        <v>481</v>
      </c>
      <c r="B482" s="26" t="e">
        <f t="shared" si="44"/>
        <v>#DIV/0!</v>
      </c>
      <c r="C482" s="26" t="e">
        <f t="shared" si="45"/>
        <v>#DIV/0!</v>
      </c>
      <c r="D482" s="25" t="e">
        <f t="shared" si="42"/>
        <v>#DIV/0!</v>
      </c>
    </row>
    <row r="483" spans="1:4" x14ac:dyDescent="0.25">
      <c r="A483" s="19">
        <v>482</v>
      </c>
      <c r="B483" s="26" t="e">
        <f t="shared" si="44"/>
        <v>#DIV/0!</v>
      </c>
      <c r="C483" s="26" t="e">
        <f t="shared" si="45"/>
        <v>#DIV/0!</v>
      </c>
      <c r="D483" s="25" t="e">
        <f t="shared" si="42"/>
        <v>#DIV/0!</v>
      </c>
    </row>
    <row r="484" spans="1:4" x14ac:dyDescent="0.25">
      <c r="A484" s="19">
        <v>483</v>
      </c>
      <c r="B484" s="26" t="e">
        <f t="shared" si="44"/>
        <v>#DIV/0!</v>
      </c>
      <c r="C484" s="26" t="e">
        <f t="shared" si="45"/>
        <v>#DIV/0!</v>
      </c>
      <c r="D484" s="25" t="e">
        <f t="shared" si="42"/>
        <v>#DIV/0!</v>
      </c>
    </row>
    <row r="485" spans="1:4" x14ac:dyDescent="0.25">
      <c r="A485" s="19">
        <v>484</v>
      </c>
      <c r="B485" s="26" t="e">
        <f t="shared" si="44"/>
        <v>#DIV/0!</v>
      </c>
      <c r="C485" s="26" t="e">
        <f t="shared" si="45"/>
        <v>#DIV/0!</v>
      </c>
      <c r="D485" s="25" t="e">
        <f t="shared" si="42"/>
        <v>#DIV/0!</v>
      </c>
    </row>
    <row r="486" spans="1:4" x14ac:dyDescent="0.25">
      <c r="A486" s="19">
        <v>485</v>
      </c>
      <c r="B486" s="26" t="e">
        <f t="shared" si="44"/>
        <v>#DIV/0!</v>
      </c>
      <c r="C486" s="26" t="e">
        <f t="shared" si="45"/>
        <v>#DIV/0!</v>
      </c>
      <c r="D486" s="25" t="e">
        <f t="shared" si="42"/>
        <v>#DIV/0!</v>
      </c>
    </row>
    <row r="487" spans="1:4" x14ac:dyDescent="0.25">
      <c r="A487" s="19">
        <v>486</v>
      </c>
      <c r="B487" s="26" t="e">
        <f t="shared" si="44"/>
        <v>#DIV/0!</v>
      </c>
      <c r="C487" s="26" t="e">
        <f t="shared" si="45"/>
        <v>#DIV/0!</v>
      </c>
      <c r="D487" s="25" t="e">
        <f t="shared" si="42"/>
        <v>#DIV/0!</v>
      </c>
    </row>
    <row r="488" spans="1:4" x14ac:dyDescent="0.25">
      <c r="A488" s="19">
        <v>487</v>
      </c>
      <c r="B488" s="26" t="e">
        <f t="shared" si="44"/>
        <v>#DIV/0!</v>
      </c>
      <c r="C488" s="26" t="e">
        <f t="shared" si="45"/>
        <v>#DIV/0!</v>
      </c>
      <c r="D488" s="25" t="e">
        <f t="shared" si="42"/>
        <v>#DIV/0!</v>
      </c>
    </row>
    <row r="489" spans="1:4" x14ac:dyDescent="0.25">
      <c r="A489" s="19">
        <v>488</v>
      </c>
      <c r="B489" s="26" t="e">
        <f t="shared" si="44"/>
        <v>#DIV/0!</v>
      </c>
      <c r="C489" s="26" t="e">
        <f t="shared" si="45"/>
        <v>#DIV/0!</v>
      </c>
      <c r="D489" s="25" t="e">
        <f t="shared" si="42"/>
        <v>#DIV/0!</v>
      </c>
    </row>
    <row r="490" spans="1:4" x14ac:dyDescent="0.25">
      <c r="A490" s="19">
        <v>489</v>
      </c>
      <c r="B490" s="26">
        <f>0/1</f>
        <v>0</v>
      </c>
      <c r="C490" s="26" t="e">
        <f t="shared" si="45"/>
        <v>#DIV/0!</v>
      </c>
      <c r="D490" s="25" t="e">
        <f t="shared" si="42"/>
        <v>#DIV/0!</v>
      </c>
    </row>
    <row r="491" spans="1:4" x14ac:dyDescent="0.25">
      <c r="A491" s="19">
        <v>490</v>
      </c>
      <c r="B491" s="26">
        <f>0/1</f>
        <v>0</v>
      </c>
      <c r="C491" s="26" t="e">
        <f t="shared" si="45"/>
        <v>#DIV/0!</v>
      </c>
      <c r="D491" s="25" t="e">
        <f t="shared" si="42"/>
        <v>#DIV/0!</v>
      </c>
    </row>
    <row r="492" spans="1:4" x14ac:dyDescent="0.25">
      <c r="A492" s="19">
        <v>491</v>
      </c>
      <c r="B492" s="26">
        <f>0/1</f>
        <v>0</v>
      </c>
      <c r="C492" s="26" t="e">
        <f t="shared" si="45"/>
        <v>#DIV/0!</v>
      </c>
      <c r="D492" s="25" t="e">
        <f t="shared" si="42"/>
        <v>#DIV/0!</v>
      </c>
    </row>
    <row r="493" spans="1:4" x14ac:dyDescent="0.25">
      <c r="A493" s="19">
        <v>492</v>
      </c>
      <c r="B493" s="26">
        <f>0/1</f>
        <v>0</v>
      </c>
      <c r="C493" s="26" t="e">
        <f t="shared" si="45"/>
        <v>#DIV/0!</v>
      </c>
      <c r="D493" s="25" t="e">
        <f t="shared" si="42"/>
        <v>#DIV/0!</v>
      </c>
    </row>
    <row r="494" spans="1:4" x14ac:dyDescent="0.25">
      <c r="A494" s="19">
        <v>493</v>
      </c>
      <c r="B494" s="26">
        <f>6/6</f>
        <v>1</v>
      </c>
      <c r="C494" s="26">
        <f>6/7</f>
        <v>0.8571428571428571</v>
      </c>
      <c r="D494" s="25">
        <f t="shared" si="42"/>
        <v>0.92307692307692302</v>
      </c>
    </row>
    <row r="495" spans="1:4" x14ac:dyDescent="0.25">
      <c r="A495" s="19">
        <v>494</v>
      </c>
      <c r="B495" s="26">
        <f>0/1</f>
        <v>0</v>
      </c>
      <c r="C495" s="26">
        <f>0/8</f>
        <v>0</v>
      </c>
      <c r="D495" s="25" t="e">
        <f t="shared" si="42"/>
        <v>#DIV/0!</v>
      </c>
    </row>
    <row r="496" spans="1:4" x14ac:dyDescent="0.25">
      <c r="A496" s="19">
        <v>495</v>
      </c>
      <c r="B496" s="26">
        <f>0/1</f>
        <v>0</v>
      </c>
      <c r="C496" s="26">
        <f>0/8</f>
        <v>0</v>
      </c>
      <c r="D496" s="25" t="e">
        <f t="shared" si="42"/>
        <v>#DIV/0!</v>
      </c>
    </row>
    <row r="497" spans="1:4" x14ac:dyDescent="0.25">
      <c r="A497" s="19">
        <v>496</v>
      </c>
      <c r="B497" s="26">
        <f>0/1</f>
        <v>0</v>
      </c>
      <c r="C497" s="26">
        <f>0/10</f>
        <v>0</v>
      </c>
      <c r="D497" s="25" t="e">
        <f t="shared" si="42"/>
        <v>#DIV/0!</v>
      </c>
    </row>
    <row r="498" spans="1:4" x14ac:dyDescent="0.25">
      <c r="A498" s="19">
        <v>497</v>
      </c>
      <c r="B498" s="26">
        <f>0/1</f>
        <v>0</v>
      </c>
      <c r="C498" s="26">
        <f>0/8</f>
        <v>0</v>
      </c>
      <c r="D498" s="25" t="e">
        <f t="shared" si="42"/>
        <v>#DIV/0!</v>
      </c>
    </row>
    <row r="499" spans="1:4" x14ac:dyDescent="0.25">
      <c r="A499" s="19">
        <v>498</v>
      </c>
      <c r="B499" s="26" t="e">
        <f t="shared" ref="B499:C510" si="46">0/0</f>
        <v>#DIV/0!</v>
      </c>
      <c r="C499" s="26" t="e">
        <f t="shared" si="46"/>
        <v>#DIV/0!</v>
      </c>
      <c r="D499" s="25" t="e">
        <f t="shared" si="42"/>
        <v>#DIV/0!</v>
      </c>
    </row>
    <row r="500" spans="1:4" x14ac:dyDescent="0.25">
      <c r="A500" s="19">
        <v>499</v>
      </c>
      <c r="B500" s="26" t="e">
        <f t="shared" si="46"/>
        <v>#DIV/0!</v>
      </c>
      <c r="C500" s="26" t="e">
        <f t="shared" si="46"/>
        <v>#DIV/0!</v>
      </c>
      <c r="D500" s="25" t="e">
        <f t="shared" si="42"/>
        <v>#DIV/0!</v>
      </c>
    </row>
    <row r="501" spans="1:4" x14ac:dyDescent="0.25">
      <c r="A501" s="19">
        <v>500</v>
      </c>
      <c r="B501" s="26" t="e">
        <f t="shared" si="46"/>
        <v>#DIV/0!</v>
      </c>
      <c r="C501" s="26" t="e">
        <f t="shared" si="46"/>
        <v>#DIV/0!</v>
      </c>
      <c r="D501" s="25" t="e">
        <f t="shared" ref="D501:D511" si="47">(2*B501*C501)/(B501+C501)</f>
        <v>#DIV/0!</v>
      </c>
    </row>
    <row r="502" spans="1:4" x14ac:dyDescent="0.25">
      <c r="A502" s="19">
        <v>501</v>
      </c>
      <c r="B502" s="26" t="e">
        <f t="shared" si="46"/>
        <v>#DIV/0!</v>
      </c>
      <c r="C502" s="26" t="e">
        <f t="shared" si="46"/>
        <v>#DIV/0!</v>
      </c>
      <c r="D502" s="25" t="e">
        <f t="shared" si="47"/>
        <v>#DIV/0!</v>
      </c>
    </row>
    <row r="503" spans="1:4" x14ac:dyDescent="0.25">
      <c r="A503" s="19">
        <v>502</v>
      </c>
      <c r="B503" s="26" t="e">
        <f t="shared" si="46"/>
        <v>#DIV/0!</v>
      </c>
      <c r="C503" s="26" t="e">
        <f t="shared" si="46"/>
        <v>#DIV/0!</v>
      </c>
      <c r="D503" s="25" t="e">
        <f t="shared" si="47"/>
        <v>#DIV/0!</v>
      </c>
    </row>
    <row r="504" spans="1:4" x14ac:dyDescent="0.25">
      <c r="A504" s="19">
        <v>503</v>
      </c>
      <c r="B504" s="26" t="e">
        <f t="shared" si="46"/>
        <v>#DIV/0!</v>
      </c>
      <c r="C504" s="26" t="e">
        <f t="shared" si="46"/>
        <v>#DIV/0!</v>
      </c>
      <c r="D504" s="25" t="e">
        <f t="shared" si="47"/>
        <v>#DIV/0!</v>
      </c>
    </row>
    <row r="505" spans="1:4" x14ac:dyDescent="0.25">
      <c r="A505" s="19">
        <v>504</v>
      </c>
      <c r="B505" s="26" t="e">
        <f t="shared" si="46"/>
        <v>#DIV/0!</v>
      </c>
      <c r="C505" s="26" t="e">
        <f t="shared" si="46"/>
        <v>#DIV/0!</v>
      </c>
      <c r="D505" s="25" t="e">
        <f t="shared" si="47"/>
        <v>#DIV/0!</v>
      </c>
    </row>
    <row r="506" spans="1:4" x14ac:dyDescent="0.25">
      <c r="A506" s="19">
        <v>505</v>
      </c>
      <c r="B506" s="26" t="e">
        <f t="shared" si="46"/>
        <v>#DIV/0!</v>
      </c>
      <c r="C506" s="26" t="e">
        <f t="shared" si="46"/>
        <v>#DIV/0!</v>
      </c>
      <c r="D506" s="25" t="e">
        <f t="shared" si="47"/>
        <v>#DIV/0!</v>
      </c>
    </row>
    <row r="507" spans="1:4" x14ac:dyDescent="0.25">
      <c r="A507" s="19">
        <v>506</v>
      </c>
      <c r="B507" s="26" t="e">
        <f t="shared" si="46"/>
        <v>#DIV/0!</v>
      </c>
      <c r="C507" s="26" t="e">
        <f t="shared" si="46"/>
        <v>#DIV/0!</v>
      </c>
      <c r="D507" s="25" t="e">
        <f t="shared" si="47"/>
        <v>#DIV/0!</v>
      </c>
    </row>
    <row r="508" spans="1:4" x14ac:dyDescent="0.25">
      <c r="A508" s="19">
        <v>507</v>
      </c>
      <c r="B508" s="26" t="e">
        <f t="shared" si="46"/>
        <v>#DIV/0!</v>
      </c>
      <c r="C508" s="26" t="e">
        <f t="shared" si="46"/>
        <v>#DIV/0!</v>
      </c>
      <c r="D508" s="25" t="e">
        <f t="shared" si="47"/>
        <v>#DIV/0!</v>
      </c>
    </row>
    <row r="509" spans="1:4" x14ac:dyDescent="0.25">
      <c r="A509" s="19">
        <v>508</v>
      </c>
      <c r="B509" s="26" t="e">
        <f t="shared" si="46"/>
        <v>#DIV/0!</v>
      </c>
      <c r="C509" s="26" t="e">
        <f t="shared" si="46"/>
        <v>#DIV/0!</v>
      </c>
      <c r="D509" s="25" t="e">
        <f t="shared" si="47"/>
        <v>#DIV/0!</v>
      </c>
    </row>
    <row r="510" spans="1:4" x14ac:dyDescent="0.25">
      <c r="A510" s="19">
        <v>509</v>
      </c>
      <c r="B510" s="26" t="e">
        <f t="shared" si="46"/>
        <v>#DIV/0!</v>
      </c>
      <c r="C510" s="26" t="e">
        <f t="shared" si="46"/>
        <v>#DIV/0!</v>
      </c>
      <c r="D510" s="25" t="e">
        <f t="shared" si="47"/>
        <v>#DIV/0!</v>
      </c>
    </row>
    <row r="511" spans="1:4" x14ac:dyDescent="0.25">
      <c r="A511" s="19">
        <v>510</v>
      </c>
      <c r="B511" s="26">
        <f>5/5</f>
        <v>1</v>
      </c>
      <c r="C511" s="26">
        <f>5/5</f>
        <v>1</v>
      </c>
      <c r="D511" s="25">
        <f t="shared" si="47"/>
        <v>1</v>
      </c>
    </row>
  </sheetData>
  <pageMargins left="0.511811024" right="0.511811024" top="0.78740157499999996" bottom="0.78740157499999996" header="0.31496062000000002" footer="0.31496062000000002"/>
  <ignoredErrors>
    <ignoredError sqref="C63" formula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Estatisticas</vt:lpstr>
      <vt:lpstr>EstatisticasGraficos</vt:lpstr>
      <vt:lpstr>Pergs</vt:lpstr>
      <vt:lpstr>PergsGraficos</vt:lpstr>
      <vt:lpstr>Alts</vt:lpstr>
      <vt:lpstr>AltsGraficos</vt:lpstr>
      <vt:lpstr>PergsFilhas</vt:lpstr>
      <vt:lpstr>PergsFilhasGraficos</vt:lpstr>
      <vt:lpstr>Grupos</vt:lpstr>
      <vt:lpstr>Exp_1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2021-07-12T15:37:11Z</dcterms:modified>
</cp:coreProperties>
</file>