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myoffice.accenture.com/personal/takao_hattori_accenture_com/Documents/procurement新案件/"/>
    </mc:Choice>
  </mc:AlternateContent>
  <xr:revisionPtr revIDLastSave="3292" documentId="8_{208AD0B3-B563-4589-9ADC-C3398EEFE3E8}" xr6:coauthVersionLast="47" xr6:coauthVersionMax="47" xr10:uidLastSave="{0009F5FB-2F6D-488F-A1CE-C6AC1898514B}"/>
  <bookViews>
    <workbookView xWindow="28680" yWindow="-120" windowWidth="29040" windowHeight="15720" firstSheet="5" activeTab="7" xr2:uid="{4ABF97E1-3950-4080-AFDC-F42B00DE8D0A}"/>
  </bookViews>
  <sheets>
    <sheet name="0_Avanade信用調査クライテリア対応表" sheetId="4" r:id="rId1"/>
    <sheet name="1_Avanade信用調査シェアポシステム説明" sheetId="2" r:id="rId2"/>
    <sheet name="2_シェアポシステム項目(2次評価に必要分のみ)" sheetId="9" r:id="rId3"/>
    <sheet name="3_2次評価結果メモサンプル" sheetId="8" r:id="rId4"/>
    <sheet name="4-1_2次評価結果計算_ET_1.コントラクター(業務委託)" sheetId="7" r:id="rId5"/>
    <sheet name="(Apdx)Competitor" sheetId="5" r:id="rId6"/>
    <sheet name="(Apdx)取引銀行" sheetId="6" r:id="rId7"/>
    <sheet name="(Apdx)全銀協正会員リスト" sheetId="10" r:id="rId8"/>
    <sheet name="(Apdx)全国信用金協会リスト" sheetId="11" r:id="rId9"/>
    <sheet name="(save)avanade信用調査伊藤作業用" sheetId="1" r:id="rId10"/>
  </sheets>
  <definedNames>
    <definedName name="linkKyokatodokedeNo" localSheetId="9">'(save)avanade信用調査伊藤作業用'!#REF!</definedName>
    <definedName name="linkKyokatodokedeNo" localSheetId="3">'3_2次評価結果メモサンプル'!#REF!</definedName>
    <definedName name="OLE_LINK9" localSheetId="0">'0_Avanade信用調査クライテリア対応表'!$A$54</definedName>
    <definedName name="SPBookmark__x005f_x002d__x005f_x002d__x005f_x002d__x005f_x002d__x003" localSheetId="9">'(save)avanade信用調査伊藤作業用'!#REF!</definedName>
    <definedName name="SPBookmark__x005f_x002d__x005f_x002d__x005f_x002d__x005f_x002d__x003" localSheetId="3">'3_2次評価結果メモサンプル'!#REF!</definedName>
    <definedName name="SPBookmark_A2_x005f_x002d_3_x005f_x002d_CX_x005f_x002d_TEMP_x" localSheetId="1">'1_Avanade信用調査シェアポシステム説明'!#REF!</definedName>
    <definedName name="SPBookmark_A2_x005f_x002d_3_x005f_x002d_CX_x005f_x002d_TEMP_x" localSheetId="2">'2_シェアポシステム項目(2次評価に必要分のみ)'!$S$3</definedName>
    <definedName name="SPBookmark_A2_x005f_x002d_3_x005f_x002d_CX_x005f_x002d_TEMP_x" localSheetId="4">'4-1_2次評価結果計算_ET_1.コントラクター(業務委託)'!$AV$4</definedName>
    <definedName name="SPBookmark_A2_x005f_x002d_3_x005f_x002d_NONCX_x005f_x002d_HR_" localSheetId="1">'1_Avanade信用調査シェアポシステム説明'!#REF!</definedName>
    <definedName name="SPBookmark_A2_x005f_x002d_3_x005f_x002d_NONCX_x005f_x002d_HR_" localSheetId="2">'2_シェアポシステム項目(2次評価に必要分のみ)'!$U$3</definedName>
    <definedName name="SPBookmark_A2_x005f_x002d_3_x005f_x002d_NONCX_x005f_x002d_HR_" localSheetId="4">'4-1_2次評価結果計算_ET_1.コントラクター(業務委託)'!$AW$4</definedName>
    <definedName name="SPBookmark_A2_x005f_x002d_3_x005f_x002d_NONCX_x005f_x002e_ISO" localSheetId="1">'1_Avanade信用調査シェアポシステム説明'!#REF!</definedName>
    <definedName name="SPBookmark_A2_x005f_x002d_3_x005f_x002d_NONCX_x005f_x002e_ISO" localSheetId="2">'2_シェアポシステム項目(2次評価に必要分のみ)'!$T$3</definedName>
    <definedName name="SPBookmark_A2_x005f_x002d_3_x005f_x002d_NONCX_x005f_x002e_ISO" localSheetId="4">'4-1_2次評価結果計算_ET_1.コントラクター(業務委託)'!$AL$4</definedName>
    <definedName name="SPBookmark_A2_x005f_x002d_4_x005f_x002e__x005f_x8a2d__x005f_x7acb__" localSheetId="1">'1_Avanade信用調査シェアポシステム説明'!#REF!</definedName>
    <definedName name="SPBookmark_A2_x005f_x002d_4_x005f_x002e__x005f_x8a2d__x005f_x7acb__" localSheetId="2">'2_シェアポシステム項目(2次評価に必要分のみ)'!$R$7</definedName>
    <definedName name="SPBookmark_A2_x005f_x002d_4_x005f_x002e__x005f_x8a2d__x005f_x7acb__" localSheetId="4">'4-1_2次評価結果計算_ET_1.コントラクター(業務委託)'!#REF!</definedName>
    <definedName name="SPBookmark_A2_x005f_x002d_5_x005f_x002e_CCR_x005f_x3067__x53d" localSheetId="1">'1_Avanade信用調査シェアポシステム説明'!#REF!</definedName>
    <definedName name="SPBookmark_A2_x005f_x002d_5_x005f_x002e_CCR_x005f_x3067__x53d" localSheetId="2">'2_シェアポシステム項目(2次評価に必要分のみ)'!$R$8</definedName>
    <definedName name="SPBookmark_A2_x005f_x002d_5_x005f_x002e_CCR_x005f_x3067__x53d" localSheetId="4">'4-1_2次評価結果計算_ET_1.コントラクター(業務委託)'!#REF!</definedName>
    <definedName name="SPBookmark_A2_x005f_x002d_A_x005f_x002e__x005f_x8cc7__x005f_x672c__" localSheetId="1">'1_Avanade信用調査シェアポシステム説明'!#REF!</definedName>
    <definedName name="SPBookmark_A2_x005f_x002d_A_x005f_x002e__x005f_x8cc7__x005f_x672c__" localSheetId="2">'2_シェアポシステム項目(2次評価に必要分のみ)'!$R$9</definedName>
    <definedName name="SPBookmark_A2_x005f_x002d_A_x005f_x002e__x005f_x8cc7__x005f_x672c__" localSheetId="4">'4-1_2次評価結果計算_ET_1.コントラクター(業務委託)'!#REF!</definedName>
    <definedName name="SPBookmark_Category_x005f_x0020_group" localSheetId="9">'(save)avanade信用調査伊藤作業用'!#REF!</definedName>
    <definedName name="SPBookmark_Category_x005f_x0020_group" localSheetId="3">'3_2次評価結果メモサンプル'!#REF!</definedName>
    <definedName name="SPBookmark_Company_x005f_x0020_Code" localSheetId="9">'(save)avanade信用調査伊藤作業用'!#REF!</definedName>
    <definedName name="SPBookmark_Company_x005f_x0020_Code" localSheetId="3">'3_2次評価結果メモサンプル'!#REF!</definedName>
    <definedName name="SPBookmark_NewSupplierID" localSheetId="9">'(save)avanade信用調査伊藤作業用'!#REF!</definedName>
    <definedName name="SPBookmark_NewSupplierID" localSheetId="3">'3_2次評価結果メモサンプル'!#REF!</definedName>
    <definedName name="SPBookmark_SAP_x005f_x0020_ID" localSheetId="9">'(save)avanade信用調査伊藤作業用'!#REF!</definedName>
    <definedName name="SPBookmark_SAP_x005f_x0020_ID" localSheetId="3">'3_2次評価結果メモサンプル'!#REF!</definedName>
    <definedName name="type" localSheetId="5">#REF!</definedName>
    <definedName name="type" localSheetId="0">#REF!</definedName>
    <definedName name="type">#REF!</definedName>
    <definedName name="type2">#REF!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8" i="11" l="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233" i="11"/>
  <c r="B232" i="11"/>
  <c r="B231" i="11"/>
  <c r="B230" i="11"/>
  <c r="B229" i="11"/>
  <c r="B228" i="11"/>
  <c r="B227" i="11"/>
  <c r="B226" i="11"/>
  <c r="B225" i="11"/>
  <c r="B224" i="11"/>
  <c r="B223" i="11"/>
  <c r="B222" i="11"/>
  <c r="B221" i="11"/>
  <c r="B220" i="11"/>
  <c r="B219" i="11"/>
  <c r="B218" i="11"/>
  <c r="B217" i="11"/>
  <c r="B216" i="11"/>
  <c r="B215" i="11"/>
  <c r="B214" i="11"/>
  <c r="B213" i="11"/>
  <c r="B212" i="11"/>
  <c r="B211" i="11"/>
  <c r="B210" i="11"/>
  <c r="B209" i="11"/>
  <c r="B208" i="11"/>
  <c r="B207" i="11"/>
  <c r="B206" i="11"/>
  <c r="B205" i="11"/>
  <c r="B204" i="11"/>
  <c r="B203" i="11"/>
  <c r="B202" i="1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AE6" i="7" l="1"/>
  <c r="AE5" i="7"/>
  <c r="AR6" i="7"/>
  <c r="AR5" i="7"/>
  <c r="AU5" i="7"/>
  <c r="AK5" i="7"/>
  <c r="AK6" i="7"/>
  <c r="E95" i="8" l="1"/>
  <c r="E94" i="8"/>
  <c r="E93" i="8"/>
  <c r="E92" i="8"/>
  <c r="E91" i="8"/>
  <c r="E90" i="8"/>
  <c r="E89" i="8"/>
  <c r="E88" i="8"/>
  <c r="E87" i="8"/>
  <c r="E86" i="8"/>
  <c r="E85" i="8"/>
  <c r="E84" i="8"/>
  <c r="E83" i="8"/>
  <c r="E82" i="8"/>
  <c r="E81" i="8"/>
  <c r="E80" i="8"/>
  <c r="E79" i="8"/>
  <c r="E78"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F20" i="8"/>
  <c r="A20" i="8"/>
  <c r="F19" i="8"/>
  <c r="A19" i="8"/>
  <c r="F18" i="8"/>
  <c r="A18" i="8"/>
  <c r="F17" i="8"/>
  <c r="A17" i="8"/>
  <c r="F16" i="8"/>
  <c r="A16" i="8"/>
  <c r="F15" i="8"/>
  <c r="A15" i="8"/>
  <c r="F14" i="8"/>
  <c r="A14" i="8"/>
  <c r="F13" i="8"/>
  <c r="A13" i="8"/>
  <c r="F12" i="8"/>
  <c r="A12" i="8"/>
  <c r="F11" i="8"/>
  <c r="A11" i="8"/>
  <c r="F10" i="8"/>
  <c r="A10" i="8"/>
  <c r="A9" i="8"/>
  <c r="A2" i="8"/>
  <c r="A4" i="8"/>
  <c r="A3" i="8"/>
  <c r="F52" i="1"/>
  <c r="F51" i="1"/>
  <c r="F50" i="1"/>
  <c r="F49" i="1"/>
  <c r="F48" i="1"/>
  <c r="F47" i="1"/>
  <c r="F46" i="1"/>
  <c r="F45" i="1"/>
  <c r="F44" i="1"/>
  <c r="F43" i="1"/>
  <c r="F42" i="1"/>
  <c r="K5" i="7"/>
  <c r="K6" i="7"/>
  <c r="AU6" i="7"/>
  <c r="AA5" i="7"/>
  <c r="AB5" i="7" s="1"/>
  <c r="AC5" i="7" s="1"/>
  <c r="AA6" i="7"/>
  <c r="AN5" i="7"/>
  <c r="AN6" i="7"/>
  <c r="T6" i="7" l="1" a="1"/>
  <c r="T6" i="7" s="1"/>
  <c r="AP6" i="7"/>
  <c r="AQ6" i="7" s="1"/>
  <c r="AF6" i="7" s="1"/>
  <c r="AB6" i="7"/>
  <c r="AC6" i="7" s="1"/>
  <c r="AP5" i="7"/>
  <c r="AQ5" i="7" s="1"/>
  <c r="AF5" i="7" s="1"/>
  <c r="T5" i="7" s="1" a="1"/>
  <c r="T5" i="7" s="1"/>
  <c r="BN5" i="7"/>
  <c r="P5" i="7"/>
  <c r="BN6" i="7"/>
  <c r="P6" i="7"/>
  <c r="E96" i="8"/>
  <c r="E127" i="1" l="1"/>
  <c r="E126" i="1"/>
  <c r="E125" i="1"/>
  <c r="E124" i="1"/>
  <c r="E123" i="1"/>
  <c r="E122" i="1"/>
  <c r="E121" i="1"/>
  <c r="E120" i="1"/>
  <c r="E119" i="1"/>
  <c r="E118" i="1"/>
  <c r="E117" i="1"/>
  <c r="E116" i="1"/>
  <c r="E115" i="1"/>
  <c r="E114" i="1"/>
  <c r="E113" i="1"/>
  <c r="E112" i="1"/>
  <c r="E111" i="1"/>
  <c r="E110"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 r="E12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tc={3037F9D0-B828-46D4-82D3-8461F261F4F4}</author>
    <author>tc={8284AEB3-7ADB-4828-90E1-DC2C782C3CE9}</author>
  </authors>
  <commentList>
    <comment ref="AA4" authorId="0" shapeId="0" xr:uid="{3037F9D0-B828-46D4-82D3-8461F261F4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作業日付入力してください</t>
      </text>
    </comment>
    <comment ref="AJ4" authorId="1" shapeId="0" xr:uid="{8284AEB3-7ADB-4828-90E1-DC2C782C3C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「登録番号-枝番」形式で入力</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<sst xmlns="http://schemas.openxmlformats.org/spreadsheetml/2006/main" count="1548" uniqueCount="1070">
  <si>
    <t>No</t>
    <phoneticPr fontId="3"/>
  </si>
  <si>
    <t>シェアポシステム連番</t>
    <rPh sb="8" eb="10">
      <t>レンバン</t>
    </rPh>
    <phoneticPr fontId="3"/>
  </si>
  <si>
    <t>Status</t>
    <phoneticPr fontId="3"/>
  </si>
  <si>
    <t>伊藤レビュー状況</t>
    <rPh sb="0" eb="2">
      <t>イトウ</t>
    </rPh>
    <rPh sb="6" eb="8">
      <t>ジョウキョウ</t>
    </rPh>
    <phoneticPr fontId="3"/>
  </si>
  <si>
    <t>申請日付</t>
    <rPh sb="0" eb="2">
      <t>シンセイ</t>
    </rPh>
    <rPh sb="2" eb="4">
      <t>ヒヅケ</t>
    </rPh>
    <phoneticPr fontId="3"/>
  </si>
  <si>
    <t>Req_ID</t>
    <phoneticPr fontId="3"/>
  </si>
  <si>
    <t>サプライヤーのカテゴリ</t>
    <phoneticPr fontId="3"/>
  </si>
  <si>
    <t>サプライヤーの正式名称</t>
    <rPh sb="7" eb="11">
      <t>セイシキメイショウ</t>
    </rPh>
    <phoneticPr fontId="3"/>
  </si>
  <si>
    <t>TDB企業CD、法人番号、代表社名</t>
    <phoneticPr fontId="3"/>
  </si>
  <si>
    <t>Req_ID_サプライヤーの正式名称</t>
    <rPh sb="14" eb="18">
      <t>セイシキメイショウ</t>
    </rPh>
    <phoneticPr fontId="3"/>
  </si>
  <si>
    <t>2次評価コメント</t>
    <rPh sb="1" eb="2">
      <t>ツギ</t>
    </rPh>
    <rPh sb="2" eb="4">
      <t>ヒョウカ</t>
    </rPh>
    <phoneticPr fontId="3"/>
  </si>
  <si>
    <t>Supplier起用申請リンク先</t>
    <rPh sb="8" eb="12">
      <t>キヨウシンセイ</t>
    </rPh>
    <rPh sb="15" eb="16">
      <t>サキ</t>
    </rPh>
    <phoneticPr fontId="3"/>
  </si>
  <si>
    <t>Supplier起用申請リンク先(Editモード)</t>
    <rPh sb="8" eb="12">
      <t>キヨウシンセイ</t>
    </rPh>
    <rPh sb="15" eb="16">
      <t>サキ</t>
    </rPh>
    <phoneticPr fontId="3"/>
  </si>
  <si>
    <t>サプライヤーのHPのURL</t>
    <phoneticPr fontId="3"/>
  </si>
  <si>
    <t>備考1</t>
    <rPh sb="0" eb="2">
      <t>ビコウ</t>
    </rPh>
    <phoneticPr fontId="3"/>
  </si>
  <si>
    <t>備考2</t>
    <rPh sb="0" eb="2">
      <t>ビコウ</t>
    </rPh>
    <phoneticPr fontId="3"/>
  </si>
  <si>
    <t>メモ(業務開始日その他)</t>
    <rPh sb="3" eb="5">
      <t>ギョウム</t>
    </rPh>
    <rPh sb="5" eb="8">
      <t>カイシヒ</t>
    </rPh>
    <rPh sb="10" eb="11">
      <t>タ</t>
    </rPh>
    <phoneticPr fontId="3"/>
  </si>
  <si>
    <t>2次評価完了→上ノ山さん連携済2023/9/15</t>
    <rPh sb="1" eb="2">
      <t>ツギ</t>
    </rPh>
    <rPh sb="2" eb="4">
      <t>ヒョウカ</t>
    </rPh>
    <rPh sb="4" eb="6">
      <t>カンリョウ</t>
    </rPh>
    <rPh sb="7" eb="8">
      <t>ウエ</t>
    </rPh>
    <rPh sb="9" eb="10">
      <t>ヤマ</t>
    </rPh>
    <rPh sb="12" eb="14">
      <t>レンケイ</t>
    </rPh>
    <rPh sb="14" eb="15">
      <t>スミ</t>
    </rPh>
    <phoneticPr fontId="3"/>
  </si>
  <si>
    <t>SUS_A10006</t>
    <phoneticPr fontId="3"/>
  </si>
  <si>
    <t>1.コントラクター(業務委託)</t>
    <phoneticPr fontId="3"/>
  </si>
  <si>
    <t>SUS_A10006_テックベース株式会社</t>
    <phoneticPr fontId="3"/>
  </si>
  <si>
    <t>企業コード 168054746  ／ 法人番号 5013301045633
テックベース株式会社(テックベースカブシキガイシャ)
所在地	
東京都豊島区東池袋１－１７－１１
代表者	夏山　重雄</t>
    <phoneticPr fontId="3"/>
  </si>
  <si>
    <t>TSR企業情報(2023/3/28調査、2022/12月期まで収録)TSR評点50点(Greenランク)→信用調査クライテリアでは、マイナスポイントなし。ランク変わらず、Group A評価(Green評価)。
・裁判歴なし(社名＆代表社名(夏山　重雄氏)にて)→OK
・ISO27001(J0539)、Pマークなし→OK
・従業員：10名→OK(5名以下がNG※要員管理ができる体制か)
・設立：2020/5/1→OK(3年未満がNG)
・売上高(2022/12月期)：3億6,211万6千円→OK(1億円未満NG)
・取引銀行：りそな（池袋）は全銀協正会員(114会員)(※)に含まれる→OK。巣鴨信金（池袋）は全国信用金協会会員(※※)に含まれる→OK。その他、日本政策金融公庫。
【参考】資本金：300万円、株主：代表・夏山重雄氏（１００％）、営業種目：セキュリティ関連システムの開発（６５％），セキュリティ関連システムのコンサルティング、概況：２０２０年５月に（株）メグから一部システム開発部門が独立したセキュリティ関連システム会社。２０２３年１２月期は増収見込。
(※)全銀協正会員一覧
https://www.zenginkyo.or.jp/abstract/outline/organization/member-01/
(※※)全国信用金協会会員
https://www.shinkin.co.jp/tikubetu/kantou.htm#tokyo
※東京都内・同名他社に注意：本申請サプライヤー様(法人番号：5013301045633、HP：https://www.m-techbase.com/)住所は豊島区東池袋、また、千代田区九段南。同名他社(法人番号：、HP：https://www.techbase.jp/about/)の住所は台東区柳橋。</t>
    <rPh sb="3" eb="5">
      <t>キギョウ</t>
    </rPh>
    <rPh sb="5" eb="7">
      <t>ジョウホウ</t>
    </rPh>
    <rPh sb="17" eb="19">
      <t>チョウサ</t>
    </rPh>
    <rPh sb="27" eb="28">
      <t>ツキ</t>
    </rPh>
    <rPh sb="31" eb="33">
      <t>シュウロク</t>
    </rPh>
    <rPh sb="37" eb="39">
      <t>ヒョウテン</t>
    </rPh>
    <rPh sb="53" eb="57">
      <t>シンヨウチョウサ</t>
    </rPh>
    <rPh sb="80" eb="81">
      <t>カ</t>
    </rPh>
    <rPh sb="100" eb="102">
      <t>ヒョウカ</t>
    </rPh>
    <rPh sb="112" eb="114">
      <t>シャメイ</t>
    </rPh>
    <rPh sb="115" eb="119">
      <t>ダイヒョウシャメイ</t>
    </rPh>
    <rPh sb="125" eb="126">
      <t>シ</t>
    </rPh>
    <rPh sb="162" eb="165">
      <t>ジュウギョウイン</t>
    </rPh>
    <rPh sb="168" eb="169">
      <t>メイ</t>
    </rPh>
    <rPh sb="174" eb="175">
      <t>メイ</t>
    </rPh>
    <rPh sb="175" eb="177">
      <t>イカ</t>
    </rPh>
    <rPh sb="181" eb="183">
      <t>ヨウイン</t>
    </rPh>
    <rPh sb="183" eb="185">
      <t>カンリ</t>
    </rPh>
    <rPh sb="195" eb="197">
      <t>セツリツ</t>
    </rPh>
    <rPh sb="211" eb="212">
      <t>ネン</t>
    </rPh>
    <rPh sb="212" eb="214">
      <t>ミマン</t>
    </rPh>
    <rPh sb="220" eb="223">
      <t>ウリアゲダカ</t>
    </rPh>
    <rPh sb="236" eb="237">
      <t>オク</t>
    </rPh>
    <rPh sb="242" eb="243">
      <t>マン</t>
    </rPh>
    <rPh sb="244" eb="246">
      <t>センエン</t>
    </rPh>
    <rPh sb="251" eb="253">
      <t>オクエン</t>
    </rPh>
    <rPh sb="253" eb="255">
      <t>ミマン</t>
    </rPh>
    <rPh sb="260" eb="264">
      <t>トリヒキギンコウ</t>
    </rPh>
    <rPh sb="331" eb="332">
      <t>タ</t>
    </rPh>
    <rPh sb="344" eb="346">
      <t>サンコウ</t>
    </rPh>
    <rPh sb="347" eb="350">
      <t>シホンキン</t>
    </rPh>
    <rPh sb="354" eb="355">
      <t>マン</t>
    </rPh>
    <rPh sb="355" eb="356">
      <t>エン</t>
    </rPh>
    <rPh sb="357" eb="359">
      <t>カブヌシ</t>
    </rPh>
    <rPh sb="360" eb="362">
      <t>ダイヒョウ</t>
    </rPh>
    <rPh sb="367" eb="368">
      <t>シ</t>
    </rPh>
    <rPh sb="375" eb="379">
      <t>エイギョウシュモク</t>
    </rPh>
    <rPh sb="423" eb="425">
      <t>ガイキョウ</t>
    </rPh>
    <rPh sb="637" eb="640">
      <t>トウキョウト</t>
    </rPh>
    <rPh sb="640" eb="641">
      <t>ウチ</t>
    </rPh>
    <rPh sb="642" eb="646">
      <t>ドウメイタシャ</t>
    </rPh>
    <rPh sb="647" eb="649">
      <t>チュウイ</t>
    </rPh>
    <rPh sb="650" eb="653">
      <t>ホンシンセイ</t>
    </rPh>
    <rPh sb="659" eb="660">
      <t>サマ</t>
    </rPh>
    <rPh sb="661" eb="665">
      <t>ホウジンバンゴウ</t>
    </rPh>
    <rPh sb="711" eb="713">
      <t>ジュウショ</t>
    </rPh>
    <rPh sb="714" eb="717">
      <t>トシマク</t>
    </rPh>
    <rPh sb="717" eb="720">
      <t>ヒガシイケブクロ</t>
    </rPh>
    <rPh sb="732" eb="734">
      <t>ドウメイ</t>
    </rPh>
    <rPh sb="734" eb="736">
      <t>タシャ</t>
    </rPh>
    <rPh sb="737" eb="741">
      <t>ホウジンバンゴウ</t>
    </rPh>
    <rPh sb="778" eb="780">
      <t>ジュウショ</t>
    </rPh>
    <phoneticPr fontId="3"/>
  </si>
  <si>
    <t>https://ts.accenture.com/sites/APS_Accenture_Japan/Lists/RF_SU_Avanade/DispForm.aspx?ID=6&amp;ContentTypeId=0x01001108D726A40CAA47B825ED9CB59C007E</t>
    <phoneticPr fontId="3"/>
  </si>
  <si>
    <t>https://www.m-techbase.com/</t>
    <phoneticPr fontId="3"/>
  </si>
  <si>
    <t>SUS_A10007</t>
  </si>
  <si>
    <t>7.Core Services(HR)</t>
    <phoneticPr fontId="3"/>
  </si>
  <si>
    <t>日本アタウェイ株式会社</t>
    <phoneticPr fontId="3"/>
  </si>
  <si>
    <t>企業コード 986469221  ／ 法人番号 3010001136327
日本アタウェイ株式会社(ニホンアタウェイカブシキガイシャ)
所在地	
東京都千代田区有楽町１－５－１　日比谷マリンビル８階
代表者	野﨑　將靖</t>
    <phoneticPr fontId="3"/>
  </si>
  <si>
    <t>TDB-COSMOS2フル(2023/5/1調査、2022/12月期まで収録)評点 51点(Greenランク)→信用調査クライテリアでは、1項目にてマイナスポイントあり。ランク変わらず、Group A評価(Green評価)。
・裁判歴なし(社名＆代表社名(野﨑　將靖氏)にて)→OK
・ISO27001なし、Pマーク(17002544-04)→OK
・ISO14001なし→NG※1
・従業員 65名→OK(5名以下がNG※要員管理ができる体制か)
 ・設　立 2008/5/12→OK(3年未満がNG)
・売上高(2022/12月期)11億5千万円→OK(1億円未満NG)
・取引銀行：みずほ（京橋）は全銀協正会員(114会員)(※)に含まれる→OK
・派遣免許(派13-311632)
【参考】資本金 1,000万円、株主： Ａｔａｗａｙ社(100%)
事業内容：ＥＲＰ（Ｅｎｔｅｒｐｒｉｓｅ　Ｒｅｓｏｕｒｃｅ　Ｐｌａｎｎｉｎｇ　企業資源計画）導入プロジェクトの支援コンサルティング業務を請け負っている。
(※)全銀協正会員一覧
https://www.zenginkyo.or.jp/abstract/outline/organization/member-01/</t>
    <rPh sb="22" eb="24">
      <t>チョウサ</t>
    </rPh>
    <rPh sb="32" eb="33">
      <t>ツキ</t>
    </rPh>
    <rPh sb="36" eb="38">
      <t>シュウロク</t>
    </rPh>
    <rPh sb="70" eb="72">
      <t>コウモク</t>
    </rPh>
    <rPh sb="254" eb="257">
      <t>ウリアゲダカ</t>
    </rPh>
    <rPh sb="270" eb="271">
      <t>オク</t>
    </rPh>
    <rPh sb="328" eb="332">
      <t>ハケンメンキョ</t>
    </rPh>
    <rPh sb="346" eb="348">
      <t>サンコウ</t>
    </rPh>
    <rPh sb="358" eb="359">
      <t>マン</t>
    </rPh>
    <rPh sb="361" eb="363">
      <t>カブヌシ</t>
    </rPh>
    <phoneticPr fontId="3"/>
  </si>
  <si>
    <t>https://ts.accenture.com/sites/APS_Accenture_Japan/Lists/RF_SU_Avanade/DispForm.aspx?ID=7&amp;ContentTypeId=0x01001108D726A40CAA47B825ED9CB59C007E</t>
    <phoneticPr fontId="3"/>
  </si>
  <si>
    <t>https://www.ataway.com/ja-jp/about/</t>
    <phoneticPr fontId="3"/>
  </si>
  <si>
    <t>SUS_A10008</t>
    <phoneticPr fontId="3"/>
  </si>
  <si>
    <t>5.Core Services(Marketing/Finance/Legal)</t>
    <phoneticPr fontId="3"/>
  </si>
  <si>
    <t>株式会社Legal Technology</t>
    <phoneticPr fontId="3"/>
  </si>
  <si>
    <t>企業コード 365034478  ／ 法人番号 2010001197295
株式会社Ｌｅｇａｌ　Ｔｅｃｈｎｏｌｏｇｙ(カブシキガイシャリーガルテクノロジー)
所在地	
東京都千代田区内神田３－２３－５
代表者	二木　康晴</t>
    <phoneticPr fontId="3"/>
  </si>
  <si>
    <r>
      <t>TSR企業レポート(2023/3/10調査、2022/11月期まで収録)TSR評点47点(Yellowランク)信用調査クライテリアでは、マイナスポイントなし。ランク変わらず、Group B評価(Yellow評価)。
・裁判歴なし(社名＆代表社名(二木　康晴氏)にて)→OK
・ISO27001なし、Pマークなし→NG※1
・ISO14001なし→NG※2
・従業員 約10名→OK(5名以下がNG※要員管理ができる体制か)</t>
    </r>
    <r>
      <rPr>
        <sz val="11"/>
        <color rgb="FFFF0000"/>
        <rFont val="游ゴシック"/>
        <family val="3"/>
        <charset val="128"/>
        <scheme val="minor"/>
      </rPr>
      <t xml:space="preserve">
</t>
    </r>
    <r>
      <rPr>
        <sz val="11"/>
        <color theme="1"/>
        <rFont val="游ゴシック"/>
        <family val="3"/>
        <charset val="128"/>
        <scheme val="minor"/>
      </rPr>
      <t xml:space="preserve"> ・設　立 2018/12/19→OK(3年未満がNG)</t>
    </r>
    <r>
      <rPr>
        <sz val="11"/>
        <color rgb="FFFF0000"/>
        <rFont val="游ゴシック"/>
        <family val="3"/>
        <charset val="128"/>
        <scheme val="minor"/>
      </rPr>
      <t xml:space="preserve">
</t>
    </r>
    <r>
      <rPr>
        <sz val="11"/>
        <color theme="1"/>
        <rFont val="游ゴシック"/>
        <family val="3"/>
        <charset val="128"/>
        <scheme val="minor"/>
      </rPr>
      <t>・売上高(2022/11月期)3億5,000万円→OK(1億円未満NG)
・取引銀行：不明
【参考】資本金：42,500千円、株主：代表(二木　康晴氏)、個人投資家、マネックスベンチャーズ（株）等、合計人数不詳。
事業内容：法律専門書を利用したクラウド型リサーチツールの提供
所見：２０１９年１２月に正式版をリリース。本調査時点（２０２３年３月）で有料会員数は約６，５００名まで増加しており、２０２３年１１月期も増収増益が予想される。代表者は弁護士資格を保有するなど一定の与信背景が見られるが、業績・財務数値などは把握に至らず前向きに評価する材料が少ない。</t>
    </r>
    <rPh sb="3" eb="5">
      <t>キギョウ</t>
    </rPh>
    <rPh sb="19" eb="21">
      <t>チョウサ</t>
    </rPh>
    <rPh sb="29" eb="30">
      <t>ツキ</t>
    </rPh>
    <rPh sb="33" eb="35">
      <t>シュウロク</t>
    </rPh>
    <rPh sb="39" eb="41">
      <t>ヒョウテン</t>
    </rPh>
    <rPh sb="43" eb="44">
      <t>テン</t>
    </rPh>
    <rPh sb="183" eb="184">
      <t>ヤク</t>
    </rPh>
    <rPh sb="257" eb="258">
      <t>オク</t>
    </rPh>
    <rPh sb="263" eb="264">
      <t>マン</t>
    </rPh>
    <rPh sb="284" eb="286">
      <t>フメイ</t>
    </rPh>
    <rPh sb="288" eb="290">
      <t>サンコウ</t>
    </rPh>
    <rPh sb="291" eb="294">
      <t>シホンキン</t>
    </rPh>
    <rPh sb="301" eb="303">
      <t>センエン</t>
    </rPh>
    <rPh sb="304" eb="306">
      <t>カブヌシ</t>
    </rPh>
    <rPh sb="307" eb="309">
      <t>ダイヒョウ</t>
    </rPh>
    <rPh sb="315" eb="316">
      <t>シ</t>
    </rPh>
    <rPh sb="318" eb="323">
      <t>コジントウシカ</t>
    </rPh>
    <rPh sb="338" eb="339">
      <t>トウ</t>
    </rPh>
    <rPh sb="340" eb="342">
      <t>ゴウケイ</t>
    </rPh>
    <rPh sb="342" eb="344">
      <t>ニンスウ</t>
    </rPh>
    <rPh sb="344" eb="346">
      <t>フショウ</t>
    </rPh>
    <rPh sb="348" eb="352">
      <t>ジギョウナイヨウ</t>
    </rPh>
    <rPh sb="379" eb="381">
      <t>ショケン</t>
    </rPh>
    <phoneticPr fontId="3"/>
  </si>
  <si>
    <t>https://ts.accenture.com/sites/APS_Accenture_Japan/Lists/RF_SU_Avanade/DispForm.aspx?ID=8&amp;Source=https%3A%2F%2Fts%2Eaccenture%2Ecom%2Fsites%2FAPS%5FAccenture%5FJapan%2FLists%2FRF%5FSU%5FAvanade%2FAllItems%2Easpx&amp;ContentTypeId=0x01001108D726A40CAA47B825ED9CB59C007E</t>
    <phoneticPr fontId="3"/>
  </si>
  <si>
    <t>https://www.legal-technology.jp/company/info.html</t>
    <phoneticPr fontId="3"/>
  </si>
  <si>
    <t>https://legal-library.jp/#</t>
    <phoneticPr fontId="3"/>
  </si>
  <si>
    <t>TSR企業レポート(3か月超え)=1.5万円</t>
    <rPh sb="3" eb="5">
      <t>キギョウ</t>
    </rPh>
    <rPh sb="12" eb="13">
      <t>ゲツ</t>
    </rPh>
    <rPh sb="13" eb="14">
      <t>コ</t>
    </rPh>
    <rPh sb="20" eb="22">
      <t>マンエン</t>
    </rPh>
    <phoneticPr fontId="3"/>
  </si>
  <si>
    <t>https://ts.accenture.com/sites/APS_Accenture_Japan/Lists/RF_SU_Avanade/AllItems.aspx</t>
    <phoneticPr fontId="3"/>
  </si>
  <si>
    <t>2次評価完了2023/9/28→要上ノ山さんに連絡</t>
    <rPh sb="1" eb="2">
      <t>ツギ</t>
    </rPh>
    <rPh sb="2" eb="6">
      <t>ヒョウカカンリョウ</t>
    </rPh>
    <rPh sb="16" eb="17">
      <t>ヨウ</t>
    </rPh>
    <rPh sb="17" eb="18">
      <t>ウエ</t>
    </rPh>
    <rPh sb="19" eb="20">
      <t>ヤマ</t>
    </rPh>
    <rPh sb="23" eb="25">
      <t>レンラク</t>
    </rPh>
    <phoneticPr fontId="3"/>
  </si>
  <si>
    <t>SUS_A10009</t>
    <phoneticPr fontId="3"/>
  </si>
  <si>
    <t>アクシスコンサルティング株式会社</t>
    <phoneticPr fontId="3"/>
  </si>
  <si>
    <t>987334735  ／ 法人番号 5010001078311
アクシスコンサルティング株式会社(アクシスコンサルティングカブシキガイシャ)
所在地	
東京都千代田区麹町４－８　麹町クリスタルシティ６階
代表者	山尾　幸弘</t>
    <phoneticPr fontId="3"/>
  </si>
  <si>
    <t>COSMOS2フル(2023/9/1調査、2023/6月期まで収録)上場・評点 58点(Greenランク)
→信用調査クライテリアでは、マイナスポイントなし。ランク変わらず、Group A評価(Green評価)。
・裁判歴なし→OK
・ISO27001なし、Pマーク(10860978-09)→OK
・従業員 82名→OK(5名以下がNG※要員管理ができる体制か)
・設　立 2002/4/1→OK(3年未満がNG)
・売上高(2023/6月期)39億12百万円円→OK(1億円未満NG)
・取引銀行 みずほ（九段）,三井住友（麹町）,三菱ＵＦＪ（麹町）,りそな（九段）,きらぼし（池袋）は全銀協正会員(114会員)(※)に含まれる→OK。その他、商工中金（本店）
・派遣免許あり(派13-300539)、有料職業紹介免許あり(13-ユ-010759)
【参考】資本金 6,800万円 、株主：計7名。創を筆頭に、代表(山尾　幸弘氏)、アクシスコンサルティング従業員持株会、取締役、等。
事業内容 コンサルティング・ＩＴ業界を専門とした人材紹介業を行っている。
(※)全銀協正会員一覧
https://www.zenginkyo.or.jp/abstract/outline/organization/member-01/</t>
    <rPh sb="18" eb="20">
      <t>チョウサ</t>
    </rPh>
    <rPh sb="27" eb="28">
      <t>ツキ</t>
    </rPh>
    <rPh sb="102" eb="104">
      <t>ヒョウカ</t>
    </rPh>
    <rPh sb="210" eb="213">
      <t>ウリアゲダカ</t>
    </rPh>
    <rPh sb="220" eb="221">
      <t>ツキ</t>
    </rPh>
    <rPh sb="225" eb="226">
      <t>オク</t>
    </rPh>
    <rPh sb="228" eb="231">
      <t>ヒャクマンエン</t>
    </rPh>
    <rPh sb="322" eb="323">
      <t>タ</t>
    </rPh>
    <rPh sb="334" eb="338">
      <t>ハケンメンキョ</t>
    </rPh>
    <rPh sb="353" eb="361">
      <t>ユウリョウショクギョウショウカイメンキョ</t>
    </rPh>
    <rPh sb="378" eb="380">
      <t>サンコウ</t>
    </rPh>
    <rPh sb="390" eb="391">
      <t>マン</t>
    </rPh>
    <rPh sb="394" eb="396">
      <t>カブヌシ</t>
    </rPh>
    <rPh sb="397" eb="398">
      <t>ケイ</t>
    </rPh>
    <rPh sb="399" eb="400">
      <t>メイ</t>
    </rPh>
    <rPh sb="403" eb="405">
      <t>ヒットウ</t>
    </rPh>
    <rPh sb="407" eb="409">
      <t>ダイヒョウ</t>
    </rPh>
    <rPh sb="415" eb="416">
      <t>シ</t>
    </rPh>
    <rPh sb="437" eb="440">
      <t>トリシマリヤク</t>
    </rPh>
    <rPh sb="441" eb="442">
      <t>トウハケンメンキョユウリョウショクギョウショウカイメンキョサンコウマンカブヌシ</t>
    </rPh>
    <phoneticPr fontId="3"/>
  </si>
  <si>
    <t>https://ts.accenture.com/sites/APS_Accenture_Japan/Lists/RF_SU_Avanade/DispForm.aspx?ID=9&amp;ContentTypeId=0x01001108D726A40CAA47B825ED9CB59C007E</t>
    <phoneticPr fontId="3"/>
  </si>
  <si>
    <t>https://axc-g.co.jp/about/</t>
    <phoneticPr fontId="3"/>
  </si>
  <si>
    <t>TDB－COSMOS2フル</t>
    <phoneticPr fontId="3"/>
  </si>
  <si>
    <t>起用理由/背景	
・アドバイザリーのリソースが不足しており、お客様の要望するプロジェクト開始期日にメンバーのアサインができない
取引詳細内容(委託業務、HW/SW、など)	
デジタルガバメント実行計画およびデジタル社会の実現に向けた重点計画に示されているネットワーク環境の更改を契機としたガバメントソリューション（以下、GSSという。）への移行を検討するという指針の下に厚生労働省の統合ネットワークのGSSへの移行の可否、移行に伴う方法、実施計画等を検討・策定
サプライヤーのカテゴリ	1.コントラクター(業務委託)
サプライヤーの正式名称	アクシスコンサルティング株式会社</t>
    <phoneticPr fontId="3"/>
  </si>
  <si>
    <t>完了</t>
    <rPh sb="0" eb="2">
      <t>カンリョウ</t>
    </rPh>
    <phoneticPr fontId="3"/>
  </si>
  <si>
    <t>SUS_A10010</t>
    <phoneticPr fontId="3"/>
  </si>
  <si>
    <t>4.Workplace(Facility Services/Travel)</t>
    <phoneticPr fontId="3"/>
  </si>
  <si>
    <t>株式会社オフィスバスターズ</t>
    <phoneticPr fontId="3"/>
  </si>
  <si>
    <t>企業コード 981445110  ／ 法人番号 8010001096335
株式会社オフィスバスターズ(カブシキガイシャオフィスバスターズ)
所在地	
東京都中央区日本橋室町１－５－３　三越前福島ビル２階
代表者	熊谷　正慶</t>
    <phoneticPr fontId="3"/>
  </si>
  <si>
    <t>COSMOS2フル(2023/5/30調査、2022/12月期まで収録)評点 65点(Greenランク)
→信用調査クライテリアでは、マイナスポイントなし。ランク変わらず、Group A評価(Green評価)。
・裁判歴なし(社名＆代表社名(熊谷　正慶氏)にて)→OK
・ISO27001なし、Pマークなし→NG※1
・ISO14001なし→NG※2
・従業員 540名→OK(5名以下がNG※要員管理ができる体制か)
・設　立 2003/6/20→OK(3年未満がNG)
・売上高(2022/12月期)133億43百万円→OK(1億円未満NG)
・取引銀行 みずほ（新宿）,三井住友（日本橋）,三菱ＵＦＪ（蒲田）,りそな（神田）は全銀協正会員(114会員)(※)に含まれる→OK。その他、商工中金（新宿）
【参考】資本金 7,495万円、株主：計65名。会長(天野　太郎氏)を筆頭に、テンポスホールディングス、アトライ、芙蓉総合リース、代表(熊谷　正慶氏)、等。
事業内容：ＯＡ機器・オフィス家具共に国内主要メーカーの代理店となり、中古品はリース会社・引越業者・産業廃棄物業者などから幅広く買い取り販売している。主業 41212 家具・建具卸売業 、従業 40621 電気機械器具卸売業（家庭用を除く） 
(※)全銀協正会員一覧
https://www.zenginkyo.or.jp/abstract/outline/organization/member-01/</t>
    <rPh sb="19" eb="21">
      <t>チョウサ</t>
    </rPh>
    <rPh sb="29" eb="30">
      <t>ツキ</t>
    </rPh>
    <rPh sb="33" eb="35">
      <t>シュウロク</t>
    </rPh>
    <rPh sb="238" eb="241">
      <t>ウリアゲダカ</t>
    </rPh>
    <rPh sb="249" eb="250">
      <t>ツキ</t>
    </rPh>
    <rPh sb="255" eb="256">
      <t>オク</t>
    </rPh>
    <rPh sb="343" eb="344">
      <t>タ</t>
    </rPh>
    <rPh sb="355" eb="357">
      <t>サンコウ</t>
    </rPh>
    <rPh sb="367" eb="368">
      <t>マン</t>
    </rPh>
    <rPh sb="370" eb="372">
      <t>カブヌシ</t>
    </rPh>
    <rPh sb="373" eb="374">
      <t>ケイ</t>
    </rPh>
    <rPh sb="376" eb="377">
      <t>メイ</t>
    </rPh>
    <rPh sb="378" eb="380">
      <t>カイチョウ</t>
    </rPh>
    <rPh sb="386" eb="387">
      <t>シ</t>
    </rPh>
    <rPh sb="389" eb="391">
      <t>ヒットウ</t>
    </rPh>
    <rPh sb="419" eb="421">
      <t>ダイヒョウ</t>
    </rPh>
    <rPh sb="427" eb="428">
      <t>シ</t>
    </rPh>
    <rPh sb="430" eb="431">
      <t>トウ</t>
    </rPh>
    <phoneticPr fontId="3"/>
  </si>
  <si>
    <t>https://ts.accenture.com/sites/APS_Accenture_Japan/Lists/RF_SU_Avanade/DispForm.aspx?ID=10&amp;ContentTypeId=0x01001108D726A40CAA47B825ED9CB59C007E</t>
    <phoneticPr fontId="3"/>
  </si>
  <si>
    <t>https://www.officebusters.co.jp/company/profile</t>
    <phoneticPr fontId="3"/>
  </si>
  <si>
    <t>起用理由/背景	
オフィスの家具を廃棄したく起用
すでにTSMにベンダー登録されているのですがCompany Code7001を追加したく申請いたします。
取引詳細内容(委託業務、HW/SW、など)	
産業廃棄物処理委託業務
サプライヤーのカテゴリ	4.Workplace(Facility Services/Travel)
サプライヤーの正式名称	株式会社オフィスバスターズ</t>
    <phoneticPr fontId="3"/>
  </si>
  <si>
    <t>SUS_A10011</t>
    <phoneticPr fontId="3"/>
  </si>
  <si>
    <t>株式会社アポルテフードファクトリー</t>
    <phoneticPr fontId="3"/>
  </si>
  <si>
    <t>企業コード 117001051  ／ 法人番号 8020001087077
株式会社アポルテフードファクトリー(カブシキガイシャアポルテフードファクトリー)
所在地	
神奈川県川崎市高津区北見方１－２１－１０
代表者	二階堂　徹</t>
    <phoneticPr fontId="3"/>
  </si>
  <si>
    <t xml:space="preserve">COSMOS2フル(2022/8/26調査、2022/7月期まで収録)評点 41点(Yellowランク)
→信用調査クライテリアでは、3項目にてマイナスポイントあり。ランクダウンして、Group C評価(Red評価)。
・裁判歴なし(社名＆代表社名(二階堂　徹氏)にて)→OK
・ISO27001なし、Pマークなし→NG※1
・ISO14001なし→NG※2
・従業員 26名→OK(5名以下がNG※要員管理ができる体制か)
・設　立 2010/8/1→OK(3年未満がNG)
・売上高(2022/7月期)5,800万円→NG※3(1億円未満NG)
・取引銀行 三井住友（溝ノ口）,横浜（溝口）,みずほ（溝ノ口）,きらぼし（登戸）は全銀協正会員(114会員)(※)に含まれる→OK。その他、日本政策金融公庫。
【参考】資本金 800万円、株主：代表(二階堂　徹氏)(50%)、取締役(寺澤　和仁氏)(50%)の計2名
事業内容：ケータリング事業を行っているほか、ワンウェイサービスである弁当のデリバリー事業も手掛けている。
(※)全銀協正会員一覧
https://www.zenginkyo.or.jp/abstract/outline/organization/member-01/
</t>
    <rPh sb="19" eb="21">
      <t>チョウサ</t>
    </rPh>
    <rPh sb="28" eb="29">
      <t>ツキ</t>
    </rPh>
    <rPh sb="32" eb="34">
      <t>シュウロク</t>
    </rPh>
    <rPh sb="68" eb="70">
      <t>コウモク</t>
    </rPh>
    <rPh sb="240" eb="243">
      <t>ウリアゲダカ</t>
    </rPh>
    <rPh sb="250" eb="251">
      <t>ツキ</t>
    </rPh>
    <rPh sb="343" eb="344">
      <t>タ</t>
    </rPh>
    <rPh sb="356" eb="358">
      <t>サンコウ</t>
    </rPh>
    <rPh sb="366" eb="367">
      <t>マン</t>
    </rPh>
    <rPh sb="369" eb="371">
      <t>カブヌシ</t>
    </rPh>
    <rPh sb="372" eb="374">
      <t>ダイヒョウ</t>
    </rPh>
    <rPh sb="380" eb="381">
      <t>シ</t>
    </rPh>
    <rPh sb="388" eb="391">
      <t>トリシマリヤク</t>
    </rPh>
    <rPh sb="396" eb="397">
      <t>ジン</t>
    </rPh>
    <rPh sb="397" eb="398">
      <t>シ</t>
    </rPh>
    <rPh sb="405" eb="406">
      <t>ケイ</t>
    </rPh>
    <rPh sb="407" eb="408">
      <t>メイ</t>
    </rPh>
    <phoneticPr fontId="3"/>
  </si>
  <si>
    <t>https://ts.accenture.com/sites/APS_Accenture_Japan/Lists/RF_SU_Avanade/DispForm.aspx?ID=11&amp;ContentTypeId=0x01001108D726A40CAA47B825ED9CB59C007E</t>
    <phoneticPr fontId="3"/>
  </si>
  <si>
    <t>https://www.aporte.net/food/company.html</t>
    <phoneticPr fontId="3"/>
  </si>
  <si>
    <t>許認可等
厚生労働大臣許可番号　有料職業紹介事業 13-ユ-050105 ／ 厚生労働大臣許可番号　一般労働者派遣事業 般13-050159 ／
プライバシーマーク 第10860234（09）号</t>
    <phoneticPr fontId="3"/>
  </si>
  <si>
    <t>起用理由/背景	
イベントでケータリングを手配する必要があり起用いたしました。すでにSupplierHubに掲載されており、Company code7001を追加したく申請いたします。
取引詳細内容(委託業務、HW/SW、など)	
ケータリングサービス
サプライヤーのカテゴリ	4.Workplace(Facility Services/Travel)
サプライヤーの正式名称	株式会社アポルテフードファクトリー</t>
    <phoneticPr fontId="3"/>
  </si>
  <si>
    <t>SUS_A10012</t>
    <phoneticPr fontId="3"/>
  </si>
  <si>
    <t>6.Recruiting(採用関連)</t>
    <phoneticPr fontId="3"/>
  </si>
  <si>
    <t>SUS_A10012_株式会社イフ</t>
    <phoneticPr fontId="3"/>
  </si>
  <si>
    <t>企業コード 983764077  ／ 法人番号 4010401062873
株式会社イフ(カブシキガイシャイフ)
所在地	
東京都港区芝浦３－１６－４　山田ビル５階
代表者	川﨑　芳清</t>
    <phoneticPr fontId="3"/>
  </si>
  <si>
    <t>COSMOS2フル(2023/3/22調査、2022/9月期まで収録)評点 51点(Greenランク)
→信用調査クライテリアでは、以下1項目にて、マイナスポイントあり。ランク変わらず、Group A評価(Green評価)。
・裁判歴なし(社名＆代表社名(川﨑　芳清氏)にて)→OK
・ISO27001なし、Pマーク(10860234-10)→OK
・ISO14001なし→NG※1
・従業員 22名→OK　(5名以下がNG※要員管理ができる体制か)
・設　立1988/6/1→OK　(3年未満がNG)
・売上高(2022/9月期)4億43百万円→OK　(1億円未満NG)
・取引銀行 りそな（渋谷）,みずほ（五反田）,横浜（渋谷）,三菱ＵＦＪ（五反田）は全銀協正会員(114会員)(※)に含まれる→OK。
・派遣免許あり(派13-050159)、有料職業紹介免許あり(13-ユ-050105)
【参考】資本金 1億円 、株主：代表(川﨑　芳清氏)(100%)の模様
事業内容 障害者の採用支援情報事業、採用支援人材紹介事業を手掛けている。
(※)全銀協正会員一覧
https://www.zenginkyo.or.jp/abstract/outline/organization/member-01/</t>
    <rPh sb="19" eb="21">
      <t>チョウサ</t>
    </rPh>
    <rPh sb="28" eb="29">
      <t>ツキ</t>
    </rPh>
    <rPh sb="32" eb="34">
      <t>シュウロク</t>
    </rPh>
    <rPh sb="66" eb="68">
      <t>イカ</t>
    </rPh>
    <rPh sb="69" eb="71">
      <t>コウモク</t>
    </rPh>
    <rPh sb="253" eb="256">
      <t>ウリアゲダカ</t>
    </rPh>
    <rPh sb="263" eb="264">
      <t>ツキ</t>
    </rPh>
    <rPh sb="264" eb="265">
      <t>キ</t>
    </rPh>
    <rPh sb="267" eb="268">
      <t>オク</t>
    </rPh>
    <rPh sb="270" eb="273">
      <t>ヒャクマンエン</t>
    </rPh>
    <rPh sb="355" eb="359">
      <t>ハケンメンキョ</t>
    </rPh>
    <rPh sb="374" eb="382">
      <t>ユウリョウショクギョウショウカイメンキョ</t>
    </rPh>
    <rPh sb="399" eb="401">
      <t>サンコウ</t>
    </rPh>
    <rPh sb="407" eb="408">
      <t>オク</t>
    </rPh>
    <rPh sb="411" eb="413">
      <t>カブヌシ</t>
    </rPh>
    <rPh sb="414" eb="416">
      <t>ダイヒョウ</t>
    </rPh>
    <rPh sb="422" eb="423">
      <t>シ</t>
    </rPh>
    <rPh sb="431" eb="433">
      <t>モヨウ</t>
    </rPh>
    <phoneticPr fontId="3"/>
  </si>
  <si>
    <t>https://ts.accenture.com/sites/APS_Accenture_Japan/Lists/RF_SU_Avanade/DispForm.aspx?ID=12&amp;ContentTypeId=0x01001108D726A40CAA47B825ED9CB59C007E</t>
    <phoneticPr fontId="3"/>
  </si>
  <si>
    <t>https://www.ifnet.co.jp/company_profile.html</t>
    <phoneticPr fontId="3"/>
  </si>
  <si>
    <t>住所変更あり</t>
    <rPh sb="0" eb="2">
      <t>ジュウショ</t>
    </rPh>
    <rPh sb="2" eb="4">
      <t>ヘンコウ</t>
    </rPh>
    <phoneticPr fontId="3"/>
  </si>
  <si>
    <t>SUS_A10013</t>
    <phoneticPr fontId="3"/>
  </si>
  <si>
    <t>SUS_A10013_ATD InnoSolutions株式会社</t>
    <phoneticPr fontId="3"/>
  </si>
  <si>
    <t>企業コード 458065520  ／ 法人番号 8130001074733
ＡＴＤ　ＩｎｎｏＳｏｌｕｔｉｏｎｓ株式会社(エーティーディーイノソリューションズカブシキガイシャ)
所在地	
京都府京都市中京区中島町９０－２　ａｕｎｅ京都三条９階
代表者	石川　侑扶</t>
    <phoneticPr fontId="3"/>
  </si>
  <si>
    <t xml:space="preserve">2023年7月設立新設企業のため、信用調査論拠データ無し（帝国データバンク(TDB)、東京商工リサーチ(TSR)ともに)。参考として、登記簿謄本相当情報を入手。その他、裁判歴・許認可免許は当方にて調査。判明分以下。
【参考】参考_TSR企業ダイジェスト(2023/7調査)※登記簿謄本相当情報
・裁判歴なし
・ISO27001なし、Pマークなし
・設立：2023/7/1
・従業員：不明
・売上高：不明(2023/7設立にて設立1期未満)
・取引銀行：京都信用金庫(同社HPに掲載あり)→同銀行は全国信用金協会会員(※※)に含まれる。
【参考】資本金100万円、株主：不明、扱い品：受託研究開発 [サービス業]、事業内容(HP掲載)：生成AIサービス開発、構築支援、セキュリティコンサルティング、ITコンサルティング、システム導入支援、農業DX、スマートシティ、デジタルツイン開発
(※※)全国信用金協会会員
https://www.shinkin.co.jp/tikubetu/kantou.htm#tokyo	</t>
    <rPh sb="7" eb="9">
      <t>セツリツ</t>
    </rPh>
    <rPh sb="9" eb="11">
      <t>シンセツ</t>
    </rPh>
    <rPh sb="11" eb="13">
      <t>キギョウ</t>
    </rPh>
    <rPh sb="17" eb="21">
      <t>シンヨウチョウサ</t>
    </rPh>
    <rPh sb="21" eb="23">
      <t>ロンキョ</t>
    </rPh>
    <rPh sb="26" eb="27">
      <t>ナ</t>
    </rPh>
    <rPh sb="29" eb="31">
      <t>テイコク</t>
    </rPh>
    <rPh sb="43" eb="45">
      <t>トウキョウ</t>
    </rPh>
    <rPh sb="45" eb="47">
      <t>ショウコウ</t>
    </rPh>
    <rPh sb="61" eb="63">
      <t>サンコウ</t>
    </rPh>
    <rPh sb="67" eb="72">
      <t>トウキボトウホン</t>
    </rPh>
    <rPh sb="72" eb="74">
      <t>ソウトウ</t>
    </rPh>
    <rPh sb="74" eb="76">
      <t>ジョウホウ</t>
    </rPh>
    <rPh sb="77" eb="79">
      <t>ニュウシュ</t>
    </rPh>
    <rPh sb="82" eb="83">
      <t>タ</t>
    </rPh>
    <rPh sb="84" eb="87">
      <t>サイバンレキ</t>
    </rPh>
    <rPh sb="88" eb="93">
      <t>キョニンカメンキョ</t>
    </rPh>
    <rPh sb="94" eb="96">
      <t>トウホウ</t>
    </rPh>
    <rPh sb="98" eb="100">
      <t>チョウサ</t>
    </rPh>
    <rPh sb="101" eb="104">
      <t>ハンメイブン</t>
    </rPh>
    <rPh sb="104" eb="106">
      <t>イカ</t>
    </rPh>
    <rPh sb="109" eb="111">
      <t>サンコウ</t>
    </rPh>
    <rPh sb="133" eb="135">
      <t>チョウサ</t>
    </rPh>
    <rPh sb="148" eb="151">
      <t>サイバンレキ</t>
    </rPh>
    <rPh sb="187" eb="190">
      <t>ジュウギョウイン</t>
    </rPh>
    <rPh sb="191" eb="193">
      <t>フメイ</t>
    </rPh>
    <rPh sb="195" eb="198">
      <t>ウリアゲダカ</t>
    </rPh>
    <rPh sb="199" eb="201">
      <t>フメイ</t>
    </rPh>
    <rPh sb="208" eb="210">
      <t>セツリツ</t>
    </rPh>
    <rPh sb="212" eb="214">
      <t>セツリツ</t>
    </rPh>
    <rPh sb="215" eb="216">
      <t>キ</t>
    </rPh>
    <rPh sb="216" eb="218">
      <t>ミマン</t>
    </rPh>
    <rPh sb="269" eb="271">
      <t>サンコウ</t>
    </rPh>
    <rPh sb="281" eb="283">
      <t>カブヌシ</t>
    </rPh>
    <rPh sb="284" eb="286">
      <t>フメイ</t>
    </rPh>
    <rPh sb="306" eb="310">
      <t>ジギョウナイヨウ</t>
    </rPh>
    <rPh sb="313" eb="315">
      <t>ケイサイ</t>
    </rPh>
    <phoneticPr fontId="3"/>
  </si>
  <si>
    <t>https://ts.accenture.com/sites/APS_Accenture_Japan/Lists/RF_SU_Avanade/DispForm.aspx?ID=13&amp;ContentTypeId=0x01001108D726A40CAA47B825ED9CB59C007E</t>
    <phoneticPr fontId="3"/>
  </si>
  <si>
    <t>https://www.atd-net.com/company.html</t>
    <phoneticPr fontId="3"/>
  </si>
  <si>
    <t>TSR企業ダイジェスト</t>
    <rPh sb="3" eb="5">
      <t>キギョウ</t>
    </rPh>
    <phoneticPr fontId="3"/>
  </si>
  <si>
    <t>SUS_A10014</t>
    <phoneticPr fontId="3"/>
  </si>
  <si>
    <t>SUS_A10014_株式会社プロレド・パートナーズ</t>
    <phoneticPr fontId="3"/>
  </si>
  <si>
    <t>企業コード 989913871  ／ 法人番号 3010401075612
株式会社プロレド・パートナーズ(カブシキガイシャプロレドパートナーズ)
所在地	
東京都港区芝公園１－１－１　住友不動産御成門タワー７階
代表者	佐谷　進</t>
    <phoneticPr fontId="3"/>
  </si>
  <si>
    <t>COSMOS2フル(2023/3/23調査、2022/10月期まで収録)評点62点(Green評価)→信用調査クライテリアでは以下1項目にてマイナスポイントあり。ランク変わらず、Group A評価。
・裁判歴なし(社名＆代表社名(佐谷　進氏)にて)→OK
・ISO27001(IS 753456)、Pマーク(10840728-01)→OK
・従業員 217名→OK　(5名以下がNG※要員管理ができる体制か)
・設　立 2008/4/23→OK　(3年未満がNG)
・売上高(2022/10月期)2億3,162億37百万円→OK　　(1億円未満NG)
・取引銀行： みずほ（浜松町）、三井住友（日比谷）は全銀協正会員(114会員)(※)に含まれる→OK
・派遣免許あり(派13-312451)
【参考】資本金：1,000万円、株主：株式会社ＳＨＩＮＫインベストメント(42.8%)、株式会社カプセルコーポレーション(6.4%)、代表(佐谷　進氏)(5.2%)、日本マスタートラスト信託銀行株式会社(4.1%)、取締役(3.1%)、株式会社プロレド・パートナーズ(2.4%)等、計3,264名。事業構成：コンサルティング業(100%)
事業内容：コスト削減についてのコンサルティングおよび経営コンサルティング業務を行ってい
る。
(※)全銀協正会員一覧
https://www.zenginkyo.or.jp/abstract/outline/organization/member-01/</t>
    <rPh sb="101" eb="104">
      <t>サイバンレキ</t>
    </rPh>
    <rPh sb="496" eb="500">
      <t>ジギョウコウセイ</t>
    </rPh>
    <phoneticPr fontId="3"/>
  </si>
  <si>
    <t>https://ts.accenture.com/sites/APS_Accenture_Japan/Lists/RF_SU_Avanade/EditForm.aspx?ID=14&amp;Source=%2Fsites%2FAPS%5FAccenture%5FJapan%2FLists%2FRF%5FSU%5FAvanade</t>
    <phoneticPr fontId="3"/>
  </si>
  <si>
    <t>https://www.prored-p.com/company/</t>
    <phoneticPr fontId="3"/>
  </si>
  <si>
    <t>SUS_A10015</t>
    <phoneticPr fontId="3"/>
  </si>
  <si>
    <t>SUS_A10015_株式会社べーシック</t>
    <phoneticPr fontId="3"/>
  </si>
  <si>
    <t>企業コード 988351964  ／ 法人番号 1011101019332
株式会社ベーシック(カブシキガイシャベーシック)
所在地	
東京都新宿区高田馬場１－３１－１８　高田馬場センタービル１０階
代表者	奥田　克彦</t>
    <phoneticPr fontId="3"/>
  </si>
  <si>
    <t xml:space="preserve">COSMOS2フル(2022/12/13調査、2022/7月期まで収録)評点 61点(Greenランク)→信用調査クライテリアでは、1項目マイナスポイントあり。ランク変わらず、Group A評価(Green評価)。
・裁判歴なし(社名＆代表社名(奥田　克彦氏)にて)→OK
・ISO27001なし、Pマークなし→NG※1
・従業員 164名→OK　(5名以下がNG※要員管理ができる体制か)
・設　立 1982/9/1 →OK　(3年未満がNG)
・売上高(2022/7月期)22億65百万円→OK　　(1億円未満NG)
・取引銀行：三菱ＵＦＪ（高田馬場）,三井住友（高田馬場）,りそな（新宿）,みずほ（高田馬場)は全銀協正会員(114会員)(※)に含まれる→OK
その他,日本政策金融。
【参考】資本金 5,000万円、株主：代表(奥田　克彦氏)を筆頭に、役員等、計36名。
事業内容コンピュータシステム開発受託を主力としており、関連したシステムインテグレート(SI)のほか、自社パッケージソフト開発・販売も手掛けている。
(※)全銀協正会員一覧
https://www.zenginkyo.or.jp/abstract/outline/organization/member-01/
</t>
    <rPh sb="20" eb="22">
      <t>チョウサ</t>
    </rPh>
    <rPh sb="29" eb="30">
      <t>ツキ</t>
    </rPh>
    <rPh sb="33" eb="35">
      <t>シュウロク</t>
    </rPh>
    <rPh sb="67" eb="69">
      <t>コウモク</t>
    </rPh>
    <rPh sb="225" eb="228">
      <t>ウリアゲダカ</t>
    </rPh>
    <rPh sb="235" eb="236">
      <t>ツキ</t>
    </rPh>
    <rPh sb="262" eb="266">
      <t>トリヒキギンコウ</t>
    </rPh>
    <rPh sb="335" eb="336">
      <t>タ</t>
    </rPh>
    <rPh sb="346" eb="348">
      <t>サンコウ</t>
    </rPh>
    <rPh sb="358" eb="359">
      <t>マン</t>
    </rPh>
    <rPh sb="361" eb="363">
      <t>カブヌシ</t>
    </rPh>
    <rPh sb="364" eb="366">
      <t>ダイヒョウ</t>
    </rPh>
    <rPh sb="372" eb="373">
      <t>シ</t>
    </rPh>
    <rPh sb="375" eb="377">
      <t>ヒットウ</t>
    </rPh>
    <rPh sb="379" eb="382">
      <t>ヤクイントウ</t>
    </rPh>
    <rPh sb="383" eb="384">
      <t>ケイ</t>
    </rPh>
    <phoneticPr fontId="3"/>
  </si>
  <si>
    <t>https://ts.accenture.com/sites/APS_Accenture_Japan/Lists/RF_SU_Avanade/EditForm.aspx?ID=15&amp;Source=%2Fsites%2FAPS%5FAccenture%5FJapan%2FLists%2FRF%5FSU%5FAvanade</t>
    <phoneticPr fontId="3"/>
  </si>
  <si>
    <t>https://www.basic.co.jp/company-info.html</t>
    <phoneticPr fontId="3"/>
  </si>
  <si>
    <t>SUS_A10016</t>
    <phoneticPr fontId="3"/>
  </si>
  <si>
    <t>SUS_A10016_Coum株式会社</t>
    <phoneticPr fontId="3"/>
  </si>
  <si>
    <t>企業コード 166054308  ／ 法人番号 7010401144438
Ｃｏｕｍ株式会社(コウムカブシキガイシャ)
所在地	
東京都港区赤坂８－４－１４　青山タワープレイス８Ｆ
代表者	廣瀬　真彦</t>
    <phoneticPr fontId="3"/>
  </si>
  <si>
    <r>
      <t xml:space="preserve">TDBなし
</t>
    </r>
    <r>
      <rPr>
        <sz val="11"/>
        <rFont val="游ゴシック"/>
        <family val="3"/>
        <charset val="128"/>
        <scheme val="minor"/>
      </rPr>
      <t>TSR調査レポート(2023/1/31調査、2022/9月期まで収録)TSR評点48点(Yellowランク)→信用調査クライテリアでは、1項目にてマイナスポイントあり。ランク変わらず、Group B評価(Yellow評価)。
・裁判歴なし(社名＆代表社名(廣瀬　真彦氏)にて)→OK
・ISO27001なし、Pマークなし→NG※1
・従業員 17名→OK　(5名以下がNG※要員管理ができる体制か)
・設　立2019/03/11 →OK　(3年未満がNG)
・売上高(2022/9月期※推定)1億1,000万円→OK　　(1億円未満NG)
・取引銀行：三菱ＵＦＪ（青山通）は全銀協正会員(114会員)(※)に含まれる→OK。城南信金（青山）は全国信用金協会会員(※※)に含まれる→OK。その他、日本政策金融公庫。
【参考】資本金980万円、株主：総数不明。代表(廣瀬　真彦氏)を筆頭に役員等(小計80%)、スカイライトコンサルティング等役員出身企業(小計20%)
所見：デジタル領域を主として企画・戦略からＷｅｂ制作、導入支援に至るまで一貫したサービを展開、引き合い増加を受けて着実に業績を伸ばしている模様で、創業期より２ケタ成長を続ける様子である。一方、拡大に向けた増員もあって費用負担も増している様子で、財務面での基盤構築は今一歩とも目される。設立間もなく、先行きの動向については継続的な留意が肝要となるであろう。
事業内容：デジタルに関するコンサルティング・各種支援（サービス）。取引先：国内大手クライアント企業15社程度。事業構成：デジタルに関するコンサルティング・各種支援（サービス）(100%)※デジタルマーケティング、新規事業、業務プロセス、ｅ－コマース拡大等を中心に幅広い支援を展開。</t>
    </r>
    <r>
      <rPr>
        <sz val="11"/>
        <color rgb="FFFF0000"/>
        <rFont val="游ゴシック"/>
        <family val="3"/>
        <charset val="128"/>
        <scheme val="minor"/>
      </rPr>
      <t xml:space="preserve">
</t>
    </r>
    <r>
      <rPr>
        <sz val="11"/>
        <rFont val="游ゴシック"/>
        <family val="3"/>
        <charset val="128"/>
        <scheme val="minor"/>
      </rPr>
      <t xml:space="preserve">(※)全銀協正会員一覧
https://www.zenginkyo.or.jp/abstract/outline/organization/member-01/
(※※)全国信用金協会会員
https://www.shinkin.co.jp/tikubetu/kantou.htm#tokyo
</t>
    </r>
    <r>
      <rPr>
        <sz val="11"/>
        <color rgb="FFFF0000"/>
        <rFont val="游ゴシック"/>
        <family val="3"/>
        <charset val="128"/>
        <scheme val="minor"/>
      </rPr>
      <t xml:space="preserve">
</t>
    </r>
    <rPh sb="25" eb="27">
      <t>チョウサ</t>
    </rPh>
    <rPh sb="34" eb="35">
      <t>ツキ</t>
    </rPh>
    <rPh sb="38" eb="40">
      <t>シュウロク</t>
    </rPh>
    <rPh sb="44" eb="46">
      <t>ヒョウテン</t>
    </rPh>
    <rPh sb="48" eb="49">
      <t>テン</t>
    </rPh>
    <rPh sb="249" eb="251">
      <t>スイテイ</t>
    </rPh>
    <rPh sb="253" eb="254">
      <t>オク</t>
    </rPh>
    <rPh sb="259" eb="260">
      <t>マン</t>
    </rPh>
    <rPh sb="351" eb="352">
      <t>タ</t>
    </rPh>
    <rPh sb="373" eb="374">
      <t>マン</t>
    </rPh>
    <rPh sb="379" eb="381">
      <t>ソウスウ</t>
    </rPh>
    <rPh sb="381" eb="383">
      <t>フメイ</t>
    </rPh>
    <rPh sb="400" eb="401">
      <t>トウ</t>
    </rPh>
    <rPh sb="402" eb="404">
      <t>ショウケイ</t>
    </rPh>
    <rPh sb="423" eb="424">
      <t>トウ</t>
    </rPh>
    <rPh sb="424" eb="426">
      <t>ヤクイン</t>
    </rPh>
    <rPh sb="426" eb="428">
      <t>シュッシン</t>
    </rPh>
    <rPh sb="428" eb="430">
      <t>キギョウ</t>
    </rPh>
    <rPh sb="431" eb="433">
      <t>ショウケイ</t>
    </rPh>
    <rPh sb="438" eb="440">
      <t>ショケン</t>
    </rPh>
    <rPh sb="649" eb="652">
      <t>トリヒキサキ</t>
    </rPh>
    <rPh sb="653" eb="655">
      <t>コクナイ</t>
    </rPh>
    <rPh sb="667" eb="668">
      <t>シャ</t>
    </rPh>
    <rPh sb="668" eb="670">
      <t>テイド</t>
    </rPh>
    <rPh sb="671" eb="675">
      <t>ジギョウコウセイ</t>
    </rPh>
    <phoneticPr fontId="3"/>
  </si>
  <si>
    <t>https://ts.accenture.com/sites/APS_Accenture_Japan/Lists/RF_SU_Avanade/DispForm.aspx?ID=16&amp;ContentTypeId=0x01001108D726A40CAA47B825ED9CB59C007E</t>
    <phoneticPr fontId="3"/>
  </si>
  <si>
    <t>https://www.coum.co.jp/about/</t>
    <phoneticPr fontId="3"/>
  </si>
  <si>
    <t>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t>
    <phoneticPr fontId="3"/>
  </si>
  <si>
    <t>SUS_A10017</t>
    <phoneticPr fontId="3"/>
  </si>
  <si>
    <t>SUS_A10017_TCSC株式会社</t>
    <phoneticPr fontId="3"/>
  </si>
  <si>
    <t>企業コード 975020507  ／ 法人番号 1010601050607
ＴＣＳＣ株式会社(ティーシーエスシーカブシキガイシャ)
所在地	
東京都文京区本郷３－４０－１０　三翔ビル本郷２階
代表者	木子　千雪</t>
    <phoneticPr fontId="3"/>
  </si>
  <si>
    <r>
      <t xml:space="preserve">TDBなし
</t>
    </r>
    <r>
      <rPr>
        <sz val="11"/>
        <color theme="1"/>
        <rFont val="游ゴシック"/>
        <family val="3"/>
        <charset val="128"/>
        <scheme val="minor"/>
      </rPr>
      <t xml:space="preserve">TSR企業情報(2023/3/1調査、2021/10月期まで収録)TSR評点43点(Yellowランク)→信用調査クライテリアでは、2項目にてマイナスポイントあり。ランクダウンして、Group C評価(Red評価)。
・裁判歴なし(社名＆代表社名(木子　千雪氏)にて)→OK
・ISO27001なし、Pマークあり(10825096-01)→OK
・従業員数 不明→NG※1　(5名以下がNG※要員管理ができる体制か)※同社HPには稼働人数80名と記載あり(従業員かは不明)
・設　立2016/10/01→OK　(3年未満がNG)
・売上高(2021/10月期)6,000万円→NG※2　　(1億円未満NG)
・取引銀行：みずほ（亀戸）は全銀協正会員(114会員)(※)に含まれる→OK
・派遣免許(派13-314662)、有料職業紹介免許(13-ユ-313784)
【参考】資本金2,000万円、株主：代表(木子千雪氏)(100%の模様)
営業種目：ＥＲＰ関連のコンサルティング業務。取引先：コムチュア等。概況：中国国内に関連会社が存在し、グループ全体でＥＲＰ関連のコンサルティング（システム導入）を手掛ける。
(※)全銀協正会員一覧
https://www.zenginkyo.or.jp/abstract/outline/organization/member-01/
</t>
    </r>
    <rPh sb="9" eb="13">
      <t>キギョウジョウホウ</t>
    </rPh>
    <rPh sb="22" eb="24">
      <t>チョウサ</t>
    </rPh>
    <rPh sb="32" eb="33">
      <t>ツキ</t>
    </rPh>
    <rPh sb="36" eb="38">
      <t>シュウロク</t>
    </rPh>
    <rPh sb="42" eb="44">
      <t>ヒョウテン</t>
    </rPh>
    <rPh sb="46" eb="47">
      <t>テン</t>
    </rPh>
    <rPh sb="183" eb="184">
      <t>カズ</t>
    </rPh>
    <rPh sb="185" eb="187">
      <t>フメイ</t>
    </rPh>
    <rPh sb="215" eb="217">
      <t>ドウシャ</t>
    </rPh>
    <rPh sb="221" eb="223">
      <t>カドウ</t>
    </rPh>
    <rPh sb="223" eb="225">
      <t>ニンズウ</t>
    </rPh>
    <rPh sb="227" eb="228">
      <t>メイ</t>
    </rPh>
    <rPh sb="229" eb="231">
      <t>キサイ</t>
    </rPh>
    <rPh sb="234" eb="237">
      <t>ジュウギョウイン</t>
    </rPh>
    <rPh sb="239" eb="241">
      <t>フメイ</t>
    </rPh>
    <rPh sb="291" eb="292">
      <t>マン</t>
    </rPh>
    <rPh sb="350" eb="354">
      <t>ハケンメンキョ</t>
    </rPh>
    <rPh sb="367" eb="371">
      <t>ユウリョウショクギョウ</t>
    </rPh>
    <rPh sb="371" eb="373">
      <t>ショウカイ</t>
    </rPh>
    <rPh sb="373" eb="375">
      <t>メンキョ</t>
    </rPh>
    <rPh sb="401" eb="402">
      <t>マン</t>
    </rPh>
    <rPh sb="422" eb="424">
      <t>モヨウ</t>
    </rPh>
    <rPh sb="426" eb="428">
      <t>エイギョウ</t>
    </rPh>
    <rPh sb="428" eb="430">
      <t>シュモク</t>
    </rPh>
    <rPh sb="457" eb="458">
      <t>トウ</t>
    </rPh>
    <rPh sb="459" eb="461">
      <t>ガイキョウ</t>
    </rPh>
    <phoneticPr fontId="3"/>
  </si>
  <si>
    <t>https://ts.accenture.com/sites/APS_Accenture_Japan/Lists/RF_SU_Avanade/DispForm.aspx?ID=17&amp;ContentTypeId=0x01001108D726A40CAA47B825ED9CB59C007E</t>
    <phoneticPr fontId="3"/>
  </si>
  <si>
    <t>https://www.tcsc-jp.com/about</t>
    <phoneticPr fontId="3"/>
  </si>
  <si>
    <t>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t>
    <phoneticPr fontId="3"/>
  </si>
  <si>
    <t>TSR企業情報</t>
    <rPh sb="3" eb="5">
      <t>キギョウ</t>
    </rPh>
    <rPh sb="5" eb="7">
      <t>ジョウホウ</t>
    </rPh>
    <phoneticPr fontId="3"/>
  </si>
  <si>
    <t>日本法人か米国法人と契約か確認中2023/11/21
グローバルにて支払すすめるとのことで日本での口座開設不要→キャンセル【完了】2023/11/28</t>
    <rPh sb="0" eb="4">
      <t>ニホンホウジン</t>
    </rPh>
    <rPh sb="5" eb="7">
      <t>ベイコク</t>
    </rPh>
    <rPh sb="7" eb="9">
      <t>ホウジン</t>
    </rPh>
    <rPh sb="10" eb="12">
      <t>ケイヤク</t>
    </rPh>
    <rPh sb="13" eb="15">
      <t>カクニン</t>
    </rPh>
    <rPh sb="15" eb="16">
      <t>ナカ</t>
    </rPh>
    <phoneticPr fontId="3"/>
  </si>
  <si>
    <t>SUS_A10018</t>
    <phoneticPr fontId="3"/>
  </si>
  <si>
    <t>https://www.houjin-bangou.nta.go.jp/henkorireki-johoto.html?selHouzinNo=7011001061197</t>
    <phoneticPr fontId="3"/>
  </si>
  <si>
    <t>SUS_A10018_HireRight, LLC.</t>
    <phoneticPr fontId="3"/>
  </si>
  <si>
    <t>https://www.j-screen.jp/jp/about-us/</t>
    <phoneticPr fontId="3"/>
  </si>
  <si>
    <t>https://www.hireright.com/blog/2-behind-the-screens-shining-a-light-on-background-screening-in-japan-through-transparency-education-and-data</t>
    <phoneticPr fontId="3"/>
  </si>
  <si>
    <t>https://ts.accenture.com/sites/APS_Accenture_Japan/Lists/RF_SU_Avanade/DispForm.aspx?ID=18&amp;Source=https%3A%2F%2Fts%2Eaccenture%2Ecom%2Fsites%2FAPS%5FAccenture%5FJapan%2FLists%2FRF%5FSU%5FAvanade%2FAllItems%2Easpx&amp;ContentTypeId=0x01001108D726A40CAA47B825ED9CB59C007E</t>
    <phoneticPr fontId="3"/>
  </si>
  <si>
    <t>完了2023/12/12</t>
    <rPh sb="0" eb="2">
      <t>カンリョウ</t>
    </rPh>
    <phoneticPr fontId="3"/>
  </si>
  <si>
    <t>SUS_A10019</t>
    <phoneticPr fontId="3"/>
  </si>
  <si>
    <t>3.IT Technology(HW/SW/ITサービス)</t>
    <phoneticPr fontId="3"/>
  </si>
  <si>
    <t>ペガトロン・ジャパン株式会社</t>
    <phoneticPr fontId="3"/>
  </si>
  <si>
    <t>企業コード 260834672  ／ 法人番号 8040001031108
ペガトロン・ジャパン株式会社(ペガトロンジャパンカブシキガイシャ)
所在地	
東京都江東区新砂２－２－１１　佐川東京ロジスティクスセンター５階
代表者	廖　賜政</t>
    <phoneticPr fontId="3"/>
  </si>
  <si>
    <t>SUS_A10019_ペガトロン・ジャパン株式会社</t>
    <phoneticPr fontId="3"/>
  </si>
  <si>
    <r>
      <t xml:space="preserve">TDBなし
</t>
    </r>
    <r>
      <rPr>
        <sz val="11"/>
        <rFont val="游ゴシック"/>
        <family val="3"/>
        <charset val="128"/>
        <scheme val="minor"/>
      </rPr>
      <t>TSR企業情報(2023/7/3調査、2022/12月期より収録)TSR評点50点(Greenランク)→信用調査クライテリアでは、1項目にてマイナスポイントあり。ランク変わらず、Group A評価(Green評価)。
・裁判歴なし(社名＆代表社名(廖　賜政氏)にて)→OK
・ISO27001(JQA-IM2038)、Pマークあり(17000922-07)→OK
・ISO14001なし→NG※1
・従業員数 200名→OK　(5名以下がNG※要員管理ができる体制か)
・設　立2000/11/15→OK　(3年未満がNG)
・売上高(2022/12月期)42億円→OK　(1億円未満NG)</t>
    </r>
    <r>
      <rPr>
        <sz val="11"/>
        <color rgb="FFFF0000"/>
        <rFont val="游ゴシック"/>
        <family val="3"/>
        <charset val="128"/>
        <scheme val="minor"/>
      </rPr>
      <t xml:space="preserve">
</t>
    </r>
    <r>
      <rPr>
        <sz val="11"/>
        <rFont val="游ゴシック"/>
        <family val="3"/>
        <charset val="128"/>
        <scheme val="minor"/>
      </rPr>
      <t>・取引銀行：三菱ＵＦＪ（千葉）は全銀協正会員(114会員)(※)に含まれる→OK
【参考】資本金9,216万6千円、株主：PegatronCorporation(100%)
営業種目：ペガトロン製品のアフターサービス・修理(100%)、販売先：デル・テクノロジーズ，グループ各社，一般企業。概況：台湾証券取引上場のPegatron_Corporationの日本法人として、国内の修理・保守を主業としている。
(※)全銀協正会員一覧
https://www.zenginkyo.or.jp/abstract/outline/organization/member-01/</t>
    </r>
    <rPh sb="9" eb="13">
      <t>キギョウジョウホウ</t>
    </rPh>
    <rPh sb="22" eb="24">
      <t>チョウサ</t>
    </rPh>
    <rPh sb="32" eb="33">
      <t>ツキ</t>
    </rPh>
    <rPh sb="33" eb="34">
      <t>キ</t>
    </rPh>
    <rPh sb="36" eb="38">
      <t>シュウロク</t>
    </rPh>
    <rPh sb="90" eb="91">
      <t>カ</t>
    </rPh>
    <rPh sb="214" eb="215">
      <t>メイ</t>
    </rPh>
    <rPh sb="286" eb="287">
      <t>オク</t>
    </rPh>
    <rPh sb="353" eb="354">
      <t>マン</t>
    </rPh>
    <rPh sb="418" eb="421">
      <t>ハンバイサキ</t>
    </rPh>
    <phoneticPr fontId="3"/>
  </si>
  <si>
    <t>https://ts.accenture.com/sites/APS_Accenture_Japan/Lists/RF_SU_Avanade/DispForm.aspx?ID=19&amp;ContentTypeId=0x01001108D726A40CAA47B825ED9CB59C007E</t>
    <phoneticPr fontId="3"/>
  </si>
  <si>
    <t>https://ts.accenture.com/sites/APS_Accenture_Japan/Lists/RF_SU_Avanade/EditForm.aspx?ID=19&amp;Source=%2Fsites%2FAPS%5FAccenture%5FJapan%2FLists%2FRF%5FSU%5FAvanade</t>
    <phoneticPr fontId="3"/>
  </si>
  <si>
    <t>https://pegaservice-japan.pegatroncorp.com/static/PJHomePage/ja/about/company-info.html</t>
    <phoneticPr fontId="3"/>
  </si>
  <si>
    <t>TSR企業情報</t>
    <rPh sb="3" eb="7">
      <t>キギョウジョウホウ</t>
    </rPh>
    <phoneticPr fontId="3"/>
  </si>
  <si>
    <t>SUS_A10020</t>
    <phoneticPr fontId="3"/>
  </si>
  <si>
    <t>日本コムシンク株式会社</t>
    <phoneticPr fontId="3"/>
  </si>
  <si>
    <t>企業コード 581167890  ／ 法人番号 7120001048689
日本コムシンク株式会社(ニホンコムシンクカブシキガイシャ)
所在地	
大阪府大阪市西区江戸堀１－２－１１　大同生命肥後橋ビル南館１２階
代表者	山里　真元</t>
    <phoneticPr fontId="3"/>
  </si>
  <si>
    <t>SUS_A10020_日本コムシンク株式会社</t>
    <phoneticPr fontId="3"/>
  </si>
  <si>
    <r>
      <rPr>
        <sz val="11"/>
        <rFont val="游ゴシック"/>
        <family val="3"/>
        <charset val="128"/>
        <scheme val="minor"/>
      </rPr>
      <t>TDB-COSMOS2フル(2023/3/10調査、2022/9月期まで収録)評点 56点(Green評価)→信用調査クライテリアでは、マイナスポイントなし。ランク変わらず、Group A評価(Green評価)。</t>
    </r>
    <r>
      <rPr>
        <sz val="11"/>
        <color rgb="FFFF0000"/>
        <rFont val="游ゴシック"/>
        <family val="3"/>
        <charset val="128"/>
        <scheme val="minor"/>
      </rPr>
      <t xml:space="preserve">
</t>
    </r>
    <r>
      <rPr>
        <sz val="11"/>
        <rFont val="游ゴシック"/>
        <family val="3"/>
        <charset val="128"/>
        <scheme val="minor"/>
      </rPr>
      <t>・裁判歴なし(社名＆代表社名(山里　真元氏)にて)→OK【注】社名で1件ヒットするが訴外記載のため問題なし
・ISO27001なし、Pマーク(20000236-10)→OK
・従業員170名→OK　(5名以下がNG※要員管理ができる体制か)
・設　立1985/11/11 →OK　(3年未満がNG)
・売上高(2022/9月期)22億6百万円→OK　　(1億円未満NG)</t>
    </r>
    <r>
      <rPr>
        <sz val="11"/>
        <color rgb="FFFF0000"/>
        <rFont val="游ゴシック"/>
        <family val="3"/>
        <charset val="128"/>
        <scheme val="minor"/>
      </rPr>
      <t xml:space="preserve">
</t>
    </r>
    <r>
      <rPr>
        <sz val="11"/>
        <rFont val="游ゴシック"/>
        <family val="3"/>
        <charset val="128"/>
        <scheme val="minor"/>
      </rPr>
      <t>・取引銀行：取引銀行 三井住友（大阪本店営業部）,三菱ＵＦＪ（瓦町）,南都（大阪北）は全銀協正会員(114会員)(※)に含まれる→OK
・派遣免許(派27-302247)</t>
    </r>
    <r>
      <rPr>
        <sz val="11"/>
        <color rgb="FFFF0000"/>
        <rFont val="游ゴシック"/>
        <family val="3"/>
        <charset val="128"/>
        <scheme val="minor"/>
      </rPr>
      <t xml:space="preserve">
</t>
    </r>
    <r>
      <rPr>
        <sz val="11"/>
        <rFont val="游ゴシック"/>
        <family val="3"/>
        <charset val="128"/>
        <scheme val="minor"/>
      </rPr>
      <t>【参考】資本金 5,000万円 、株主：代表(山里　久夫氏)を筆頭に、役員等、計6名。</t>
    </r>
    <r>
      <rPr>
        <sz val="11"/>
        <color rgb="FFFF0000"/>
        <rFont val="游ゴシック"/>
        <family val="3"/>
        <charset val="128"/>
        <scheme val="minor"/>
      </rPr>
      <t xml:space="preserve">
</t>
    </r>
    <r>
      <rPr>
        <sz val="11"/>
        <rFont val="游ゴシック"/>
        <family val="3"/>
        <charset val="128"/>
        <scheme val="minor"/>
      </rPr>
      <t>事業内容： ソフトウエアの受託開発を手掛けており、大阪府および東京都を中心に営業展開している。得意先：Ｔ＆Ｄ情報システム,日立システムズ,日本総合研究所,コクヨ,伊藤忠テクノソリューションズ。
(※)全銀協正会員一覧
https://www.zenginkyo.or.jp/abstract/outline/organization/member-01/</t>
    </r>
    <rPh sb="51" eb="53">
      <t>ヒョウカ</t>
    </rPh>
    <rPh sb="138" eb="140">
      <t>シャメイ</t>
    </rPh>
    <rPh sb="142" eb="143">
      <t>ケン</t>
    </rPh>
    <rPh sb="149" eb="151">
      <t>ソガイ</t>
    </rPh>
    <rPh sb="151" eb="153">
      <t>キサイ</t>
    </rPh>
    <rPh sb="156" eb="158">
      <t>モンダイ</t>
    </rPh>
    <rPh sb="273" eb="274">
      <t>オク</t>
    </rPh>
    <rPh sb="362" eb="366">
      <t>ハケンメンキョ</t>
    </rPh>
    <rPh sb="392" eb="393">
      <t>マン</t>
    </rPh>
    <phoneticPr fontId="3"/>
  </si>
  <si>
    <t>https://ts.accenture.com/sites/APS_Accenture_Japan/Lists/RF_SU_Avanade/DispForm.aspx?ID=20&amp;ContentTypeId=0x01001108D726A40CAA47B825ED9CB59C007E</t>
    <phoneticPr fontId="3"/>
  </si>
  <si>
    <t>https://ts.accenture.com/sites/APS_Accenture_Japan/Lists/RF_SU_Avanade/EditForm.aspx?ID=20&amp;Source=%2Fsites%2FAPS%5FAccenture%5FJapan%2FLists%2FRF%5FSU%5FAvanade</t>
    <phoneticPr fontId="3"/>
  </si>
  <si>
    <t>https://www.comthink.co.jp/company/</t>
    <phoneticPr fontId="3"/>
  </si>
  <si>
    <t>SUS_A10021</t>
    <phoneticPr fontId="3"/>
  </si>
  <si>
    <t>バルテス株式会社</t>
    <phoneticPr fontId="3"/>
  </si>
  <si>
    <t>企業コード 178064405  ／ 法人番号 3120001253929
バルテス株式会社(バルテスカブシキガイシャ)
所在地	
大阪府大阪市西区阿波座１－３－１５　関電不動産西本町ビル８Ｆ
代表者	田中　真史</t>
    <phoneticPr fontId="3"/>
  </si>
  <si>
    <t>SUS_A10021_バルテス株式会社</t>
    <phoneticPr fontId="3"/>
  </si>
  <si>
    <r>
      <t xml:space="preserve">TDB信用調査論拠データ無し、参考情報：登記簿相当情報として、新設企業データ(商業登記閲覧日　令和 5年 4月13日)
</t>
    </r>
    <r>
      <rPr>
        <sz val="11"/>
        <rFont val="游ゴシック"/>
        <family val="3"/>
        <charset val="128"/>
        <scheme val="minor"/>
      </rPr>
      <t>TSR企業レポート(2023/10/26調査、業績収録なし※収録財務種別：推定貸借対照表あり)TSR評点 52点(Greenランク)→信用調査クライテリアでは、2項目マイナスポイントあり。ランクダウンして、Group B評価(Yellow評価)。</t>
    </r>
    <r>
      <rPr>
        <sz val="11"/>
        <color rgb="FFFF0000"/>
        <rFont val="游ゴシック"/>
        <family val="3"/>
        <charset val="128"/>
        <scheme val="minor"/>
      </rPr>
      <t xml:space="preserve">
</t>
    </r>
    <r>
      <rPr>
        <sz val="11"/>
        <rFont val="游ゴシック"/>
        <family val="3"/>
        <charset val="128"/>
        <scheme val="minor"/>
      </rPr>
      <t>・裁判歴なし(社名＆代表社名(田中　真史氏)にて)→OK</t>
    </r>
    <r>
      <rPr>
        <sz val="11"/>
        <color rgb="FFFF0000"/>
        <rFont val="游ゴシック"/>
        <family val="3"/>
        <charset val="128"/>
        <scheme val="minor"/>
      </rPr>
      <t xml:space="preserve">
</t>
    </r>
    <r>
      <rPr>
        <sz val="11"/>
        <rFont val="游ゴシック"/>
        <family val="3"/>
        <charset val="128"/>
        <scheme val="minor"/>
      </rPr>
      <t>・ISO27001(02200-2008-AIS-KOB-ISMS-AC)、Pマークなし→OK
・従業員 640名→OK　(5名以下がNG※要員管理ができる体制か)
・設　立 2023/4/6→NG※2　(3年未満がNG)【注】創業2004/4/19（現バルテス・ホールディングス株式会社）
・売上高 記載なし→NG※3　　(1億円未満NG)</t>
    </r>
    <r>
      <rPr>
        <sz val="11"/>
        <color rgb="FFFF0000"/>
        <rFont val="游ゴシック"/>
        <family val="3"/>
        <charset val="128"/>
        <scheme val="minor"/>
      </rPr>
      <t xml:space="preserve">
</t>
    </r>
    <r>
      <rPr>
        <sz val="11"/>
        <rFont val="游ゴシック"/>
        <family val="3"/>
        <charset val="128"/>
        <scheme val="minor"/>
      </rPr>
      <t>・取引銀行：三菱ＵＦＪ（瓦町），広島（大阪）は全銀協正会員(114会員)(※)に含まれる→OK
・派遣免許(派27-300069)、有料職業紹介免許(27-ユ-301805)</t>
    </r>
    <r>
      <rPr>
        <sz val="11"/>
        <color rgb="FFFF0000"/>
        <rFont val="游ゴシック"/>
        <family val="3"/>
        <charset val="128"/>
        <scheme val="minor"/>
      </rPr>
      <t xml:space="preserve">
</t>
    </r>
    <r>
      <rPr>
        <sz val="11"/>
        <rFont val="游ゴシック"/>
        <family val="3"/>
        <charset val="128"/>
        <scheme val="minor"/>
      </rPr>
      <t>【参考】資本金 9,000万円、株主：バルテス・ホールディングス株式会社(100%)
事業構成：ソフトウェア品質検証サービス(100%)、販売先：楽天グループ（株）や住友電気工業（株）等が確認されるものの非開示であった。</t>
    </r>
    <r>
      <rPr>
        <sz val="11"/>
        <color rgb="FFFF0000"/>
        <rFont val="游ゴシック"/>
        <family val="3"/>
        <charset val="128"/>
        <scheme val="minor"/>
      </rPr>
      <t xml:space="preserve">
</t>
    </r>
    <r>
      <rPr>
        <sz val="11"/>
        <rFont val="游ゴシック"/>
        <family val="3"/>
        <charset val="128"/>
        <scheme val="minor"/>
      </rPr>
      <t xml:space="preserve">初見：バルテス・ホールディングス（株）のHD化に伴い、会社分割の方式でソフトウェアテスト事業等を引継ぎ展開している。2023年10月より本格的に事業を行っていることから、3月期の決算は実質6ヵ月の変則決算となるものの、取引基盤は従前より確立されており懸念は僅少であると見られる。但し、１期も終了していないことから詳細も判然とせず、現時点での総評は抑えざるを得ない。
(※)全銀協正会員一覧
https://www.zenginkyo.or.jp/abstract/outline/organization/member-01/
</t>
    </r>
    <rPh sb="3" eb="7">
      <t>シンヨウチョウサ</t>
    </rPh>
    <rPh sb="7" eb="9">
      <t>ロンキョ</t>
    </rPh>
    <rPh sb="12" eb="13">
      <t>ナ</t>
    </rPh>
    <rPh sb="15" eb="17">
      <t>サンコウ</t>
    </rPh>
    <rPh sb="17" eb="19">
      <t>ジョウホウ</t>
    </rPh>
    <rPh sb="20" eb="25">
      <t>トウキボソウトウ</t>
    </rPh>
    <rPh sb="25" eb="27">
      <t>ジョウホウ</t>
    </rPh>
    <rPh sb="63" eb="65">
      <t>キギョウ</t>
    </rPh>
    <rPh sb="80" eb="82">
      <t>チョウサ</t>
    </rPh>
    <rPh sb="83" eb="87">
      <t>ギョウセキシュウロク</t>
    </rPh>
    <rPh sb="327" eb="329">
      <t>ソウギョウ</t>
    </rPh>
    <rPh sb="364" eb="366">
      <t>キサイ</t>
    </rPh>
    <rPh sb="434" eb="436">
      <t>ハケン</t>
    </rPh>
    <rPh sb="436" eb="438">
      <t>メンキョ</t>
    </rPh>
    <rPh sb="451" eb="455">
      <t>ユウリョウショクギョウ</t>
    </rPh>
    <rPh sb="455" eb="457">
      <t>ショウカイ</t>
    </rPh>
    <rPh sb="457" eb="459">
      <t>メンキョ</t>
    </rPh>
    <rPh sb="486" eb="487">
      <t>マン</t>
    </rPh>
    <rPh sb="505" eb="509">
      <t>カブシキガイシャ</t>
    </rPh>
    <rPh sb="516" eb="520">
      <t>ジギョウコウセイ</t>
    </rPh>
    <rPh sb="542" eb="545">
      <t>ハンバイサキ</t>
    </rPh>
    <rPh sb="584" eb="586">
      <t>ショケン</t>
    </rPh>
    <phoneticPr fontId="3"/>
  </si>
  <si>
    <t>https://ts.accenture.com/sites/APS_Accenture_Japan/Lists/RF_SU_Avanade/DispForm.aspx?ID=21&amp;ContentTypeId=0x01001108D726A40CAA47B825ED9CB59C007E</t>
    <phoneticPr fontId="3"/>
  </si>
  <si>
    <t>https://ts.accenture.com/sites/APS_Accenture_Japan/Lists/RF_SU_Avanade/EditForm.aspx?ID=21&amp;Source=%2Fsites%2FAPS%5FAccenture%5FJapan%2FLists%2FRF%5FSU%5FAvanade</t>
    <phoneticPr fontId="3"/>
  </si>
  <si>
    <t>https://www.valtes.co.jp/company/map.html</t>
    <phoneticPr fontId="3"/>
  </si>
  <si>
    <t>TSR企業レポート(3か月以内)=240P</t>
    <rPh sb="3" eb="5">
      <t>キギョウ</t>
    </rPh>
    <rPh sb="12" eb="13">
      <t>ゲツ</t>
    </rPh>
    <rPh sb="13" eb="15">
      <t>イナイ</t>
    </rPh>
    <phoneticPr fontId="3"/>
  </si>
  <si>
    <t>完了2023/12/19</t>
    <rPh sb="0" eb="2">
      <t>カンリョウ</t>
    </rPh>
    <phoneticPr fontId="3"/>
  </si>
  <si>
    <t>SUS_A10022</t>
    <phoneticPr fontId="3"/>
  </si>
  <si>
    <t>株式会社ウィンスリー</t>
    <phoneticPr fontId="3"/>
  </si>
  <si>
    <t>企業コード 478008208  ／ 法人番号 5010401102793
株式会社ウィンスリー(カブシキガイシャウィンスリー)
所在地	
東京都港区六本木４－８－７　六本木三河台ビル５階
代表者	黒瀬　雄一郎</t>
    <phoneticPr fontId="3"/>
  </si>
  <si>
    <t>SUS_A10022_株式会社ウィンスリー</t>
    <phoneticPr fontId="3"/>
  </si>
  <si>
    <t>TDB-COSMOS2フル(2023/3/1調査、2022/10月期まで収録)評点 47点(Yellowランク)→信用調査クライテリアでは、1項目マイナスポイントあり。ランク変わらず、Group B評価(Yellow評価)。
・裁判歴なし(社名＆代表社名(黒瀬　雄一郎氏)にて)→OK
・ISO27001なし、Pマークなし→NG※1
・従業員 14名→OK　(5名以下がNG※要員管理ができる体制か)
・設　立2012/11/1→OK　(3年未満がNG)
・売上高(2022/10月期)3億5千万円→OK (1億円未満NG)
・取引銀行： 三菱ＵＦＪ（青山）,りそな（新橋）,きらぼし（原宿）は全銀協正会員(114会員)(※)に含まれる→OK。その他、日本政策金融公庫
・有料職業紹介免許(13-ユ-305810)
【参考】資本金 500万円 、株主：代表(黒瀬　雄一郎氏)(100%)
事業内容:デジタルマーケティングやＤＸをはじめ、デジタル分野に特化した人材紹介事業を主体に、他業種の人材紹介企業にマーケティング支援を行っている。
得意先：楽天グループ,電通グループ,博報堂グループ,資生堂,アクセンチュア
(※)全銀協正会員一覧
https://www.zenginkyo.or.jp/abstract/outline/organization/member-01/</t>
    <rPh sb="22" eb="24">
      <t>チョウサ</t>
    </rPh>
    <rPh sb="32" eb="33">
      <t>ツキ</t>
    </rPh>
    <rPh sb="36" eb="38">
      <t>シュウロク</t>
    </rPh>
    <rPh sb="87" eb="88">
      <t>カ</t>
    </rPh>
    <rPh sb="229" eb="232">
      <t>ウリアゲダカ</t>
    </rPh>
    <rPh sb="240" eb="241">
      <t>ツキ</t>
    </rPh>
    <rPh sb="324" eb="325">
      <t>タ</t>
    </rPh>
    <rPh sb="336" eb="340">
      <t>ユウリョウショクギョウ</t>
    </rPh>
    <rPh sb="340" eb="342">
      <t>ショウカイ</t>
    </rPh>
    <rPh sb="342" eb="344">
      <t>メンキョ</t>
    </rPh>
    <rPh sb="359" eb="361">
      <t>サンコウ</t>
    </rPh>
    <rPh sb="369" eb="370">
      <t>マン</t>
    </rPh>
    <rPh sb="373" eb="375">
      <t>カブヌシ</t>
    </rPh>
    <rPh sb="376" eb="378">
      <t>ダイヒョウ</t>
    </rPh>
    <rPh sb="385" eb="386">
      <t>シ</t>
    </rPh>
    <rPh sb="468" eb="471">
      <t>トクイサキオクハケンメンキョマン</t>
    </rPh>
    <phoneticPr fontId="3"/>
  </si>
  <si>
    <t>https://ts.accenture.com/sites/APS_Accenture_Japan/Lists/RF_SU_Avanade/DispForm.aspx?ID=22&amp;Source=https%3A%2F%2Fts%2Eaccenture%2Ecom%2Fsites%2FAPS%5FAccenture%5FJapan%2FLists%2FRF%5FSU%5FAvanade%2FAllItems%2Easpx&amp;ContentTypeId=0x01001108D726A40CAA47B825ED9CB59C007E</t>
    <phoneticPr fontId="3"/>
  </si>
  <si>
    <t>https://ts.accenture.com/sites/APS_Accenture_Japan/Lists/RF_SU_Avanade/EditForm.aspx?ID=22&amp;Source=https%3A%2F%2Fts%2Eaccenture%2Ecom%2Fsites%2FAPS%5FAccenture%5FJapan%2FLists%2FRF%5FSU%5FAvanade%2FAllItems%2Easpx</t>
    <phoneticPr fontId="3"/>
  </si>
  <si>
    <t>厚生労働大臣許可	13－ユ－305810</t>
    <phoneticPr fontId="3"/>
  </si>
  <si>
    <t>Yellow→完了2024/1/9</t>
    <rPh sb="7" eb="9">
      <t>カンリョウ</t>
    </rPh>
    <phoneticPr fontId="3"/>
  </si>
  <si>
    <t>SUS_A10023</t>
    <phoneticPr fontId="3"/>
  </si>
  <si>
    <t>ナチュラルナイン株式会社</t>
    <phoneticPr fontId="3"/>
  </si>
  <si>
    <t>企業コード 989743996  ／ 法人番号 3010701019896
ナチュラルナイン株式会社(ナチュラルナインカブシキガイシャ)
所在地	
東京都品川区東五反田５－２４－９　吉田ビル４Ｆ
代表者	松田　一也</t>
    <phoneticPr fontId="3"/>
  </si>
  <si>
    <t>SUS_A10023_ナチュラルナイン株式会社</t>
    <phoneticPr fontId="3"/>
  </si>
  <si>
    <r>
      <t xml:space="preserve">信用調査論拠データ無し（帝国データバンク(TDB)、東京商工リサーチ(TSR)ともに)。信用調査論拠データ無しの同社はGroup C評価(Red評価)。
参考として、登記簿謄本相当情報を入手。その他、裁判歴・許認可免許は当方にて調査。判明分以下。
【参考】参考_TSR企業ダイジェスト(2012/8調査)※登記簿謄本相当情報
</t>
    </r>
    <r>
      <rPr>
        <sz val="11"/>
        <color rgb="FFFF0000"/>
        <rFont val="游ゴシック"/>
        <family val="3"/>
        <charset val="128"/>
        <scheme val="minor"/>
      </rPr>
      <t xml:space="preserve">・裁判歴なし
・ISO27001なし、Pマークなし
</t>
    </r>
    <r>
      <rPr>
        <sz val="11"/>
        <color theme="1"/>
        <rFont val="游ゴシック"/>
        <family val="2"/>
        <charset val="128"/>
        <scheme val="minor"/>
      </rPr>
      <t xml:space="preserve">・設立：2007/9/12　(3年未満がNG)
・従業員：3名　(5名以下がNG※要員管理ができる体制か)
・取引銀行：三井住友（五反田），日本政策金融公庫→三井住友銀行は全銀協正会員(114会員)(※)に含まれる→OK。
【参考】資本金1,350万円、株主：不明、扱い品：経営コンサルタント業 [サービス業]
(※)全銀協正会員一覧
https://www.zenginkyo.or.jp/abstract/outline/organization/member-01/
</t>
    </r>
    <rPh sb="44" eb="48">
      <t>シンヨウチョウサ</t>
    </rPh>
    <rPh sb="48" eb="50">
      <t>ロンキョ</t>
    </rPh>
    <rPh sb="53" eb="54">
      <t>ナ</t>
    </rPh>
    <rPh sb="56" eb="58">
      <t>ドウシャ</t>
    </rPh>
    <rPh sb="66" eb="68">
      <t>ヒョウカ</t>
    </rPh>
    <rPh sb="72" eb="74">
      <t>ヒョウカ</t>
    </rPh>
    <rPh sb="219" eb="220">
      <t>メイ</t>
    </rPh>
    <rPh sb="313" eb="314">
      <t>マン</t>
    </rPh>
    <phoneticPr fontId="3"/>
  </si>
  <si>
    <t>https://ts.accenture.com/sites/APS_Accenture_Japan/Lists/RF_SU_Avanade/DispForm.aspx?ID=23&amp;ContentTypeId=0x01001108D726A40CAA47B825ED9CB59C007E</t>
    <phoneticPr fontId="3"/>
  </si>
  <si>
    <t>http://www.natural-9.co.jp/company.html</t>
    <phoneticPr fontId="3"/>
  </si>
  <si>
    <t>https://ts.accenture.com/sites/APS_Accenture_Japan/SupplierLibrary/Forms/AllItems.aspx?RootFolder=%2Fsites%2FAPS%5FAccenture%5FJapan%2FSupplierLibrary%2FCredentialCheck%2FFor%20Avanade%2FSUS%5FA10023&amp;FolderCTID=0x012000D350CA74879984438ED2BACBBCB36C49</t>
    <phoneticPr fontId="3"/>
  </si>
  <si>
    <t>Green→完了2024/1/9</t>
    <rPh sb="6" eb="8">
      <t>カンリョウ</t>
    </rPh>
    <phoneticPr fontId="3"/>
  </si>
  <si>
    <t>SUS_A10024</t>
  </si>
  <si>
    <t>セルプロモート株式会社</t>
    <phoneticPr fontId="3"/>
  </si>
  <si>
    <t>企業コード 692044291  ／ 法人番号 9010401143421
セルプロモート株式会社(セルプロモートカブシキガイシャ)
所在地	
東京都新宿区新宿１－９－１　第２タケビル３階・４階
代表者	林　亮太</t>
    <phoneticPr fontId="3"/>
  </si>
  <si>
    <t>SUS_A10024_セルプロモート株式会社</t>
    <phoneticPr fontId="3"/>
  </si>
  <si>
    <t xml:space="preserve">TDB-COSMOS2フル(2023/10/3調査、2023/5月期まで収録)評点 52点(Greenランク)→信用調査クライテリアでは、以下1項目マイナスポイントあり。ランク変わらず、Group A評価(Green評価)。
・裁判歴なし(社名＆代表社名(林　亮太氏)にて)→OK
・ISO27001なし、Pマークなし→NG※1
・従業員 180名→OK　(5名以下がNG※要員管理ができる体制か)
・設　立 2019/1/1→OK　(3年未満がNG)
・売上高(2023/5月期)28億31百万円→OK (1億円未満NG)
・取引銀行 みずほ（六本木）,きらぼし（本店）は全銀協正会員(114会員)(※)に含まれる→OK。その他、商工中金,日本政策金融公庫。
・派遣免許(派13-316504)、有料職業紹介免許(13-ユ-311318)
【参考】資本金 5,500万円 、株主：代表(林　亮太氏)を筆頭に、取締役(川﨑　正文氏)、SHR社、その他、計4名。
事業内容:ソフトウェアの受託開発のほか、ＯＡ機器販売事業並びにインターネット広告販売代理事業を行っている。得意先：ＰｗＣコンサルティング,アクセンチュア,ソフトバンク,ｍｅｄｉｂａ,レコチョク。
(※)全銀協正会員一覧
https://www.zenginkyo.or.jp/abstract/outline/organization/member-01/
</t>
    <rPh sb="23" eb="25">
      <t>チョウサ</t>
    </rPh>
    <rPh sb="32" eb="33">
      <t>ツキ</t>
    </rPh>
    <rPh sb="36" eb="38">
      <t>シュウロク</t>
    </rPh>
    <rPh sb="69" eb="71">
      <t>イカ</t>
    </rPh>
    <rPh sb="228" eb="231">
      <t>ウリアゲダカ</t>
    </rPh>
    <rPh sb="238" eb="239">
      <t>ツキ</t>
    </rPh>
    <rPh sb="314" eb="315">
      <t>タ</t>
    </rPh>
    <rPh sb="332" eb="336">
      <t>ハケンメンキョ</t>
    </rPh>
    <rPh sb="349" eb="357">
      <t>ユウリョウショクギョウショウカイメンキョ</t>
    </rPh>
    <rPh sb="372" eb="374">
      <t>サンコウ</t>
    </rPh>
    <rPh sb="384" eb="385">
      <t>マン</t>
    </rPh>
    <rPh sb="388" eb="390">
      <t>カブヌシ</t>
    </rPh>
    <rPh sb="391" eb="393">
      <t>ダイヒョウ</t>
    </rPh>
    <rPh sb="398" eb="399">
      <t>シ</t>
    </rPh>
    <rPh sb="401" eb="403">
      <t>ヒットウ</t>
    </rPh>
    <rPh sb="405" eb="408">
      <t>トリシマリヤク</t>
    </rPh>
    <rPh sb="414" eb="415">
      <t>シ</t>
    </rPh>
    <rPh sb="420" eb="421">
      <t>シャ</t>
    </rPh>
    <rPh sb="424" eb="425">
      <t>タ</t>
    </rPh>
    <rPh sb="426" eb="427">
      <t>ケイ</t>
    </rPh>
    <rPh sb="428" eb="429">
      <t>メイ</t>
    </rPh>
    <rPh sb="484" eb="487">
      <t>トクイサキ</t>
    </rPh>
    <phoneticPr fontId="3"/>
  </si>
  <si>
    <t>https://ts.accenture.com/sites/APS_Accenture_Japan/Lists/RF_SU_Avanade/DispForm.aspx?ID=24&amp;ContentTypeId=0x01001108D726A40CAA47B825ED9CB59C007E</t>
    <phoneticPr fontId="3"/>
  </si>
  <si>
    <t>https://cellpromote.biz/company/#outline</t>
    <phoneticPr fontId="3"/>
  </si>
  <si>
    <t>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t>
    <phoneticPr fontId="3"/>
  </si>
  <si>
    <t>SUS_A10025</t>
  </si>
  <si>
    <t>JIG-SAW株式会社</t>
    <phoneticPr fontId="3"/>
  </si>
  <si>
    <t>企業コード 010696797  ／ 法人番号 3430001027574
ＪＩＧ－ＳＡＷ株式会社(ジグソーカブシキガイシャ)
所在地	
東京都千代田区大手町１－９－２　大手町フィナンシャルシティグランキューブ１８階
代表者	山川　真考</t>
    <phoneticPr fontId="3"/>
  </si>
  <si>
    <t>SUS_A10025_JIG-SAW株式会社</t>
    <phoneticPr fontId="3"/>
  </si>
  <si>
    <t>TDB-COSMOS2フル(2023/4/12調査、2022/12月期まで収録)上場・評点 60点(Greenランク)→信用調査クライテリアでは以下1項目にてマイナスポイントあり。ランク変わらずして、Group A評価(Green評価)。
・裁判歴なし→OK
・ISO27001(IR0038)、Pマークなし→OK
・ 従業員 156名→OK　(5名以下がNG※要員管理ができる体制か)
・ 設　立 2001/11/1→OK　(3年未満がNG)
・売上高(2022/12月期)30億5,100万円→OK (1億円未満NG)
・取引銀行 みずほ,三井住友は全銀協正会員(114会員)(※)に含まれる→OK。西武信金は全国信用金協会(※※)会員→OK。
・派遣免許(派01-300996)
【参考】資本金3億5,110万7,000円、株主：SIGNATORY DIRECTORY
Union Bancaire Privéeを筆頭に、代表(山川　真考氏)、DEUTSCHE BANK AG(独)、斉藤　誠氏、Daiwa Capital Markets Singapore Limited、等、5,607名
事業内容 サーバやＩｏＴ機器の監視、ＩｏＴデータコントロールなどを受託している。
(※)全銀協正会員一覧
https://www.zenginkyo.or.jp/abstract/outline/organization/member-01/
(※※)全国信用金協会会員
https://www.shinkin.co.jp/tikubetu/kantou.htm#tokyo</t>
    <rPh sb="93" eb="94">
      <t>カ</t>
    </rPh>
    <rPh sb="224" eb="227">
      <t>ウリアゲダカ</t>
    </rPh>
    <rPh sb="240" eb="241">
      <t>オク</t>
    </rPh>
    <rPh sb="326" eb="328">
      <t>ハケン</t>
    </rPh>
    <rPh sb="328" eb="330">
      <t>メンキョ</t>
    </rPh>
    <rPh sb="344" eb="346">
      <t>サンコウ</t>
    </rPh>
    <rPh sb="351" eb="352">
      <t>オク</t>
    </rPh>
    <rPh sb="357" eb="358">
      <t>マン</t>
    </rPh>
    <rPh sb="365" eb="367">
      <t>カブヌシ</t>
    </rPh>
    <rPh sb="410" eb="412">
      <t>ヒットウ</t>
    </rPh>
    <rPh sb="414" eb="416">
      <t>ダイヒョウ</t>
    </rPh>
    <rPh sb="422" eb="423">
      <t>シ</t>
    </rPh>
    <rPh sb="449" eb="450">
      <t>シ</t>
    </rPh>
    <rPh sb="491" eb="492">
      <t>トウ</t>
    </rPh>
    <rPh sb="498" eb="499">
      <t>メイ</t>
    </rPh>
    <phoneticPr fontId="3"/>
  </si>
  <si>
    <t>https://ts.accenture.com/sites/APS_Accenture_Japan/Lists/RF_SU_Avanade/DispForm.aspx?ID=25&amp;ContentTypeId=0x01001108D726A40CAA47B825ED9CB59C007E</t>
    <phoneticPr fontId="3"/>
  </si>
  <si>
    <t>https://www.jig-saw.com/company/</t>
    <phoneticPr fontId="3"/>
  </si>
  <si>
    <t>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t>
    <phoneticPr fontId="3"/>
  </si>
  <si>
    <t>確認中2024/2/1</t>
    <rPh sb="0" eb="2">
      <t>カクニン</t>
    </rPh>
    <rPh sb="2" eb="3">
      <t>ナカ</t>
    </rPh>
    <phoneticPr fontId="3"/>
  </si>
  <si>
    <t>SUS_A10026</t>
    <phoneticPr fontId="3"/>
  </si>
  <si>
    <t>リエイズジャパン</t>
    <phoneticPr fontId="3"/>
  </si>
  <si>
    <t>企業コード 673053233  ／ 法人番号 7011603002664
リエイズジャパン合同会社(リエイズジャパンゴウドウガイシャ)
所在地	
東京都練馬区下石神井２－１８－１７
代表者	宮﨑　浩</t>
    <phoneticPr fontId="3"/>
  </si>
  <si>
    <t>SUS_A10026_リエイズジャパン</t>
    <phoneticPr fontId="3"/>
  </si>
  <si>
    <t>https://ts.accenture.com/sites/APS_Accenture_Japan/Lists/RF_SU_Avanade/DispForm.aspx?ID=26&amp;ContentTypeId=0x01001108D726A40CAA47B825ED9CB59C007E</t>
    <phoneticPr fontId="3"/>
  </si>
  <si>
    <t>https://www.houjin.info/detail/7011603002664/</t>
    <phoneticPr fontId="3"/>
  </si>
  <si>
    <t>https://www.houjin-bangou.nta.go.jp/henkorireki-johoto.html?selHouzinNo=7011603002664</t>
    <phoneticPr fontId="3"/>
  </si>
  <si>
    <t>Yoshida, Kazuhiro</t>
    <phoneticPr fontId="3"/>
  </si>
  <si>
    <t>Green【完了】2024/2/2</t>
    <rPh sb="6" eb="8">
      <t>カンリョウ</t>
    </rPh>
    <phoneticPr fontId="3"/>
  </si>
  <si>
    <t>SUS_A10027</t>
    <phoneticPr fontId="3"/>
  </si>
  <si>
    <t>株式会社セキュアイノベーション</t>
    <phoneticPr fontId="3"/>
  </si>
  <si>
    <t>企業コード 666016329  ／ 法人番号 2360001020034
株式会社セキュアイノベーション(カブシキガイシャセキュアイノベーション)
所在地	
沖縄県那覇市上之屋１－１８－３６　沖縄映像センタービル３Ｆ
代表者	栗田　智明</t>
    <phoneticPr fontId="3"/>
  </si>
  <si>
    <t>SUS_A10027_株式会社セキュアイノベーション</t>
    <phoneticPr fontId="3"/>
  </si>
  <si>
    <t>TDB-COSMOS2フル(2023/8/1調査、2023/3月期まで収録)評点 59点(Greenランク)→信用調査クライテリアではマイナスポイントなし。ランク変わらず、Group A評価(Green評価)。
・裁判歴なし→OK
・ISO27001(IS127)、Pマークなし→OK
・従業員 55名→OK　(5名以下がNG※要員管理ができる体制か)
・設　立2015/10/21→OK　(3年未満がNG)
・売上高(2023/3月期)5億51百万円→OK (1億円未満NG)
・取引銀行：沖縄（大平）は全銀協正会員(114会員)(※)に含まれる→OK。
その他、沖縄振興開発金融公庫(沖縄における政策金融を一元的・総合的に行う政府系金融機関)。
・派遣免許(派47-300169)、有料職業免許(47-ユ-300208)
【参考】資本金 9,750万円 、株主：代表(栗田　智明氏)を筆頭に、沖縄振興開発金融公庫、セキュアヴェイル、沖縄イノベーション総研、ベリサーブ、等。総計不明。
事業内容：一般企業、官公庁、受託ソフトウェア業者を得意先とする、セキュリティオペレーションを主体とした、セキュリティ診断サービス、コンサルティング業者。得意先：ＮＴＴドコモ,沖電グローバルシステムズ,Ｌｏｇ　Ｓｔａｒｅ,ベリサーブ,グローバルセキュリティエキスパート。
(※)全銀協正会員一覧
https://www.zenginkyo.or.jp/abstract/outline/organization/member-01/</t>
    <rPh sb="206" eb="209">
      <t>ウリアゲダカ</t>
    </rPh>
    <rPh sb="216" eb="217">
      <t>ツキ</t>
    </rPh>
    <rPh sb="281" eb="282">
      <t>タ</t>
    </rPh>
    <rPh sb="326" eb="330">
      <t>ハケンメンキョ</t>
    </rPh>
    <rPh sb="343" eb="347">
      <t>ユウリョウショクギョウ</t>
    </rPh>
    <rPh sb="347" eb="349">
      <t>メンキョ</t>
    </rPh>
    <rPh sb="364" eb="366">
      <t>サンコウ</t>
    </rPh>
    <rPh sb="376" eb="377">
      <t>マン</t>
    </rPh>
    <rPh sb="380" eb="382">
      <t>カブヌシ</t>
    </rPh>
    <rPh sb="383" eb="385">
      <t>ダイヒョウ</t>
    </rPh>
    <rPh sb="391" eb="392">
      <t>シ</t>
    </rPh>
    <rPh sb="394" eb="396">
      <t>ヒットウ</t>
    </rPh>
    <rPh sb="436" eb="437">
      <t>トウ</t>
    </rPh>
    <rPh sb="438" eb="440">
      <t>ソウケイ</t>
    </rPh>
    <rPh sb="440" eb="442">
      <t>フメイ</t>
    </rPh>
    <phoneticPr fontId="3"/>
  </si>
  <si>
    <t>https://ts.accenture.com/sites/APS_Accenture_Japan/Lists/RF_SU_Avanade/DispForm.aspx?ID=27&amp;Source=https%3A%2F%2Fts%2Eaccenture%2Ecom%2Fsites%2FAPS%5FAccenture%5FJapan%2FLists%2FRF%5FSU%5FAvanade%2FAllItems%2Easpx&amp;ContentTypeId=0x01001108D726A40CAA47B825ED9CB59C007E</t>
    <phoneticPr fontId="3"/>
  </si>
  <si>
    <t>SUS_A10028</t>
    <phoneticPr fontId="3"/>
  </si>
  <si>
    <t>株式会社日本金融経済研究所</t>
    <phoneticPr fontId="3"/>
  </si>
  <si>
    <t>企業コード 988748245  ／ 法人番号 2010501023447
株式会社日本金融経済研究所(カブシキガイシャニホンキンユウケイザイケンキュウジョ)
所在地	
東京都台東区小島２－２１－５
代表者	長谷川　真也
立	2005年1月
資本金	1,000万円
代表者	代表取締役　長谷川真也
役職員数	3名
事業内容	・ソフトウェア開発
・業務コンサルティング</t>
    <phoneticPr fontId="3"/>
  </si>
  <si>
    <t>SUS_A10028_株式会社日本金融経済研究所</t>
    <phoneticPr fontId="3"/>
  </si>
  <si>
    <r>
      <t xml:space="preserve">TDB-信用調査論拠データ無し(COSMOS2フル、CCRともに)、TSR-調査日期限切れ(調査日付が2年以上前)のTSR企業レポートのみあり(2018/7/17調査、2017/12月期まで収録)となり、TDB、TSRともに有効な信用調査論拠データ無しのため、同社はGroup C評価(Red評価)。
参考として、TSR企業レポートのみあり(2018/7/17調査、2017/12月期まで収録)入手。その他、裁判歴・許認可免許は当方にて調査。判明分以下。判明分以下。
【参考】参考_TSR企業レポートのみあり(2018/7/17調査、2017/12月期まで収録)
</t>
    </r>
    <r>
      <rPr>
        <sz val="11"/>
        <color rgb="FFFF0000"/>
        <rFont val="游ゴシック"/>
        <family val="3"/>
        <charset val="128"/>
        <scheme val="minor"/>
      </rPr>
      <t>TSR評点45点(Yellowランク)</t>
    </r>
    <r>
      <rPr>
        <sz val="11"/>
        <color theme="1"/>
        <rFont val="游ゴシック"/>
        <family val="2"/>
        <charset val="128"/>
        <scheme val="minor"/>
      </rPr>
      <t xml:space="preserve">
</t>
    </r>
    <r>
      <rPr>
        <sz val="11"/>
        <color rgb="FFFF0000"/>
        <rFont val="游ゴシック"/>
        <family val="3"/>
        <charset val="128"/>
        <scheme val="minor"/>
      </rPr>
      <t>・裁判歴なし
・ISO27001なし、Pマークなし
・設立：2005/1/1　(3年未満がNG)
・従業員：2名　(5名以下がNG※要員管理ができる体制か)
・売上高(2017/12月期)3,600万円 (1億円未満NG)
・取引銀行：日本政策金融公庫，三菱ＵＦＪ（上野），朝日信金（西町）→三菱ＵＦＪは全銀協正会員(114会員)(※)に含まれる→OK。
【参考】資本金1,000万円、株主：代表(長谷川　真也氏)(100%)、事業内容：コンピュータシステムのコンサル、ソフトウェアのコンサル
主要販売先：アクセンチュア, ＴＩＳソリューションリンク、所見：平成17年1月に設立され、代表取締役社長である長谷川氏の斯業経験を活かして、ICTに関連するシステム開発やソフトウェア開発会社向けにコンサルティングを展開。依然として過小資本での推移となっており、企業規模としては途上段階である為、今後の動向把握が肝要である。
(※)全銀協正会員一覧
https://www.zenginkyo.or.jp/abstract/outline/organization/member-01/</t>
    </r>
    <rPh sb="4" eb="8">
      <t>シンヨウチョウサ</t>
    </rPh>
    <rPh sb="8" eb="10">
      <t>ロンキョ</t>
    </rPh>
    <rPh sb="13" eb="14">
      <t>ナ</t>
    </rPh>
    <rPh sb="38" eb="40">
      <t>チョウサ</t>
    </rPh>
    <rPh sb="40" eb="41">
      <t>ニチ</t>
    </rPh>
    <rPh sb="41" eb="43">
      <t>キゲン</t>
    </rPh>
    <rPh sb="43" eb="44">
      <t>キ</t>
    </rPh>
    <rPh sb="46" eb="48">
      <t>チョウサ</t>
    </rPh>
    <rPh sb="48" eb="50">
      <t>ヒヅケ</t>
    </rPh>
    <rPh sb="52" eb="53">
      <t>ネン</t>
    </rPh>
    <rPh sb="53" eb="55">
      <t>イジョウ</t>
    </rPh>
    <rPh sb="55" eb="56">
      <t>マエ</t>
    </rPh>
    <rPh sb="61" eb="63">
      <t>キギョウ</t>
    </rPh>
    <rPh sb="81" eb="83">
      <t>チョウサ</t>
    </rPh>
    <rPh sb="91" eb="92">
      <t>ツキ</t>
    </rPh>
    <rPh sb="112" eb="114">
      <t>ユウコウ</t>
    </rPh>
    <rPh sb="115" eb="119">
      <t>シンヨウチョウサ</t>
    </rPh>
    <rPh sb="119" eb="121">
      <t>ロンキョ</t>
    </rPh>
    <rPh sb="124" eb="125">
      <t>ナ</t>
    </rPh>
    <rPh sb="197" eb="199">
      <t>ニュウシュ</t>
    </rPh>
    <rPh sb="227" eb="230">
      <t>ハンメイブン</t>
    </rPh>
    <rPh sb="230" eb="232">
      <t>イカ</t>
    </rPh>
    <rPh sb="285" eb="287">
      <t>ヒョウテン</t>
    </rPh>
    <rPh sb="289" eb="290">
      <t>テン</t>
    </rPh>
    <rPh sb="382" eb="385">
      <t>ウリアゲダカ</t>
    </rPh>
    <rPh sb="393" eb="394">
      <t>ツキ</t>
    </rPh>
    <rPh sb="492" eb="493">
      <t>マン</t>
    </rPh>
    <rPh sb="498" eb="500">
      <t>ダイヒョウ</t>
    </rPh>
    <rPh sb="507" eb="508">
      <t>シ</t>
    </rPh>
    <rPh sb="516" eb="520">
      <t>ジギョウナイヨウ</t>
    </rPh>
    <rPh sb="549" eb="551">
      <t>シュヨウ</t>
    </rPh>
    <rPh sb="551" eb="554">
      <t>ハンバイサキ</t>
    </rPh>
    <rPh sb="578" eb="580">
      <t>ショケン</t>
    </rPh>
    <phoneticPr fontId="3"/>
  </si>
  <si>
    <t>https://ts.accenture.com/sites/APS_Accenture_Japan/Lists/RF_SU_Avanade/DispForm.aspx?ID=28&amp;ContentTypeId=0x01001108D726A40CAA47B825ED9CB59C007E</t>
    <phoneticPr fontId="3"/>
  </si>
  <si>
    <t>https://www.j-feri.co.jp/company.html</t>
    <phoneticPr fontId="3"/>
  </si>
  <si>
    <t>SUS_A10029</t>
    <phoneticPr fontId="3"/>
  </si>
  <si>
    <t>株式会社レイウッドシステムズ</t>
    <phoneticPr fontId="3"/>
  </si>
  <si>
    <t>企業コード 989234318  ／ 法人番号 7010001100213
株式会社レイウッドシステムズ(カブシキガイシャレイウッドシステムズ)
所在地	
東京都中央区八丁堀３－２２－１３　ＰＭＯ八丁堀７階
代表者	鈴木　淳彌</t>
    <phoneticPr fontId="3"/>
  </si>
  <si>
    <t>SUS_A10029_株式会社レイウッドシステムズ</t>
    <phoneticPr fontId="3"/>
  </si>
  <si>
    <r>
      <t xml:space="preserve">取引開始日：2024/04/01 
</t>
    </r>
    <r>
      <rPr>
        <sz val="11"/>
        <rFont val="游ゴシック"/>
        <family val="3"/>
        <charset val="128"/>
        <scheme val="minor"/>
      </rPr>
      <t>TDB-COSMOS2フル(2023/10/1調査、2023/5月期まで収録)評点 52点(ベースランク・Greenランク)→信用調査クライテリアでは、マイナスポイントなし。ランク変わらず、Group A評価(Green評価)。
・裁判歴なし(社名＆代表社名(鈴木淳彌氏)にて)→OK
・ISO27001(MSA-IS-418)、Pマークなし→OK
・従業員42名→OK　(5名以下がNG※要員管理ができる体制か)
・設　立 2006/6/1→OK　(3年未満がNG)
・売上高(2023/3月期)5億62百万円→OK (1億円未満NG)
・取引銀行 みずほ（新橋中央）は全銀協正会員(114会員)(※)に含まれる→OK。その他、日本政策金融公庫</t>
    </r>
    <r>
      <rPr>
        <sz val="11"/>
        <color rgb="FFFF0000"/>
        <rFont val="游ゴシック"/>
        <family val="3"/>
        <charset val="128"/>
        <scheme val="minor"/>
      </rPr>
      <t xml:space="preserve">
</t>
    </r>
    <r>
      <rPr>
        <sz val="11"/>
        <rFont val="游ゴシック"/>
        <family val="3"/>
        <charset val="128"/>
        <scheme val="minor"/>
      </rPr>
      <t>・派遣免許(派13-310225)
【参考】資本金 1,000万円 、株主：代表(鈴木　淳彌氏)(66%)、副社長(小澤　章彦氏)(34%)</t>
    </r>
    <r>
      <rPr>
        <sz val="11"/>
        <color rgb="FFFF0000"/>
        <rFont val="游ゴシック"/>
        <family val="3"/>
        <charset val="128"/>
        <scheme val="minor"/>
      </rPr>
      <t xml:space="preserve">
</t>
    </r>
    <r>
      <rPr>
        <sz val="11"/>
        <rFont val="游ゴシック"/>
        <family val="3"/>
        <charset val="128"/>
        <scheme val="minor"/>
      </rPr>
      <t xml:space="preserve">事業内容：ERPパッケージソフトのほかRPAやSAP導入に関するアドバイス・コンサルティングなどの支援、および導入後の運用サポート・保守を行っている。取引先：アクセンチュア,日本オラクル,アドバンテスト,イデア・コンサルティング,テクノスジャパン。
</t>
    </r>
    <r>
      <rPr>
        <sz val="11"/>
        <color rgb="FFFF0000"/>
        <rFont val="游ゴシック"/>
        <family val="3"/>
        <charset val="128"/>
        <scheme val="minor"/>
      </rPr>
      <t xml:space="preserve">
</t>
    </r>
    <r>
      <rPr>
        <sz val="11"/>
        <rFont val="游ゴシック"/>
        <family val="3"/>
        <charset val="128"/>
        <scheme val="minor"/>
      </rPr>
      <t xml:space="preserve">(※)全銀協正会員一覧
https://www.zenginkyo.or.jp/abstract/outline/organization/member-01/
</t>
    </r>
    <rPh sb="0" eb="4">
      <t>トリヒキカイシ</t>
    </rPh>
    <rPh sb="4" eb="5">
      <t>ニチ</t>
    </rPh>
    <rPh sb="268" eb="269">
      <t>オク</t>
    </rPh>
    <rPh sb="373" eb="374">
      <t>マン</t>
    </rPh>
    <rPh sb="396" eb="399">
      <t>フクシャチョウ</t>
    </rPh>
    <rPh sb="405" eb="406">
      <t>シ</t>
    </rPh>
    <rPh sb="488" eb="491">
      <t>トリヒキサキ</t>
    </rPh>
    <phoneticPr fontId="3"/>
  </si>
  <si>
    <t>https://www.raywood-sys.com</t>
    <phoneticPr fontId="3"/>
  </si>
  <si>
    <t>https://ts.accenture.com/sites/APS_Accenture_Japan/Lists/RF_SU_Avanade/DispForm.aspx?ID=29&amp;ContentTypeId=0x01001108D726A40CAA47B825ED9CB59C007E</t>
    <phoneticPr fontId="3"/>
  </si>
  <si>
    <t>SUS_A10030</t>
    <phoneticPr fontId="3"/>
  </si>
  <si>
    <t>アーカスジャパン株式会社</t>
    <phoneticPr fontId="3"/>
  </si>
  <si>
    <t>企業コード 713056067  ／ 法人番号 6120001230173
アーカス・ジャパン株式会社(アーカスジャパンカブシキガイシャ)
所在地	
大阪府大阪市淀川区西中島５－９－６　新大阪サンアールビル本館３階
代表者	松原　晋啓</t>
    <phoneticPr fontId="3"/>
  </si>
  <si>
    <t>SUS_A10030_アーカスジャパン株式会社</t>
    <phoneticPr fontId="3"/>
  </si>
  <si>
    <t>TDB-COSMOS2フル(2023/7/20調査、2023/3月期まで収録)評点 54点(ベースランク・Greenランク)→信用調査クライテリアでは、以下1項目マイナスポイントあり。ランク変わらず、Group A評価(Green評価)。
・裁判歴なし(社名＆代表社名(松原　晋啓氏)にて)→OK
・ISO27001なし、Pマークなし→NG※1
・従業員30名→OK　(5名以下がNG※要員管理ができる体制か)
・設　立 2020/7/1→OK　(3年未満がNG)
・売上高(2023/3月期)4億24百万円→OK (1億円未満NG)
・取引銀行：三井住友（新大阪）は全銀協正会員(114会員)(※)に含まれる→OK。大阪信金（新大阪）は全国信用金協会会員(※※)に含まれる→OK。その他,日本政策金融公庫。
【参考】資本金999万円、株主：代表(松原　晋啓氏)(100%)
事業内容：ＣＲＭ（顧客情報管理システム）をカスタマイズして提供している。得意先：日本ヒューレット・パッカード,一般財団法人ヤマハ音楽振興会,東レリサーチセンター,ＳＣＲＥＥＮセミコンダクターソリューションズ,野村総合研究所。
(※)全銀協正会員一覧
https://www.zenginkyo.or.jp/abstract/outline/organization/member-01/
(※※)全国信用金協会会員
https://www.shinkin.co.jp/tikubetu/kantou.htm#tokyo</t>
    <rPh sb="23" eb="25">
      <t>チョウサ</t>
    </rPh>
    <rPh sb="32" eb="34">
      <t>ガツキ</t>
    </rPh>
    <rPh sb="36" eb="38">
      <t>シュウロク</t>
    </rPh>
    <rPh sb="343" eb="344">
      <t>タ</t>
    </rPh>
    <rPh sb="356" eb="358">
      <t>サンコウ</t>
    </rPh>
    <rPh sb="365" eb="366">
      <t>マン</t>
    </rPh>
    <rPh sb="368" eb="370">
      <t>カブヌシ</t>
    </rPh>
    <rPh sb="371" eb="373">
      <t>ダイヒョウ</t>
    </rPh>
    <rPh sb="379" eb="380">
      <t>シ</t>
    </rPh>
    <rPh sb="424" eb="427">
      <t>トクイサキ</t>
    </rPh>
    <phoneticPr fontId="3"/>
  </si>
  <si>
    <t>https://ts.accenture.com/sites/APS_Accenture_Japan/Lists/RF_SU_Avanade/EditForm.aspx?ID=30&amp;Source=%2Fsites%2FAPS%5FAccenture%5FJapan%2FLists%2FRF%5FSU%5FAvanade</t>
    <phoneticPr fontId="3"/>
  </si>
  <si>
    <t>https://www.arcuss-japan.com/</t>
    <phoneticPr fontId="3"/>
  </si>
  <si>
    <t>https://ts.accenture.com/sites/APS_Accenture_Japan/Lists/RF_SU_Avanade/DispForm.aspx?ID=30&amp;ContentTypeId=0x01001108D726A40CAA47B825ED9CB59C007E</t>
    <phoneticPr fontId="3"/>
  </si>
  <si>
    <t>3次評価中2024/3/14→リマインド済</t>
    <rPh sb="1" eb="2">
      <t>ツギ</t>
    </rPh>
    <rPh sb="2" eb="4">
      <t>ヒョウカ</t>
    </rPh>
    <rPh sb="4" eb="5">
      <t>ナカ</t>
    </rPh>
    <rPh sb="20" eb="21">
      <t>スミ</t>
    </rPh>
    <phoneticPr fontId="3"/>
  </si>
  <si>
    <t>SUS_A10031</t>
    <phoneticPr fontId="3"/>
  </si>
  <si>
    <t>株式会社HLA</t>
    <phoneticPr fontId="3"/>
  </si>
  <si>
    <t>企業コード 646011746  ／ 法人番号 7010401111652
株式会社ＨＬＡ(カブシキガイシャエイチエルーエー)
所在地	
東京都港区白金６－１８－１２
代表者	長野　光陽
申請名称：株式会社HLA
会社HP名称：株式会社エイチエルエー
Company Name：HLA Inc.</t>
    <phoneticPr fontId="3"/>
  </si>
  <si>
    <t>SUS_A10031_株式会社HLA</t>
    <phoneticPr fontId="3"/>
  </si>
  <si>
    <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参考として、登記簿謄本相当情報を入手。その他、裁判歴・許認可免許は当方にて調査した結果、無し。判明分以下。
【参考】参考_TSR企業ダイジェスト(2014/6調査)※登記簿謄本相当情報</t>
    </r>
    <r>
      <rPr>
        <sz val="11"/>
        <color rgb="FFFF0000"/>
        <rFont val="游ゴシック"/>
        <family val="3"/>
        <charset val="128"/>
        <scheme val="minor"/>
      </rPr>
      <t xml:space="preserve">
</t>
    </r>
    <r>
      <rPr>
        <sz val="11"/>
        <color theme="1"/>
        <rFont val="游ゴシック"/>
        <family val="2"/>
        <charset val="128"/>
        <scheme val="minor"/>
      </rPr>
      <t xml:space="preserve">・設立：2014/4/23　(3年未満がNG)
【参考】資本金500万円、代表：長野　光陽氏、扱い品： 情報システム開発業 [サービス業]
</t>
    </r>
    <rPh sb="118" eb="120">
      <t>ケッカ</t>
    </rPh>
    <rPh sb="121" eb="122">
      <t>ナ</t>
    </rPh>
    <rPh sb="207" eb="209">
      <t>ダイヒョウ</t>
    </rPh>
    <phoneticPr fontId="3"/>
  </si>
  <si>
    <t>https://ts.accenture.com/sites/APS_Accenture_Japan/Lists/RF_SU_Avanade/DispForm.aspx?ID=31&amp;ContentTypeId=0x01001108D726A40CAA47B825ED9CB59C007E</t>
    <phoneticPr fontId="3"/>
  </si>
  <si>
    <t>SUS_A10032</t>
    <phoneticPr fontId="3"/>
  </si>
  <si>
    <t>株式会社レスターエレクトロニクス</t>
    <phoneticPr fontId="3"/>
  </si>
  <si>
    <t>急ぎ取引開始日：2024/3/13
2019年（平成31年）4月1日
企業コード 655014943  ／ 法人番号 8010701030816
株式会社レスターエレクトロニクス(カブシキガイシャレスターエレクトロニクス)
所在地	
東京都港区港南２－１０－９　レスタービルディング
代表者	山口　秀哉</t>
    <rPh sb="0" eb="1">
      <t>イソ</t>
    </rPh>
    <phoneticPr fontId="3"/>
  </si>
  <si>
    <t>SUS_A10032_株式会社レスターエレクトロニクス</t>
    <phoneticPr fontId="3"/>
  </si>
  <si>
    <r>
      <t xml:space="preserve">TDB-COSMOS2フル(2023/7/6調査、2023/3月期まで収録)評点 59点(ベースランク・Greenランク)
</t>
    </r>
    <r>
      <rPr>
        <sz val="11"/>
        <color rgb="FFFF0000"/>
        <rFont val="游ゴシック"/>
        <family val="3"/>
        <charset val="128"/>
        <scheme val="minor"/>
      </rPr>
      <t xml:space="preserve">→信用調査クライテリアでは、マイナスポイントなし。ランク変わらず、Group A評価(Green評価)。
・裁判歴なし(社名＆代表社名(山口　秀哉氏)にて)→OK
</t>
    </r>
    <r>
      <rPr>
        <sz val="11"/>
        <color theme="1"/>
        <rFont val="游ゴシック"/>
        <family val="2"/>
        <charset val="128"/>
        <scheme val="minor"/>
      </rPr>
      <t>・ISO27001(JP23/00000138)、Pマークなし→OK
・ISO14001(JP09/070622)※株式会社 レスターホールディングス名義で同社含めて包括的に取得→OK
 ・従業員 300名→OK　(5名以下がNG※要員管理ができる体制か)
・設　立 2015/5/1→OK　(3年未満がNG)
・売上高(2023/3月期)1,895億45百万円→OK　(1億円未満NG)
・取引銀行：みずほ（品川）,三菱ＵＦＪ（五反田駅前）,三井住友（五反田）,横浜,三井住友信託,あおぞらは全銀協正会員(114会員)(※)に含まれる→OK。その他、商工中金。
・派遣免許(派13-315363)
【参考】資本金 3億1,000万円、株主：レスターホールディングス(100%)
事業内容：各種半導体・デバイスや計測機器の販売を行う他、ソリューション提案、技術開発サポート、ＯＤＭなどで顧客のニーズに応えている。得意先：パナソニック,シャープ,ＶＡＩＯ,デンソーテン,デンソー。
(※)全銀協正会員一覧
https://www.zenginkyo.or.jp/abstract/outline/organization/member-01/</t>
    </r>
    <rPh sb="22" eb="24">
      <t>チョウサ</t>
    </rPh>
    <rPh sb="31" eb="32">
      <t>ツキ</t>
    </rPh>
    <rPh sb="219" eb="221">
      <t>メイギ</t>
    </rPh>
    <rPh sb="222" eb="224">
      <t>ドウシャ</t>
    </rPh>
    <rPh sb="224" eb="225">
      <t>フク</t>
    </rPh>
    <rPh sb="227" eb="229">
      <t>ホウカツ</t>
    </rPh>
    <rPh sb="229" eb="230">
      <t>テキ</t>
    </rPh>
    <rPh sb="231" eb="233">
      <t>シュトク</t>
    </rPh>
    <rPh sb="301" eb="304">
      <t>ウリアゲダカ</t>
    </rPh>
    <rPh sb="311" eb="312">
      <t>ツキ</t>
    </rPh>
    <rPh sb="319" eb="320">
      <t>オク</t>
    </rPh>
    <rPh sb="322" eb="325">
      <t>ヒャクマンエン</t>
    </rPh>
    <rPh sb="427" eb="431">
      <t>ハケンメンキョ</t>
    </rPh>
    <rPh sb="445" eb="447">
      <t>サンコウ</t>
    </rPh>
    <rPh sb="453" eb="454">
      <t>オク</t>
    </rPh>
    <rPh sb="459" eb="460">
      <t>マン</t>
    </rPh>
    <rPh sb="462" eb="464">
      <t>カブヌシ</t>
    </rPh>
    <rPh sb="550" eb="553">
      <t>トクイサキ</t>
    </rPh>
    <phoneticPr fontId="3"/>
  </si>
  <si>
    <t>https://ts.accenture.com/sites/APS_Accenture_Japan/Lists/RF_SU_Avanade/EditForm.aspx?ID=32&amp;Source=%2Fsites%2FAPS%5FAccenture%5FJapan%2FLists%2FRF%5FSU%5FAvanade</t>
    <phoneticPr fontId="3"/>
  </si>
  <si>
    <t>https://www.restar-ele.com/company/about.html</t>
    <phoneticPr fontId="3"/>
  </si>
  <si>
    <t>https://ts.accenture.com/sites/APS_Accenture_Japan/Lists/RF_SU_Avanade/DispForm.aspx?ID=32&amp;ContentTypeId=0x01001108D726A40CAA47B825ED9CB59C007E</t>
    <phoneticPr fontId="3"/>
  </si>
  <si>
    <t>Green→3次評価中2024/3/22
要メール</t>
    <rPh sb="7" eb="8">
      <t>ツギ</t>
    </rPh>
    <rPh sb="8" eb="10">
      <t>ヒョウカ</t>
    </rPh>
    <rPh sb="10" eb="11">
      <t>チュウ</t>
    </rPh>
    <rPh sb="21" eb="22">
      <t>ヨウ</t>
    </rPh>
    <phoneticPr fontId="3"/>
  </si>
  <si>
    <t>SUS_A10033</t>
    <phoneticPr fontId="3"/>
  </si>
  <si>
    <t>SCSK株式会社</t>
    <phoneticPr fontId="3"/>
  </si>
  <si>
    <t>企業コード 580270018  ／ 法人番号 8010001074167
ＳＣＳＫ株式会社(エスシーエスケイカブシキガイシャ)
所在地	
東京都江東区豊洲３－２－２０　豊洲フロント
代表者	當麻　隆昭</t>
    <phoneticPr fontId="3"/>
  </si>
  <si>
    <t>SUS_A10033_SCSK株式会社</t>
    <phoneticPr fontId="3"/>
  </si>
  <si>
    <r>
      <t>TDB-COSMOS2フル(2024/3/18調査、2023/3月期まで収録)上　場評点 79点(ベースランク・Greenランク)→信用調査クライテリアでは、マイナスポイントなし。ランク変わらず、Group A評価(Green評価)。
・裁判歴なし(社名＆代表社名(當麻　隆昭氏)にて)→OK
・ISO27001(JUSE-IR-014)、Pマーク(11820015-13)→OK</t>
    </r>
    <r>
      <rPr>
        <sz val="11"/>
        <color rgb="FFFF0000"/>
        <rFont val="游ゴシック"/>
        <family val="3"/>
        <charset val="128"/>
        <scheme val="minor"/>
      </rPr>
      <t xml:space="preserve">
</t>
    </r>
    <r>
      <rPr>
        <sz val="11"/>
        <color theme="1"/>
        <rFont val="游ゴシック"/>
        <family val="2"/>
        <charset val="128"/>
        <scheme val="minor"/>
      </rPr>
      <t>・従業員 8,470名→OK　(5名以下がNG※要員管理ができる体制か)
・設　立1969/10/25→OK　(3年未満がNG)
・売上高(2023/3月期)355億61千万円→OK　(1億円未満NG)
・取引銀行 三井住友,三井住友信託,三菱ＵＦＪ,みずほ、は全銀協正会員(114会員)(※)に含まれる→OK。
【参考】資本金 214億2,000万円 、株主：上場済。住友商事を筆頭に、日本マスタートラスト信託銀行、日本カストディ銀行、8ＳＣＳＫグループ従業員持株会、ＳＳＢＴＣ　ＣＬＩＥＮＴ　ＯＭＮＩＢ等。
事業内容 ：システム開発、保守運用・サービス、システム販売を手掛けている。得意先：住友商事,三井住友ファイナンス＆リース,ＪＣＯＭ,博報堂,テプコシステムズ。
(※)全銀協正会員一覧
https://www.zenginkyo.or.jp/abstract/outline/organization/member-01/</t>
    </r>
    <rPh sb="23" eb="25">
      <t>チョウサ</t>
    </rPh>
    <rPh sb="32" eb="34">
      <t>ガツキ</t>
    </rPh>
    <rPh sb="36" eb="38">
      <t>シュウロク</t>
    </rPh>
    <rPh sb="257" eb="260">
      <t>ウリアゲダカ</t>
    </rPh>
    <rPh sb="267" eb="268">
      <t>ツキ</t>
    </rPh>
    <rPh sb="349" eb="351">
      <t>サンコウ</t>
    </rPh>
    <rPh sb="359" eb="360">
      <t>オク</t>
    </rPh>
    <rPh sb="365" eb="366">
      <t>マン</t>
    </rPh>
    <rPh sb="369" eb="371">
      <t>カブヌシ</t>
    </rPh>
    <rPh sb="372" eb="375">
      <t>ジョウジョウスミ</t>
    </rPh>
    <rPh sb="381" eb="383">
      <t>ヒットウ</t>
    </rPh>
    <rPh sb="444" eb="445">
      <t>トウ</t>
    </rPh>
    <rPh sb="484" eb="487">
      <t>トクイサキ</t>
    </rPh>
    <phoneticPr fontId="3"/>
  </si>
  <si>
    <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</si>
  <si>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https://www.scsk.jp/</t>
    <phoneticPr fontId="3"/>
  </si>
  <si>
    <t>Red→3次評価中2024/3/22
要メール</t>
    <rPh sb="5" eb="6">
      <t>ツギ</t>
    </rPh>
    <rPh sb="6" eb="8">
      <t>ヒョウカ</t>
    </rPh>
    <rPh sb="8" eb="9">
      <t>チュウ</t>
    </rPh>
    <rPh sb="19" eb="20">
      <t>ヨウ</t>
    </rPh>
    <phoneticPr fontId="3"/>
  </si>
  <si>
    <t>SUS_A10034</t>
    <phoneticPr fontId="3"/>
  </si>
  <si>
    <t>株式会社MSOL Digital</t>
    <phoneticPr fontId="3"/>
  </si>
  <si>
    <t>企業コード 182067931  ／ 法人番号 7010401179632
株式会社ＭＳＯＬ　Ｄｉｇｉｔａｌ(カブシキガイシャエムソルデジタル)
所在地	
東京都港区赤坂９－７－１　ミッドタウン・タワー２９階
代表者	阪本　幸誠
社名	株式会社MSOL Digital
設立	2024年1月
資本金	10,000千円</t>
    <phoneticPr fontId="3"/>
  </si>
  <si>
    <t>SUS_A10034_株式会社MSOL Digital</t>
    <phoneticPr fontId="3"/>
  </si>
  <si>
    <t>TSR-調査レポート(2024/1/19調査、業績収録なし)TSR評点44点(ベースランク・Yellowランク)→信用調査クライテリアでは、以下3項目にてマイナスポイントあり。ランクダウンして、Group C評価(Red評価)。
・裁判歴なし(社名＆代表社名(阪本　幸誠氏)にて)→OK
・ISO27001なし、Pマークなし→NG※1
・従業員：約50名→OK　(5名以下がNG※要員管理ができる体制か)
・設立：2024/01/05→NG※2　(3年未満がNG)
・売上高：決算期を迎えておらずデータなし→NG※3
・取引銀行：金融機関，（株）マネジメントソリューションズ
【参考】資本金：1,000万円、株主：（株）マネジメントソリューションズ（100.0%）
所見：２０２４年１月に親会社で東証プライム市場上場（株）マネジメントソリューションズのＤｉｇｉｔａｌ事業を承継して事業を開始している。設立当初より受注を確保し、設立１期目と
なる２０２４年１２月期から一定の売上を確保すると見られるものの、当社・代表共に資金調
達源となる有効な資産は見当たらず、当社単体での資金調達余力は未だ乏しいことから、今後
の動向には留意が肝要である。</t>
    <rPh sb="20" eb="22">
      <t>チョウサ</t>
    </rPh>
    <rPh sb="23" eb="25">
      <t>ギョウセキ</t>
    </rPh>
    <rPh sb="25" eb="27">
      <t>シュウロク</t>
    </rPh>
    <rPh sb="33" eb="35">
      <t>ヒョウテン</t>
    </rPh>
    <rPh sb="37" eb="38">
      <t>テン</t>
    </rPh>
    <rPh sb="169" eb="172">
      <t>ジュウギョウイン</t>
    </rPh>
    <rPh sb="204" eb="206">
      <t>セツリツ</t>
    </rPh>
    <rPh sb="234" eb="237">
      <t>ウリアゲダカ</t>
    </rPh>
    <rPh sb="238" eb="241">
      <t>ケッサンキ</t>
    </rPh>
    <rPh sb="242" eb="243">
      <t>ムカ</t>
    </rPh>
    <rPh sb="260" eb="264">
      <t>トリヒキギンコウ</t>
    </rPh>
    <rPh sb="289" eb="291">
      <t>サンコウ</t>
    </rPh>
    <rPh sb="292" eb="295">
      <t>シホンキン</t>
    </rPh>
    <rPh sb="301" eb="302">
      <t>マン</t>
    </rPh>
    <rPh sb="304" eb="306">
      <t>カブヌシ</t>
    </rPh>
    <rPh sb="333" eb="335">
      <t>ショケン</t>
    </rPh>
    <phoneticPr fontId="3"/>
  </si>
  <si>
    <t>https://ts.accenture.com/sites/APS_Accenture_Japan/Lists/RF_SU_Avanade/DispForm.aspx?ID=34&amp;ContentTypeId=0x01001108D726A40CAA47B825ED9CB59C007E</t>
    <phoneticPr fontId="3"/>
  </si>
  <si>
    <t>SUS_A10035</t>
    <phoneticPr fontId="3"/>
  </si>
  <si>
    <t>株式会社ディーシア
DSIA</t>
    <phoneticPr fontId="3"/>
  </si>
  <si>
    <t>企業コード 694063812  ／ 法人番号 6010001232420
株式会社ディーシア(カブシキガイシャディーシア)
所在地	
東京都中央区日本橋蛎殻町１－３３－４　ＧＲＡＮＤＩＲ日本橋２階
代表者	銅傳　由香</t>
    <phoneticPr fontId="3"/>
  </si>
  <si>
    <t>SUS_A10035_株式会社ディーシア</t>
    <phoneticPr fontId="3"/>
  </si>
  <si>
    <t>TDB-COSMOS2フル(2023/12/14調査、2023/9月期まで収録)評点 45点(ベースランク・Yellowランク)→信用調査クライテリアでは、以下2項目にてマイナスポイントあり。ランクダウンして、Group C評価(Red評価)。
・裁判歴なし(社名＆代表社名(銅傳　由香氏)にて)→OK
・ISO27001なし、Pマークなし→NG※1
・従業員 7名→OK　(5名以下がNG※要員管理ができる体制か)
・設　立 2023/1/1→OK　(3年未満がNG)
・売上高(2023/9月期)9,200万円→NG※2　(1億円未満NG)
・取引銀行 三菱ＵＦＪ（大伝馬町）,三井住友（東京中央）は全銀協正会員(114会員)(※)に含まれる→OK。その他、ＧＭＯあおぞらネット,日本政策金融公庫。
・派遣免許(派13-316618)
【参考】資本金 2000万円 、株主：代表(銅傳　由香氏)、有馬　美紀氏、計2名。
事業内容 ＩＴエンジニア、コンサルタント等における人材派遣事業を行っている。得意先：ＮＴＴデータ,ＮＴＴデータ・グローバルソリューションズ,ＪＳＯＬ,兼松エレクトロニクス,伊藤忠テクノソリューションズ。
(※)全銀協正会員一覧
https://www.zenginkyo.or.jp/abstract/outline/organization/member-01/</t>
    <rPh sb="78" eb="80">
      <t>イカ</t>
    </rPh>
    <rPh sb="81" eb="83">
      <t>コウモク</t>
    </rPh>
    <rPh sb="237" eb="240">
      <t>ウリアゲダカ</t>
    </rPh>
    <rPh sb="329" eb="330">
      <t>タ</t>
    </rPh>
    <rPh sb="353" eb="357">
      <t>ハケンメンキョ</t>
    </rPh>
    <rPh sb="371" eb="373">
      <t>サンコウ</t>
    </rPh>
    <rPh sb="382" eb="383">
      <t>マン</t>
    </rPh>
    <rPh sb="386" eb="388">
      <t>カブヌシ</t>
    </rPh>
    <rPh sb="389" eb="391">
      <t>ダイヒョウ</t>
    </rPh>
    <rPh sb="397" eb="398">
      <t>シ</t>
    </rPh>
    <rPh sb="450" eb="453">
      <t>トクイサキ</t>
    </rPh>
    <phoneticPr fontId="3"/>
  </si>
  <si>
    <t>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t>
    <phoneticPr fontId="3"/>
  </si>
  <si>
    <t>https://dsia.co.jp/company/</t>
    <phoneticPr fontId="3"/>
  </si>
  <si>
    <t>キャンセル【完了】2024/3/22</t>
    <rPh sb="6" eb="8">
      <t>カンリョウ</t>
    </rPh>
    <phoneticPr fontId="3"/>
  </si>
  <si>
    <t>SUS_A10036</t>
  </si>
  <si>
    <t>DSIA</t>
    <phoneticPr fontId="3"/>
  </si>
  <si>
    <t>SUS_A10036_</t>
  </si>
  <si>
    <t>SUS_A10037</t>
    <phoneticPr fontId="3"/>
  </si>
  <si>
    <t xml:space="preserve">	3.IT Technology(HW/SW/ITサービス)</t>
    <phoneticPr fontId="3"/>
  </si>
  <si>
    <t>Exit Games Inc.</t>
    <phoneticPr fontId="3"/>
  </si>
  <si>
    <t>SUS_A10037_Exit Games Inc.</t>
    <phoneticPr fontId="3"/>
  </si>
  <si>
    <t>Green【完了】2024/3/31</t>
    <phoneticPr fontId="3"/>
  </si>
  <si>
    <t xml:space="preserve"> 2024/03/28</t>
    <phoneticPr fontId="3"/>
  </si>
  <si>
    <t>SUS_A10038</t>
    <phoneticPr fontId="3"/>
  </si>
  <si>
    <t>株式会社タクマテック</t>
    <phoneticPr fontId="3"/>
  </si>
  <si>
    <t xml:space="preserve">企業コード 710232886  ／ 法人番号 3470001010568
株式会社タクマテック(カブシキガイシャタクマテック)
所在地	
香川県三豊市詫間町詫間７０５３－３
代表者	真鍋　時良
設立	１９８８年　３月　１日
資本金	5,000万円
代表者	代表取締役社長 真鍋　時良
役員	</t>
    <phoneticPr fontId="3"/>
  </si>
  <si>
    <t>SUS_A10038_株式会社タクマテック</t>
    <phoneticPr fontId="3"/>
  </si>
  <si>
    <r>
      <t>TDB-COSMOS2フル(2024/3/22調査、2023/3月期まで収録)評点 51点(ベースランク・Greenランク)→</t>
    </r>
    <r>
      <rPr>
        <sz val="11"/>
        <color rgb="FFFF0000"/>
        <rFont val="游ゴシック"/>
        <family val="3"/>
        <charset val="128"/>
        <scheme val="minor"/>
      </rPr>
      <t>信用調査クライテリアでは、NGなし。ランク変わらず、Group A評価(Green評価)。</t>
    </r>
    <r>
      <rPr>
        <sz val="11"/>
        <color theme="1"/>
        <rFont val="游ゴシック"/>
        <family val="2"/>
        <charset val="128"/>
        <scheme val="minor"/>
      </rPr>
      <t xml:space="preserve">
・裁判歴なし(社名＆代表社名(真鍋　時良氏)にて)→OK
・ISO27001なし、Pマークあり(10822152-09)→OK
・従業員 25名→OK　(5名以下がNG※要員管理ができる体制か)
・設　立 1988/3/1→OK　(3年未満がNG)
・売上高(2023/3月期)122百万円→OK　(1億円未満NG)
・取引銀行 百十四（詫間）,中国（詫間）,香川（詫間）は全銀協正会員(114会員)(※)に含まれる→OK。観音寺信金（詫間）は全国信用金協会会員(※※)に含まれる→OK。その他、日本政策金融公庫
・派遣免許(派37-300146)、有料職業紹介免許(37-ユ-040005)
【参考】資本金 5,000万円、株主：代表(真鍋　時良氏)を筆頭に役員等、計20名。
事業内容 受託ソフトウエアおよびパッケージソフトの開発を業務としている。得意先：三菱ケミカル,東洋炭素,ＳＴＮｅｔ,四国計測工業,ＰＨＣ。
(※)全銀協正会員一覧
https://www.zenginkyo.or.jp/abstract/outline/organization/member-01/
(※※)全国信用金協会会員
https://www.shinkin.co.jp/tikubetu/kantou.htm#tokyo</t>
    </r>
    <rPh sb="23" eb="25">
      <t>チョウサ</t>
    </rPh>
    <rPh sb="32" eb="33">
      <t>ツキ</t>
    </rPh>
    <rPh sb="36" eb="38">
      <t>シュウロク</t>
    </rPh>
    <rPh sb="84" eb="85">
      <t>カ</t>
    </rPh>
    <rPh sb="234" eb="237">
      <t>ウリアゲダカ</t>
    </rPh>
    <rPh sb="244" eb="245">
      <t>ツキ</t>
    </rPh>
    <rPh sb="354" eb="355">
      <t>タ</t>
    </rPh>
    <rPh sb="366" eb="370">
      <t>ハケンメンキョ</t>
    </rPh>
    <rPh sb="383" eb="387">
      <t>ユウリョウショクギョウ</t>
    </rPh>
    <rPh sb="387" eb="389">
      <t>ショウカイ</t>
    </rPh>
    <rPh sb="389" eb="391">
      <t>メンキョ</t>
    </rPh>
    <rPh sb="406" eb="408">
      <t>サンコウ</t>
    </rPh>
    <rPh sb="418" eb="419">
      <t>マン</t>
    </rPh>
    <rPh sb="421" eb="423">
      <t>カブヌシ</t>
    </rPh>
    <rPh sb="424" eb="426">
      <t>ダイヒョウ</t>
    </rPh>
    <rPh sb="432" eb="433">
      <t>シ</t>
    </rPh>
    <rPh sb="435" eb="437">
      <t>ヒットウ</t>
    </rPh>
    <rPh sb="438" eb="441">
      <t>ヤクイントウ</t>
    </rPh>
    <rPh sb="442" eb="443">
      <t>ケイ</t>
    </rPh>
    <rPh sb="445" eb="446">
      <t>メイ</t>
    </rPh>
    <rPh sb="484" eb="487">
      <t>トクイサキ</t>
    </rPh>
    <phoneticPr fontId="3"/>
  </si>
  <si>
    <t>https://ts.accenture.com/sites/APS_Accenture_Japan/Lists/RF_SU_Avanade/DispForm.aspx?ID=38&amp;ContentTypeId=0x01001108D726A40CAA47B825ED9CB59C007E</t>
    <phoneticPr fontId="3"/>
  </si>
  <si>
    <t>http://www.takumatec.co.jp/company_overview/index.html</t>
    <phoneticPr fontId="3"/>
  </si>
  <si>
    <t xml:space="preserve">	2024/06/01 </t>
    <phoneticPr fontId="3"/>
  </si>
  <si>
    <t>Green【完了】2024/3/31</t>
    <rPh sb="6" eb="8">
      <t>カンリョウ</t>
    </rPh>
    <phoneticPr fontId="3"/>
  </si>
  <si>
    <t>SUS_A10039</t>
  </si>
  <si>
    <t>株式会社日本オープンシステムズ</t>
    <phoneticPr fontId="3"/>
  </si>
  <si>
    <t>企業コード 370219212  ／ 法人番号 2230001002235
株式会社日本オープンシステムズ(カブシキガイシャニホンオープンシステムズ)
所在地	
富山県富山市上本町３－１６　上本町ビル７階
代表者	園　博昭
設立	1990年7月5日
資本金	5,200万円</t>
    <phoneticPr fontId="3"/>
  </si>
  <si>
    <t>SUS_A10039_株式会社日本オープンシステムズ</t>
    <phoneticPr fontId="3"/>
  </si>
  <si>
    <t>TDB-COSMOS2フル(2023/9/14調査、2023/3月期まで収録)評点 62点(ベースランク・Greenランク)→信用調査クライテリアでは、NGなし。ランク変わらず、Group A評価(Green評価)。
・裁判歴なし(社名＆代表社名(園　博昭氏)にて)→OK
・ISO27001なし、Pマーク(19000458-08)→OK
・従業員 380名→OK　(5名以下がNG※要員管理ができる体制か)
・設　立1990/7/5→OK　(3年未満がNG)
・売上高(2023/3月期)46億73百万円→OK　(1億円未満NG)
・取引銀行 北陸（本店）,富山（富山）は全銀協正会員(114会員)(※)に含まれる→OK
・派遣免許(派16-300148)
【参考】資本金 5,200万円 、株主：ＪＯＰＳホールディングスを筆頭に、日本オープンシステムズ、計2名。
事業内容：富山県をはじめとする北陸地区や関東方面などを主な営業エリアとして、受託ソフトウエアの開発などを行っている。得意先：富士通,北電情報システムサービス,伊藤忠テクノソリューションズ,ＹＫＫ　ＡＰ。
(※)全銀協正会員一覧
https://www.zenginkyo.or.jp/abstract/outline/organization/member-01/</t>
    <rPh sb="232" eb="235">
      <t>ウリアゲダカ</t>
    </rPh>
    <rPh sb="247" eb="248">
      <t>オク</t>
    </rPh>
    <rPh sb="250" eb="253">
      <t>ヒャクマンエン</t>
    </rPh>
    <rPh sb="313" eb="317">
      <t>ハケンメンキョ</t>
    </rPh>
    <rPh sb="343" eb="344">
      <t>マン</t>
    </rPh>
    <rPh sb="363" eb="365">
      <t>ヒットウ</t>
    </rPh>
    <rPh sb="379" eb="380">
      <t>ケイ</t>
    </rPh>
    <rPh sb="381" eb="382">
      <t>メイ</t>
    </rPh>
    <rPh sb="442" eb="445">
      <t>トクイサキ</t>
    </rPh>
    <phoneticPr fontId="3"/>
  </si>
  <si>
    <t>https://ts.accenture.com/sites/APS_Accenture_Japan/Lists/RF_SU_Avanade/DispForm.aspx?ID=39&amp;ContentTypeId=0x01001108D726A40CAA47B825ED9CB59C007E</t>
    <phoneticPr fontId="3"/>
  </si>
  <si>
    <t>https://www.jops.co.jp/about/</t>
    <phoneticPr fontId="3"/>
  </si>
  <si>
    <t xml:space="preserve">	2024/04/01 </t>
    <phoneticPr fontId="3"/>
  </si>
  <si>
    <t>Red【完了】2024/3/31</t>
    <phoneticPr fontId="3"/>
  </si>
  <si>
    <t>SUS_A10040</t>
    <phoneticPr fontId="3"/>
  </si>
  <si>
    <t>サイバーロジスティクス株式会社</t>
    <phoneticPr fontId="3"/>
  </si>
  <si>
    <t>企業コード 986209008  ／ 法人番号 4010601037964
サイバーロジスティクス株式会社(サイバーロジスティクスカブシキガイシャ)
所在地	
東京都江東区東陽６－３－１　東京イースト２１ビジネスセンター２階
代表者	手塚　克彦
設立	2000年3月27日（平成12年3月27日）
資本金	1億円
代表者	手塚　克彦</t>
    <phoneticPr fontId="3"/>
  </si>
  <si>
    <t>SUS_A10040_サイバーロジスティクス株式会社</t>
    <phoneticPr fontId="3"/>
  </si>
  <si>
    <t>TSR企業情報(2023/3/10調査、2022/11月期まで収録)TSR評点 49点(ベースランク・Yellowランク)→信用調査クライテリアでは、以下3項目にてマイナスポイントあり。ランクダウンして、Group C評価(Red評価)。
・裁判歴なし(社名＆代表社名(手塚　克彦氏)にて)→OK
・ISO27001なし、Pマークなし→NG※1
・ISO14001→NG※2
 ・従業員 5名→NG※3　(5名以下がNG※要員管理ができる体制か)
・設　立 2000/3/27→OK　(3年未満がNG)
・売上高(2022/11月期)3億7,000万円→OK　(1億円未満NG)
・取引銀行：みずほ（大手町営業部），みずほ（市ヶ谷）は全銀協正会員(114会員)(※)に含まれる→OK。
【参考】資本金 1億円、株主：ＴＤＳＹＮＮＥＸ（１００％）
営 業 種 目ＥＣストア「ｎＰｒｅｓｓ」運営（５０％），ソフトウェアライセンス販売（５０％）。販売先：一般企業，一般個人。概況：ＴＤ＿ＳＹＮＮＥＸ（株）の子会社で、ソフトウェアライセンスを販売するＥＣサイト「ｎＰｒｅｓｓ」の運営を手掛ける。
(※)全銀協正会員一覧
https://www.zenginkyo.or.jp/abstract/outline/organization/member-01/</t>
    <rPh sb="3" eb="7">
      <t>キギョウジョウホウ</t>
    </rPh>
    <rPh sb="17" eb="19">
      <t>チョウサ</t>
    </rPh>
    <rPh sb="27" eb="28">
      <t>ツキ</t>
    </rPh>
    <rPh sb="31" eb="33">
      <t>シュウロク</t>
    </rPh>
    <phoneticPr fontId="3"/>
  </si>
  <si>
    <t>https://ts.accenture.com/sites/APS_Accenture_Japan/Lists/RF_SU_Avanade/DispForm.aspx?ID=40&amp;ContentTypeId=0x01001108D726A40CAA47B825ED9CB59C007E</t>
    <phoneticPr fontId="3"/>
  </si>
  <si>
    <t>https://www.cyberlogistics.co.jp/#company</t>
    <phoneticPr fontId="3"/>
  </si>
  <si>
    <t>Yellow【完了】2024/4/3</t>
    <rPh sb="7" eb="9">
      <t>カンリョウ</t>
    </rPh>
    <phoneticPr fontId="3"/>
  </si>
  <si>
    <t>SUS_A10041</t>
    <phoneticPr fontId="3"/>
  </si>
  <si>
    <t>株式会社アクティヴァーチ・コンサルティング</t>
    <phoneticPr fontId="3"/>
  </si>
  <si>
    <t>企業コード 724058032  ／ 法人番号 8010001213897
株式会社アクティヴァーチ・コンサルティング(カブシキガイシャアクティヴァーチコンサルティング)
所在地	
東京都千代田区内幸町２－１－１　飯野ビルディング９階
代表者	福井　康司</t>
    <phoneticPr fontId="3"/>
  </si>
  <si>
    <t>SUS_A10041_株式会社アクティヴァーチ・コンサルティング</t>
    <phoneticPr fontId="3"/>
  </si>
  <si>
    <r>
      <t xml:space="preserve">TDB-COSMOS2フル(2023/1/20調査、2020/10月期まで収録)評点 39点(ベースランク・Yellowランク)→信用調査クライテリアでは、NGなし。ランク変わらず、Group B評価(Yellow評価)。
</t>
    </r>
    <r>
      <rPr>
        <sz val="11"/>
        <rFont val="游ゴシック"/>
        <family val="3"/>
        <charset val="128"/>
        <scheme val="minor"/>
      </rPr>
      <t>・裁判歴なし(社名＆代表社名(福井　康司氏)にて)→OK
・ISO27001なし、Pマーク(10863021-01)→OK</t>
    </r>
    <r>
      <rPr>
        <sz val="11"/>
        <rFont val="游ゴシック"/>
        <family val="2"/>
        <charset val="128"/>
        <scheme val="minor"/>
      </rPr>
      <t xml:space="preserve">
・従業員 50名→OK　(5名以下がNG※要員管理ができる体制か)
・設　立 2020/11/1→OK　(3年未満がNG)
・売上高(2020/10月期)2億11百万円→OK　(1億円未満NG)
・取引銀行 三菱ＵＦＪ（京橋）は全銀協正会員(114会員)(※)に含まれる→OK。
・派遣免許(派13-316763)
【参考】資本金 1,500万円、株主：代表(福井　康司氏)
事業内容 大手企業を対象としたＩＴコンサルティングを手掛けている。得意先：アクセンチュア,エヌ・ティ・ティ・データ,保険会社,製薬会社。
(※)全銀協正会員一覧
https://www.zenginkyo.or.jp/abstract/outline/organization/member-01/</t>
    </r>
    <rPh sb="23" eb="25">
      <t>チョウサ</t>
    </rPh>
    <rPh sb="33" eb="34">
      <t>ツキ</t>
    </rPh>
    <rPh sb="37" eb="39">
      <t>シュウロク</t>
    </rPh>
    <rPh sb="237" eb="240">
      <t>ウリアゲダカ</t>
    </rPh>
    <rPh sb="252" eb="253">
      <t>オク</t>
    </rPh>
    <rPh sb="255" eb="258">
      <t>ヒャクマンエン</t>
    </rPh>
    <rPh sb="315" eb="319">
      <t>ハケンメンキョ</t>
    </rPh>
    <rPh sb="345" eb="346">
      <t>マン</t>
    </rPh>
    <rPh sb="359" eb="360">
      <t>シ</t>
    </rPh>
    <rPh sb="395" eb="398">
      <t>トクイサキ</t>
    </rPh>
    <phoneticPr fontId="3"/>
  </si>
  <si>
    <t>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</si>
  <si>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https://activarch.co.jp/company/</t>
    <phoneticPr fontId="3"/>
  </si>
  <si>
    <t>https://ts.accenture.com/sites/APS_Accenture_Japan/Lists/RF_SU_Avanade/AllItems.aspx#InplviewHashd02ba55e-b9b9-4d4f-8c81-d677ea52e967=Paged%3DTRUE-p_ID%3D32-PageFirstRow%3D31</t>
    <phoneticPr fontId="3"/>
  </si>
  <si>
    <t>Yellow→3次評価中2024/4/4</t>
    <rPh sb="8" eb="9">
      <t>ツギ</t>
    </rPh>
    <rPh sb="9" eb="11">
      <t>ヒョウカ</t>
    </rPh>
    <rPh sb="11" eb="12">
      <t>ナカ</t>
    </rPh>
    <phoneticPr fontId="3"/>
  </si>
  <si>
    <t>SUS_A10042</t>
    <phoneticPr fontId="3"/>
  </si>
  <si>
    <t xml:space="preserve">	5.Core Services(Marketing/Finance/Legal)</t>
    <phoneticPr fontId="3"/>
  </si>
  <si>
    <t>一般社団法人金融ISAC</t>
    <phoneticPr fontId="3"/>
  </si>
  <si>
    <t>企業コード 973014270  ／ 法人番号 7010005022809
一般社団法人金融ＩＳＡＣ(イッパンシャダンホウジンキンユウアイザック)
所在地	
東京都千代田区大手町１－６－１
代表者	菅谷　光啓</t>
    <phoneticPr fontId="3"/>
  </si>
  <si>
    <t>SUS_A10042_一般社団法人金融ISAC</t>
    <phoneticPr fontId="3"/>
  </si>
  <si>
    <t xml:space="preserve">TSR企業情報（2023/8/1調査、2023/3月期まで収録)TSR評点56点(ベースランク・Greenランク)→信用調査クライテリアでは、以下3項目にてマイナスポイントあり。ランクダウンして、Group B評価(Yellow評価)。
・裁判歴なし(社名＆代表社名(菅谷　光啓氏)にて)→OK
・ISO27001なし、Pマークなし→NG※1
・ISO14001→NG※2
・従 業 員 数4名→NG※3　(5名以下がNG※要員管理ができる体制か)
・設 立 2014/8/1→OK
・売上高(2023/3月期)売上高不明(当期純利益：7,333万3千円)→NG※4　(1億円未満NG)
・取引銀行：三井住友（本店営業部），みずほ（横浜法人），三菱ＵＦＪ（本店）は全銀協正会員(114会員)(※)に含まれる→OK
【参考】資本金1,500万円、株主：不明
営業種目：日本の金融機関による，サイバーセキュリティに関する，情報の共有および分析。
販売先：銀行，証券会社，生損保会社，その他金融機関，アカマイ・テクノロジーズ合同会社，インターネットイニシアティブ。概況：日本の金融機関によるサイバーセキュリティに関する情報の共有及び分析を手掛ける。２０２３年３月期は減益ながら高収益を確保。
(※)全銀協正会員一覧
https://www.zenginkyo.or.jp/abstract/outline/organization/member-01/
</t>
    <rPh sb="16" eb="18">
      <t>チョウサ</t>
    </rPh>
    <rPh sb="25" eb="26">
      <t>ツキ</t>
    </rPh>
    <rPh sb="29" eb="31">
      <t>シュウロク</t>
    </rPh>
    <rPh sb="35" eb="37">
      <t>ヒョウテン</t>
    </rPh>
    <rPh sb="243" eb="246">
      <t>ウリアゲダカ</t>
    </rPh>
    <rPh sb="253" eb="254">
      <t>ツキ</t>
    </rPh>
    <rPh sb="358" eb="360">
      <t>サンコウ</t>
    </rPh>
    <rPh sb="369" eb="370">
      <t>マン</t>
    </rPh>
    <rPh sb="372" eb="374">
      <t>カブヌシ</t>
    </rPh>
    <rPh sb="375" eb="377">
      <t>フメイ</t>
    </rPh>
    <rPh sb="377" eb="381">
      <t>エイギョウシュモク</t>
    </rPh>
    <rPh sb="420" eb="423">
      <t>ハンバイサキ</t>
    </rPh>
    <rPh sb="479" eb="481">
      <t>ガイキョウ</t>
    </rPh>
    <phoneticPr fontId="3"/>
  </si>
  <si>
    <t>https://ts.accenture.com/sites/APS_Accenture_Japan/Lists/RF_SU_Avanade/DispForm.aspx?ID=42&amp;ContentTypeId=0x01001108D726A40CAA47B825ED9CB59C007E</t>
    <phoneticPr fontId="3"/>
  </si>
  <si>
    <t>Green【完了】2024/4/15</t>
    <rPh sb="6" eb="8">
      <t>カンリョウ</t>
    </rPh>
    <phoneticPr fontId="3"/>
  </si>
  <si>
    <t>SUS_A10043</t>
    <phoneticPr fontId="3"/>
  </si>
  <si>
    <t>企業コード 710232886  ／ 法人番号 3470001010568
株式会社タクマテック(カブシキガイシャタクマテック)
所在地	
香川県三豊市詫間町詫間７０５３－３
代表者	真鍋　時良</t>
    <phoneticPr fontId="3"/>
  </si>
  <si>
    <t>SUS_A10043_株式会社タクマテック</t>
    <phoneticPr fontId="3"/>
  </si>
  <si>
    <r>
      <rPr>
        <sz val="11"/>
        <rFont val="游ゴシック"/>
        <family val="3"/>
        <charset val="128"/>
        <scheme val="minor"/>
      </rPr>
      <t xml:space="preserve">TDB-COSMOS2フル(2024/3/22調査、2023/3月期まで収録)評点 51点(ベースランク・Greenランク)→信用調査クライテリアでは、NGなし。ランク変わらず、Group A評価(Green評価)。
・裁判歴なし(社名＆代表社名(真鍋　時良氏)にて)→OK
・ISO27001なし、Pマーク(10822152-09)→OK
・従業員 25名→OK　(5名以下がNG※要員管理ができる体制か)
・設　立1988/3/1→OK　(3年未満がNG)
・売上高(2023/3月期)1億22百万円→OK　(1億円未満NG)
・取引銀行 百十四（詫間）,観音寺信金（詫間）,中国（詫間）,香川（詫間）は全銀協正会員(114会員)(※)に含まれる→OK。その他、日本政策金融公庫。
・派遣免許(派37-300146)、有料職業紹介免許(37-ユ-040005)
【参考】資本金 5,000万円、株主：代表(真鍋　時良氏)を筆頭に、役員等、計20名。
事業内容 受託ソフトウエアおよびパッケージソフトの開発を業務としている。得意先：三菱ケミカル,東洋炭素,ＳＴＮｅｔ,四国計測工業,ＰＨＣ。
(※)全銀協正会員一覧
https://www.zenginkyo.or.jp/abstract/outline/organization/member-01/
</t>
    </r>
    <r>
      <rPr>
        <sz val="11"/>
        <color theme="1"/>
        <rFont val="游ゴシック"/>
        <family val="2"/>
        <charset val="128"/>
        <scheme val="minor"/>
      </rPr>
      <t xml:space="preserve">
</t>
    </r>
    <rPh sb="246" eb="247">
      <t>オク</t>
    </rPh>
    <rPh sb="331" eb="332">
      <t>タ</t>
    </rPh>
    <rPh sb="361" eb="365">
      <t>ユウリョウショクギョウ</t>
    </rPh>
    <rPh sb="365" eb="367">
      <t>ショウカイ</t>
    </rPh>
    <rPh sb="367" eb="369">
      <t>メンキョ</t>
    </rPh>
    <rPh sb="396" eb="397">
      <t>マン</t>
    </rPh>
    <rPh sb="413" eb="415">
      <t>ヒットウ</t>
    </rPh>
    <rPh sb="417" eb="419">
      <t>ヤクイン</t>
    </rPh>
    <rPh sb="419" eb="420">
      <t>トウ</t>
    </rPh>
    <rPh sb="421" eb="422">
      <t>ケイ</t>
    </rPh>
    <rPh sb="424" eb="425">
      <t>メイ</t>
    </rPh>
    <phoneticPr fontId="3"/>
  </si>
  <si>
    <t>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t>
    <phoneticPr fontId="3"/>
  </si>
  <si>
    <t>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</si>
  <si>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Yellow→3次評価中2024/4/18</t>
    <rPh sb="8" eb="9">
      <t>ツギ</t>
    </rPh>
    <rPh sb="9" eb="11">
      <t>ヒョウカ</t>
    </rPh>
    <rPh sb="11" eb="12">
      <t>ナカ</t>
    </rPh>
    <phoneticPr fontId="3"/>
  </si>
  <si>
    <t>SUS_A10044</t>
    <phoneticPr fontId="3"/>
  </si>
  <si>
    <t>VMO Japan KK
VMO JAPAN株式会社</t>
    <rPh sb="22" eb="26">
      <t>カブシキガイシャ</t>
    </rPh>
    <phoneticPr fontId="3"/>
  </si>
  <si>
    <t>企業コード 183056217  ／ 法人番号 8011001131560
ＶＭＯ　Ｊａｐａｎ株式会社(ブイエムオージヤパンカブシキガイシャ)
所在地	
東京都新宿区西新宿３－５－１　新宿セントランドビル３階Ａ号室
代表者	ブイマンホア</t>
    <phoneticPr fontId="3"/>
  </si>
  <si>
    <t>SUS_A10044_VMO Japan株式会社</t>
    <rPh sb="20" eb="24">
      <t>カブシキガイシャ</t>
    </rPh>
    <phoneticPr fontId="3"/>
  </si>
  <si>
    <t xml:space="preserve">VMO JAPAN
株式会社
VMO America
株式会社
VMO Thailand
株式会社
VMO Korean
株式会社
</t>
    <phoneticPr fontId="3"/>
  </si>
  <si>
    <t>https://vmogroup.jp/about-us</t>
    <phoneticPr fontId="3"/>
  </si>
  <si>
    <t>https://ts.accenture.com/sites/APS_Accenture_Japan/Lists/RF_SU_Avanade/DispForm.aspx?ID=44&amp;ContentTypeId=0x01001108D726A40CAA47B825ED9CB59C007E</t>
    <phoneticPr fontId="3"/>
  </si>
  <si>
    <t>Red→3次評価中2024/4/18</t>
    <rPh sb="3" eb="9">
      <t>ヤジルシ3ツギヒョウカナカ</t>
    </rPh>
    <phoneticPr fontId="3"/>
  </si>
  <si>
    <t>SUS_A10045</t>
    <phoneticPr fontId="3"/>
  </si>
  <si>
    <t>株式会社ウラカン</t>
    <phoneticPr fontId="3"/>
  </si>
  <si>
    <t>企業コード 255062672  ／ 法人番号 9011501028413
株式会社ウラカン(カブシキガイシャウラカン)
所在地	
東京都荒川区町屋７－１４－５－７０４号
代表者	萩原　賢太郎</t>
    <phoneticPr fontId="3"/>
  </si>
  <si>
    <t>SUS_A10045_株式会社ウラカン</t>
    <phoneticPr fontId="3"/>
  </si>
  <si>
    <r>
      <t xml:space="preserve">商業登記閲覧日　令和 4年 8月24日
</t>
    </r>
    <r>
      <rPr>
        <sz val="11"/>
        <color theme="1"/>
        <rFont val="游ゴシック"/>
        <family val="3"/>
        <charset val="128"/>
        <scheme val="minor"/>
      </rP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参考として、登記簿謄本相当情報を入手。その他、裁判歴・許認可免許は当方にて調査した結果、無し。判明分以下。
【参考】参考_TDB新設企業ダイジェスト(2022/8/24調査)※登記簿謄本相当情報
代表：萩原　賢太郎氏、設立 2022/8/19　(3年未満がNG)、資本金 100万円、目的：コンピュータシステムの企画、設計、開発、運用、保守、管理及び販売。コンサルタント事業。労働者派遣事業。情報処理・提供サービス業。インターネットサイトの運営</t>
    </r>
    <rPh sb="162" eb="164">
      <t>シンセツ</t>
    </rPh>
    <rPh sb="164" eb="166">
      <t>キギョウ</t>
    </rPh>
    <rPh sb="196" eb="198">
      <t>ダイヒョウ</t>
    </rPh>
    <rPh sb="205" eb="206">
      <t>シ</t>
    </rPh>
    <phoneticPr fontId="3"/>
  </si>
  <si>
    <t>http://www.huracan.co.jp/</t>
    <phoneticPr fontId="3"/>
  </si>
  <si>
    <t>https://ts.accenture.com/sites/APS_Accenture_Japan/Lists/RF_SU_Avanade/DispForm.aspx?ID=45&amp;ContentTypeId=0x01001108D726A40CAA47B825ED9CB59C007E</t>
    <phoneticPr fontId="3"/>
  </si>
  <si>
    <t>は全銀協正会員(114会員)(※)に含まれる→OK。
は全国信用金協会会員(※※)に含まれる→OK。
(※)全銀協正会員一覧
https://www.zenginkyo.or.jp/abstract/outline/organization/member-01/
(※※)全国信用金協会会員
https://www.shinkin.co.jp/tikubetu/kantou.htm#tokyo</t>
    <phoneticPr fontId="3"/>
  </si>
  <si>
    <t>は全国信用金協会(※※)会員→OK
(※)全銀協正会員一覧
https://www.zenginkyo.or.jp/abstract/outline/organization/member-01/
(※※)全国信用金協会会員
https://www.shinkin.co.jp/tikubetu/kantou.htm#tokyo</t>
    <phoneticPr fontId="3"/>
  </si>
  <si>
    <t>合同会社ライラ・カンパニー</t>
    <phoneticPr fontId="3"/>
  </si>
  <si>
    <t>特定非営利活動法人イエロー･エンジェル</t>
    <phoneticPr fontId="3"/>
  </si>
  <si>
    <t>企業コード 058054347  ／ 法人番号 5180003020279
合同会社ライラ・カンパニー(ゴウドウガイシャライラカンパニー)
所在地	
愛知県名古屋市中区大須２－２－３　上田ビル４Ｂ
代表者	小境　勝
【判明分】2019/8設立、資本金100万円、裁判歴・許認可免許なし</t>
    <rPh sb="109" eb="112">
      <t>ハンメイブン</t>
    </rPh>
    <rPh sb="119" eb="121">
      <t>セツリツ</t>
    </rPh>
    <rPh sb="122" eb="125">
      <t>シホンキン</t>
    </rPh>
    <rPh sb="128" eb="130">
      <t>マンエン</t>
    </rPh>
    <rPh sb="131" eb="134">
      <t>サイバンレキ</t>
    </rPh>
    <rPh sb="135" eb="140">
      <t>キョニンカメンキョ</t>
    </rPh>
    <phoneticPr fontId="3"/>
  </si>
  <si>
    <t>は全銀協正会員(114会員)(※)に含まれる→OK
(※)全銀協正会員一覧
https://www.zenginkyo.or.jp/abstract/outline/organization/member-01/</t>
    <phoneticPr fontId="3"/>
  </si>
  <si>
    <t>企業コード 987954409  ／ 法人番号 6010401052047
株式会社アイエスエフネット(カブシキガイシャアイエスエフネット)
所在地	
東京都港区赤坂７－１－１６　オーク赤坂ビル３階
代表者	渡邉　幸義</t>
    <phoneticPr fontId="3"/>
  </si>
  <si>
    <t>令和 3年10月12日調査	収録業績期	令和 2年12月期まで</t>
    <phoneticPr fontId="3"/>
  </si>
  <si>
    <t xml:space="preserve">	04_シミックソリューションズ株式会社</t>
    <phoneticPr fontId="3"/>
  </si>
  <si>
    <t>HR,Green評価</t>
    <rPh sb="8" eb="10">
      <t>ヒョウカ</t>
    </rPh>
    <phoneticPr fontId="3"/>
  </si>
  <si>
    <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t>
    <phoneticPr fontId="3"/>
  </si>
  <si>
    <t>※MMPRなし、グローバルアライアンスなし※1、グローバルクライアント登録なし※2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※1：グローバルパートナー：https://in.accenture.com/technologyecosystemventures/partners/　
※2：Master Client Role Lookup：https://search.accenture.com/v1?aid=ctl　</t>
    <phoneticPr fontId="3"/>
  </si>
  <si>
    <t xml:space="preserve">新規サプライヤー様です。1次評価お願いします。
1.MMPR：グローバル契約無しの模様
ドイツ国内(あるいは欧米適応)のMSAあり、スペイン国内の)NDAとFremeworkAgreementあり
2.グローバルアライアンスあり※EMERGING&amp; PORTFOLIOランクにて
https://ts.accenture.com/sites/Technology_Ecosystem_and_Platforms/PST/SitePages/Home.aspx?View=%7BC64CF2AC-0793-4F74-8FB7-AF9BA27DC8BE%7D&amp;FilterField1=Multivalue&amp;FilterValue1=SNP&amp;FilterOp1=Contains
https://in.accenture.com/technologyecosystemventures/partners/　
3.グローバルクライアント確認：(独)SNP SCHNEIDER-NEUREITHER社がヨーローッパ「Opportunistic」該当
https://search.accenture.com/v1?aid=ctl&amp;k=clientname|st|SNP||a||cleangr1|st|&amp;page=1
Master Client Role Lookup
https://search.accenture.com/v1?aid=ctl　
</t>
    <rPh sb="37" eb="39">
      <t>ケイヤク</t>
    </rPh>
    <rPh sb="39" eb="40">
      <t>ナ</t>
    </rPh>
    <rPh sb="42" eb="44">
      <t>モヨウ</t>
    </rPh>
    <rPh sb="48" eb="50">
      <t>コクナイ</t>
    </rPh>
    <rPh sb="55" eb="57">
      <t>オウベイ</t>
    </rPh>
    <rPh sb="57" eb="59">
      <t>テキオウ</t>
    </rPh>
    <rPh sb="71" eb="73">
      <t>コクナイ</t>
    </rPh>
    <rPh sb="419" eb="421">
      <t>カクニン</t>
    </rPh>
    <rPh sb="449" eb="450">
      <t>シャ</t>
    </rPh>
    <rPh sb="472" eb="474">
      <t>ガイトウ</t>
    </rPh>
    <phoneticPr fontId="3"/>
  </si>
  <si>
    <t>※MMPRなし、グローバルアライアンスなし※1、グローバルクライアント登録なし※2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※MMPR：
https://mmpr.accenture.com/home?pageData=eyJzb3J0IjoiQWdyZWVtZW50RW5kRGF0ZSIsInNvcnREaXJlY3Rpb24iOiJhc2MiLCJmaWx0ZXJzIjp7fSwicGFnZU51bSI6MCwiTWlhblNlYXJjaENvbmRpdGlvbiI6bnVsbH0%3D
※1：グローバルパートナー：https://in.accenture.com/technologyecosystemventures/partners/　
※2：Master Client Role Lookup：https://search.accenture.com/v1?aid=ctl　</t>
    <phoneticPr fontId="3"/>
  </si>
  <si>
    <t>新規サプライヤー様です。1次評価お願いします。
※MMPRなし、グローバルアライアンスなし※1、グローバルクライアント登録なし※2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※1：グローバルパートナー：https://in.accenture.com/technologyecosystemventures/partners/　
※2：Master Client Role Lookup：https://search.accenture.com/v1?aid=ctl　</t>
    <phoneticPr fontId="3"/>
  </si>
  <si>
    <t>FY24Q1</t>
    <phoneticPr fontId="3"/>
  </si>
  <si>
    <t>9月</t>
  </si>
  <si>
    <t>10月</t>
  </si>
  <si>
    <t>11月</t>
  </si>
  <si>
    <t>FY24Q2</t>
    <phoneticPr fontId="3"/>
  </si>
  <si>
    <t>12月</t>
  </si>
  <si>
    <t>1月</t>
  </si>
  <si>
    <t>2月</t>
  </si>
  <si>
    <t>FY24Q3</t>
    <phoneticPr fontId="3"/>
  </si>
  <si>
    <t>3月</t>
  </si>
  <si>
    <t>4月</t>
  </si>
  <si>
    <t>5月</t>
  </si>
  <si>
    <t>FY24Q4</t>
  </si>
  <si>
    <t>6月</t>
  </si>
  <si>
    <t>7月</t>
  </si>
  <si>
    <t>8月</t>
  </si>
  <si>
    <t>FY25Q1</t>
    <phoneticPr fontId="3"/>
  </si>
  <si>
    <t>FY25Q2</t>
  </si>
  <si>
    <t>小計</t>
    <rPh sb="0" eb="2">
      <t>ショウケイ</t>
    </rPh>
    <phoneticPr fontId="3"/>
  </si>
  <si>
    <t>会社法人等番号</t>
  </si>
  <si>
    <t>TDB企業コード</t>
  </si>
  <si>
    <t>代表者名</t>
  </si>
  <si>
    <t>コメント</t>
    <phoneticPr fontId="3"/>
  </si>
  <si>
    <t>①ISO27001orPマーク：0-OK、1-NG</t>
    <phoneticPr fontId="3"/>
  </si>
  <si>
    <t>無</t>
    <rPh sb="0" eb="1">
      <t>ナ</t>
    </rPh>
    <phoneticPr fontId="3"/>
  </si>
  <si>
    <t>ETカテゴリー</t>
    <phoneticPr fontId="3"/>
  </si>
  <si>
    <t>東京商工リサーチ(TSR)</t>
  </si>
  <si>
    <t>TSR</t>
  </si>
  <si>
    <t>TSR</t>
    <phoneticPr fontId="3"/>
  </si>
  <si>
    <t>https://www.zenginkyo.or.jp/abstract/outline/organization/member-01/</t>
    <phoneticPr fontId="3"/>
  </si>
  <si>
    <t>ReqNo</t>
    <phoneticPr fontId="3"/>
  </si>
  <si>
    <t>Created</t>
    <phoneticPr fontId="3"/>
  </si>
  <si>
    <t>A2.評価結果</t>
    <phoneticPr fontId="3"/>
  </si>
  <si>
    <t>A2.評価結果-メモ</t>
    <phoneticPr fontId="3"/>
  </si>
  <si>
    <t>A2.評価完了日付</t>
    <phoneticPr fontId="3"/>
  </si>
  <si>
    <t>A2.信用調査データの種類</t>
    <phoneticPr fontId="3"/>
  </si>
  <si>
    <t>A2.信用調査データ調査日付</t>
    <phoneticPr fontId="3"/>
  </si>
  <si>
    <t>A2-0.CCR得点</t>
    <phoneticPr fontId="3"/>
  </si>
  <si>
    <t>A2-1.裁判歴</t>
    <phoneticPr fontId="3"/>
  </si>
  <si>
    <t>A2-2.社員数</t>
    <phoneticPr fontId="3"/>
  </si>
  <si>
    <t>A2-3-CX.ISO27001またはPマークの番号</t>
  </si>
  <si>
    <t>A2-3-CX-TEMP.派遣事業者番号</t>
  </si>
  <si>
    <t>A2-3-NONCX.ISO14001の番号</t>
  </si>
  <si>
    <t>A2-3-NONCX-HR.有料職業紹介許可番号</t>
  </si>
  <si>
    <t>A2-4.設立年月日</t>
    <phoneticPr fontId="3"/>
  </si>
  <si>
    <t>A2-5.CCRで取得可能な直近の会計年度において売り上げ1億円未満はあったか？</t>
    <phoneticPr fontId="3"/>
  </si>
  <si>
    <t>A2-A.資本金</t>
    <phoneticPr fontId="3"/>
  </si>
  <si>
    <t>A2-B.競合他社の資本が50%超でないこと</t>
    <phoneticPr fontId="3"/>
  </si>
  <si>
    <t>A2-C.主要顧客上位3顧客で総売り上げの4割以上を占めるか？</t>
    <phoneticPr fontId="3"/>
  </si>
  <si>
    <t>https://ts.accenture.com/sites/APS_Accenture_Japan/SupplierLibrary/CredentialCheck/For%20Avanade/</t>
    <phoneticPr fontId="3"/>
  </si>
  <si>
    <t>A2-D.アクセンチュアが取引する領域の事業費率が一定以上あること</t>
    <phoneticPr fontId="3"/>
  </si>
  <si>
    <t>2次評価</t>
    <rPh sb="1" eb="2">
      <t>ツギ</t>
    </rPh>
    <rPh sb="2" eb="4">
      <t>ヒョウカ</t>
    </rPh>
    <phoneticPr fontId="3"/>
  </si>
  <si>
    <t>2次評価事前入力</t>
    <rPh sb="1" eb="2">
      <t>ツギ</t>
    </rPh>
    <rPh sb="2" eb="4">
      <t>ヒョウカ</t>
    </rPh>
    <rPh sb="4" eb="6">
      <t>ジゼン</t>
    </rPh>
    <rPh sb="6" eb="8">
      <t>ニュウリョク</t>
    </rPh>
    <phoneticPr fontId="3"/>
  </si>
  <si>
    <t>rootフォルダ(固定)</t>
    <rPh sb="9" eb="11">
      <t>コテイ</t>
    </rPh>
    <phoneticPr fontId="3"/>
  </si>
  <si>
    <t>格納フォルダ(rootフォルダ＋ReqNo)</t>
    <phoneticPr fontId="3"/>
  </si>
  <si>
    <t>Yes</t>
    <phoneticPr fontId="3"/>
  </si>
  <si>
    <t>N/A</t>
    <phoneticPr fontId="3"/>
  </si>
  <si>
    <t>あり</t>
    <phoneticPr fontId="3"/>
  </si>
  <si>
    <t>なし</t>
    <phoneticPr fontId="3"/>
  </si>
  <si>
    <t>システム項目</t>
    <rPh sb="4" eb="6">
      <t>コウモク</t>
    </rPh>
    <phoneticPr fontId="3"/>
  </si>
  <si>
    <t>リクエスター入力項目</t>
    <rPh sb="6" eb="8">
      <t>ニュウリョク</t>
    </rPh>
    <rPh sb="8" eb="10">
      <t>コウモク</t>
    </rPh>
    <phoneticPr fontId="3"/>
  </si>
  <si>
    <t>Non-ETカテゴリー</t>
    <phoneticPr fontId="3"/>
  </si>
  <si>
    <t>信用調査クライテリア</t>
    <rPh sb="0" eb="4">
      <t>シンヨウチョウサ</t>
    </rPh>
    <phoneticPr fontId="3"/>
  </si>
  <si>
    <t>情報ソース</t>
    <rPh sb="0" eb="2">
      <t>ジョウホウ</t>
    </rPh>
    <phoneticPr fontId="3"/>
  </si>
  <si>
    <t xml:space="preserve">	2.a.コントラクター(一般事務派遣)</t>
    <phoneticPr fontId="3"/>
  </si>
  <si>
    <t>2.b.コントラクター(一般事務派遣以外の派遣)</t>
    <phoneticPr fontId="3"/>
  </si>
  <si>
    <t>裁判歴有無(該当業務に関わる裁判歴有無)</t>
    <rPh sb="6" eb="8">
      <t>ガイトウ</t>
    </rPh>
    <rPh sb="8" eb="10">
      <t>ギョウム</t>
    </rPh>
    <rPh sb="11" eb="12">
      <t>カカ</t>
    </rPh>
    <rPh sb="14" eb="17">
      <t>サイバンレキ</t>
    </rPh>
    <rPh sb="17" eb="19">
      <t>ウム</t>
    </rPh>
    <phoneticPr fontId="3"/>
  </si>
  <si>
    <t>外部検索</t>
    <rPh sb="0" eb="2">
      <t>ガイブ</t>
    </rPh>
    <rPh sb="2" eb="4">
      <t>ケンサク</t>
    </rPh>
    <phoneticPr fontId="3"/>
  </si>
  <si>
    <t>◎</t>
    <phoneticPr fontId="3"/>
  </si>
  <si>
    <t>ISO27001 or Ｐマーク有無</t>
    <rPh sb="16" eb="18">
      <t>ウム</t>
    </rPh>
    <phoneticPr fontId="3"/>
  </si>
  <si>
    <t>○</t>
    <phoneticPr fontId="3"/>
  </si>
  <si>
    <t>ISO14001有無</t>
    <rPh sb="8" eb="10">
      <t>ウム</t>
    </rPh>
    <phoneticPr fontId="3"/>
  </si>
  <si>
    <t>参考</t>
    <rPh sb="0" eb="2">
      <t>サンコウ</t>
    </rPh>
    <phoneticPr fontId="3"/>
  </si>
  <si>
    <t>社員数5名以下(要員管理を行える体制か)</t>
    <rPh sb="0" eb="3">
      <t>シャインスウ</t>
    </rPh>
    <rPh sb="4" eb="5">
      <t>メイ</t>
    </rPh>
    <rPh sb="5" eb="7">
      <t>イカ</t>
    </rPh>
    <rPh sb="8" eb="10">
      <t>ヨウイン</t>
    </rPh>
    <rPh sb="10" eb="12">
      <t>カンリ</t>
    </rPh>
    <rPh sb="13" eb="14">
      <t>オコナ</t>
    </rPh>
    <rPh sb="16" eb="18">
      <t>タイセイ</t>
    </rPh>
    <phoneticPr fontId="3"/>
  </si>
  <si>
    <t>信用調査論拠データより</t>
    <rPh sb="0" eb="4">
      <t>シンヨウチョウサ</t>
    </rPh>
    <rPh sb="4" eb="6">
      <t>ロンキョ</t>
    </rPh>
    <phoneticPr fontId="3"/>
  </si>
  <si>
    <t>〇</t>
    <phoneticPr fontId="3"/>
  </si>
  <si>
    <t>社歴3年未満か否か</t>
    <rPh sb="0" eb="2">
      <t>シャレキ</t>
    </rPh>
    <rPh sb="3" eb="4">
      <t>ネン</t>
    </rPh>
    <rPh sb="4" eb="6">
      <t>ミマン</t>
    </rPh>
    <rPh sb="7" eb="8">
      <t>イナ</t>
    </rPh>
    <phoneticPr fontId="3"/>
  </si>
  <si>
    <t>売上高1億円未満か否か</t>
    <rPh sb="0" eb="3">
      <t>ウリアゲダカ</t>
    </rPh>
    <rPh sb="4" eb="5">
      <t>オク</t>
    </rPh>
    <rPh sb="5" eb="6">
      <t>エン</t>
    </rPh>
    <rPh sb="6" eb="8">
      <t>ミマン</t>
    </rPh>
    <rPh sb="9" eb="10">
      <t>イナ</t>
    </rPh>
    <phoneticPr fontId="3"/>
  </si>
  <si>
    <t>派遣免許有無</t>
    <rPh sb="0" eb="2">
      <t>ハケン</t>
    </rPh>
    <rPh sb="2" eb="4">
      <t>メンキョ</t>
    </rPh>
    <rPh sb="4" eb="6">
      <t>ウム</t>
    </rPh>
    <phoneticPr fontId="3"/>
  </si>
  <si>
    <t>有料職業紹介免許有無</t>
    <rPh sb="0" eb="8">
      <t>ユウリョウショクギョウショウカイメンキョ</t>
    </rPh>
    <rPh sb="8" eb="10">
      <t>ウム</t>
    </rPh>
    <phoneticPr fontId="3"/>
  </si>
  <si>
    <t>銀行情報</t>
    <rPh sb="0" eb="2">
      <t>ギンコウ</t>
    </rPh>
    <rPh sb="2" eb="4">
      <t>ジョウホウ</t>
    </rPh>
    <phoneticPr fontId="3"/>
  </si>
  <si>
    <t>信用調査論拠データより</t>
    <phoneticPr fontId="3"/>
  </si>
  <si>
    <t>べースランクからのワンランクダウン</t>
    <phoneticPr fontId="3"/>
  </si>
  <si>
    <t>-2ポイント</t>
    <phoneticPr fontId="3"/>
  </si>
  <si>
    <t>-3ポイント</t>
    <phoneticPr fontId="3"/>
  </si>
  <si>
    <t>必須項目について</t>
    <rPh sb="0" eb="2">
      <t>ヒッス</t>
    </rPh>
    <rPh sb="2" eb="4">
      <t>コウモク</t>
    </rPh>
    <phoneticPr fontId="3"/>
  </si>
  <si>
    <t>ただし派遣免許無ければRed評価</t>
    <rPh sb="3" eb="5">
      <t>ハケン</t>
    </rPh>
    <rPh sb="5" eb="7">
      <t>メンキョ</t>
    </rPh>
    <rPh sb="7" eb="8">
      <t>ナ</t>
    </rPh>
    <rPh sb="14" eb="16">
      <t>ヒョウカ</t>
    </rPh>
    <phoneticPr fontId="3"/>
  </si>
  <si>
    <t>ただし有料職業紹介免許免許無ければRed評価</t>
    <rPh sb="3" eb="11">
      <t>ユウリョウショクギョウショウカイメンキョ</t>
    </rPh>
    <rPh sb="11" eb="13">
      <t>メンキョ</t>
    </rPh>
    <rPh sb="13" eb="14">
      <t>ナ</t>
    </rPh>
    <rPh sb="20" eb="22">
      <t>ヒョウカ</t>
    </rPh>
    <phoneticPr fontId="3"/>
  </si>
  <si>
    <t>注)「〇」はベースランクからのダウンに関する信用調査クライテリア(各カテゴリー毎に該当のマイナスポイントでベースランクからワンランクダウンとなる)。</t>
    <rPh sb="0" eb="1">
      <t>チュウ</t>
    </rPh>
    <rPh sb="19" eb="20">
      <t>カン</t>
    </rPh>
    <rPh sb="22" eb="24">
      <t>シンヨウ</t>
    </rPh>
    <rPh sb="24" eb="26">
      <t>チョウサ</t>
    </rPh>
    <rPh sb="33" eb="34">
      <t>カク</t>
    </rPh>
    <rPh sb="39" eb="40">
      <t>マイ</t>
    </rPh>
    <rPh sb="41" eb="43">
      <t>ガイトウ</t>
    </rPh>
    <phoneticPr fontId="3"/>
  </si>
  <si>
    <t>　「◎」は該当カテゴリーで必須となる信用調査クライテリア(これはひとつでも該当すれば評点に関わらず即Red評価となる)。</t>
    <phoneticPr fontId="3"/>
  </si>
  <si>
    <t>簡易データ</t>
    <rPh sb="0" eb="2">
      <t>カンイ</t>
    </rPh>
    <phoneticPr fontId="3"/>
  </si>
  <si>
    <t>調査レポート</t>
    <rPh sb="0" eb="2">
      <t>チョウサ</t>
    </rPh>
    <phoneticPr fontId="3"/>
  </si>
  <si>
    <t>帝国データバンク(TDB)</t>
  </si>
  <si>
    <t>①COSMOS2フル</t>
    <phoneticPr fontId="3"/>
  </si>
  <si>
    <t>➂CCR</t>
    <phoneticPr fontId="3"/>
  </si>
  <si>
    <t>➁企業情報</t>
    <rPh sb="1" eb="5">
      <t>キギョウジョウホウ</t>
    </rPh>
    <phoneticPr fontId="3"/>
  </si>
  <si>
    <t>④企業レポート</t>
    <rPh sb="1" eb="3">
      <t>キギョウ</t>
    </rPh>
    <phoneticPr fontId="3"/>
  </si>
  <si>
    <t>#</t>
    <phoneticPr fontId="3"/>
  </si>
  <si>
    <r>
      <t>Competitor(MCOM</t>
    </r>
    <r>
      <rPr>
        <sz val="11"/>
        <color theme="1"/>
        <rFont val="ＭＳ Ｐゴシック"/>
        <family val="3"/>
        <charset val="128"/>
      </rPr>
      <t>の定義を元にした一例</t>
    </r>
    <r>
      <rPr>
        <sz val="11"/>
        <color theme="1"/>
        <rFont val="Verdana"/>
        <family val="2"/>
      </rPr>
      <t>)</t>
    </r>
    <rPh sb="16" eb="18">
      <t>テイギ</t>
    </rPh>
    <rPh sb="19" eb="20">
      <t>モト</t>
    </rPh>
    <rPh sb="23" eb="25">
      <t>イチレイ</t>
    </rPh>
    <phoneticPr fontId="3"/>
  </si>
  <si>
    <t>001</t>
    <phoneticPr fontId="3"/>
  </si>
  <si>
    <t>A.T. Kearney</t>
  </si>
  <si>
    <t>002</t>
    <phoneticPr fontId="3"/>
  </si>
  <si>
    <t>Aon Hewitt</t>
  </si>
  <si>
    <t>003</t>
  </si>
  <si>
    <t>Atos</t>
  </si>
  <si>
    <t>004</t>
  </si>
  <si>
    <t>Bain</t>
  </si>
  <si>
    <t>005</t>
  </si>
  <si>
    <t>BearingPoint</t>
  </si>
  <si>
    <t>006</t>
  </si>
  <si>
    <t xml:space="preserve">Booz Allen Hamilton </t>
  </si>
  <si>
    <t>007</t>
  </si>
  <si>
    <t>Booz &amp; Company</t>
  </si>
  <si>
    <t>008</t>
  </si>
  <si>
    <t>Boston Consulting Group</t>
  </si>
  <si>
    <t>009</t>
  </si>
  <si>
    <t xml:space="preserve">Capgemini </t>
  </si>
  <si>
    <t>010</t>
  </si>
  <si>
    <t>CGI Group</t>
  </si>
  <si>
    <t>011</t>
  </si>
  <si>
    <t>Cognizant</t>
  </si>
  <si>
    <t>012</t>
  </si>
  <si>
    <t xml:space="preserve">CSC/Computer Sciences Corp.  </t>
  </si>
  <si>
    <t>013</t>
  </si>
  <si>
    <t>Convergys</t>
  </si>
  <si>
    <t>014</t>
  </si>
  <si>
    <t>Dell Inc./Perot Systems</t>
  </si>
  <si>
    <t>015</t>
  </si>
  <si>
    <t>Deloitte</t>
    <phoneticPr fontId="3"/>
  </si>
  <si>
    <t>016</t>
  </si>
  <si>
    <t>Ernst &amp; Young</t>
    <phoneticPr fontId="3"/>
  </si>
  <si>
    <t>017</t>
  </si>
  <si>
    <t>Fujitsu Services</t>
    <phoneticPr fontId="3"/>
  </si>
  <si>
    <t>018</t>
  </si>
  <si>
    <t>Genpact</t>
  </si>
  <si>
    <t>019</t>
  </si>
  <si>
    <t xml:space="preserve">Getronics </t>
  </si>
  <si>
    <t>020</t>
  </si>
  <si>
    <t xml:space="preserve">HCL Technologies </t>
  </si>
  <si>
    <t>021</t>
  </si>
  <si>
    <t xml:space="preserve">Hewlett-Packard (HP)/Electronic Data Systems (EDS)/ MphasiS </t>
  </si>
  <si>
    <t>022</t>
  </si>
  <si>
    <t>Hitachi Consulting</t>
  </si>
  <si>
    <t>023</t>
  </si>
  <si>
    <t>iGate Patni</t>
  </si>
  <si>
    <t>024</t>
  </si>
  <si>
    <t xml:space="preserve">International Business Machines/IBM/Cognos </t>
    <phoneticPr fontId="3"/>
  </si>
  <si>
    <t>025</t>
  </si>
  <si>
    <t>Infosys Ltd.</t>
  </si>
  <si>
    <t>026</t>
  </si>
  <si>
    <t>KPMG</t>
  </si>
  <si>
    <t>027</t>
  </si>
  <si>
    <t>Lockheed Martin</t>
  </si>
  <si>
    <t>028</t>
  </si>
  <si>
    <t xml:space="preserve">Logica </t>
  </si>
  <si>
    <t>029</t>
  </si>
  <si>
    <t xml:space="preserve">Mahindra Satyam </t>
  </si>
  <si>
    <t>030</t>
  </si>
  <si>
    <t>McKinsey</t>
  </si>
  <si>
    <t>031</t>
  </si>
  <si>
    <t>Northrop Grumman</t>
  </si>
  <si>
    <t>032</t>
  </si>
  <si>
    <t>NTT Data / Keane</t>
    <phoneticPr fontId="3"/>
  </si>
  <si>
    <t>033</t>
  </si>
  <si>
    <t>Oracle</t>
  </si>
  <si>
    <t>034</t>
  </si>
  <si>
    <t>Perot Systems</t>
  </si>
  <si>
    <t>035</t>
  </si>
  <si>
    <t>PricewaterhouseCoopers</t>
  </si>
  <si>
    <t>036</t>
  </si>
  <si>
    <t>SAP</t>
  </si>
  <si>
    <t>037</t>
  </si>
  <si>
    <t xml:space="preserve">SapientNitro </t>
  </si>
  <si>
    <t>038</t>
  </si>
  <si>
    <t>Tata Consultancy Services (TCS)</t>
  </si>
  <si>
    <t>039</t>
  </si>
  <si>
    <t xml:space="preserve">T-Systems Unisys </t>
  </si>
  <si>
    <t>040</t>
  </si>
  <si>
    <t>Wipro</t>
  </si>
  <si>
    <t>041</t>
  </si>
  <si>
    <t>Xerox Corp./Affiliated Computer Services (ACS)/ExcellerateHRO</t>
  </si>
  <si>
    <t>042</t>
  </si>
  <si>
    <t>NRI</t>
    <phoneticPr fontId="3"/>
  </si>
  <si>
    <t>https://www.shinkin.org/</t>
    <phoneticPr fontId="3"/>
  </si>
  <si>
    <t>一般社団法人全国信用金庫協会</t>
    <phoneticPr fontId="3"/>
  </si>
  <si>
    <t>一般社団法人全国銀行協会 [全銀協]</t>
    <phoneticPr fontId="3"/>
  </si>
  <si>
    <t>→正会員（114会員）であればOK</t>
    <phoneticPr fontId="3"/>
  </si>
  <si>
    <t>https://www.areamarker.com/shinkin/top</t>
    <phoneticPr fontId="3"/>
  </si>
  <si>
    <t>→以下に掲載のある信用金庫であればOK</t>
    <rPh sb="1" eb="3">
      <t>イカ</t>
    </rPh>
    <rPh sb="4" eb="6">
      <t>ケイサイ</t>
    </rPh>
    <rPh sb="9" eb="13">
      <t>シンヨウキンコ</t>
    </rPh>
    <phoneticPr fontId="3"/>
  </si>
  <si>
    <t>①</t>
    <phoneticPr fontId="3"/>
  </si>
  <si>
    <t>➁</t>
    <phoneticPr fontId="3"/>
  </si>
  <si>
    <t>→①、➁いずれかに掲載あればOK(掲載なければNGだが、マイナスポイントとなる信用調査クライテリアには含まれない)</t>
    <rPh sb="9" eb="11">
      <t>ケイサイ</t>
    </rPh>
    <rPh sb="17" eb="19">
      <t>ケイサイ</t>
    </rPh>
    <rPh sb="39" eb="41">
      <t>シンヨウ</t>
    </rPh>
    <rPh sb="41" eb="43">
      <t>チョウサ</t>
    </rPh>
    <rPh sb="51" eb="52">
      <t>フク</t>
    </rPh>
    <phoneticPr fontId="3"/>
  </si>
  <si>
    <t>→上記Competitorが50超以上保有株主である場合には、「要注意」とする。ただしマイナスポイントとなる信用調査クライテリアには含まれない。</t>
    <rPh sb="1" eb="3">
      <t>ジョウキ</t>
    </rPh>
    <rPh sb="16" eb="17">
      <t>チョウ</t>
    </rPh>
    <rPh sb="17" eb="19">
      <t>イジョウ</t>
    </rPh>
    <rPh sb="19" eb="21">
      <t>ホユウ</t>
    </rPh>
    <rPh sb="21" eb="23">
      <t>カブヌシ</t>
    </rPh>
    <rPh sb="26" eb="28">
      <t>バアイ</t>
    </rPh>
    <rPh sb="32" eb="33">
      <t>ヨウ</t>
    </rPh>
    <rPh sb="33" eb="35">
      <t>チュウイ</t>
    </rPh>
    <phoneticPr fontId="3"/>
  </si>
  <si>
    <t>株主</t>
    <rPh sb="0" eb="2">
      <t>カブヌシ</t>
    </rPh>
    <phoneticPr fontId="3"/>
  </si>
  <si>
    <t>シェアポシステムより転記</t>
    <rPh sb="10" eb="12">
      <t>テンキ</t>
    </rPh>
    <phoneticPr fontId="3"/>
  </si>
  <si>
    <t>信用調査データより引用</t>
    <rPh sb="0" eb="2">
      <t>シンヨウ</t>
    </rPh>
    <rPh sb="2" eb="4">
      <t>チョウサ</t>
    </rPh>
    <rPh sb="9" eb="11">
      <t>インヨウ</t>
    </rPh>
    <phoneticPr fontId="3"/>
  </si>
  <si>
    <t>HP/信用調査データ/他より引用</t>
    <rPh sb="3" eb="7">
      <t>シンヨウチョウサ</t>
    </rPh>
    <rPh sb="11" eb="12">
      <t>ホカ</t>
    </rPh>
    <rPh sb="14" eb="16">
      <t>インヨウ</t>
    </rPh>
    <phoneticPr fontId="3"/>
  </si>
  <si>
    <t>計算にて算出</t>
    <rPh sb="0" eb="2">
      <t>ケイサン</t>
    </rPh>
    <rPh sb="4" eb="6">
      <t>サンシュツ</t>
    </rPh>
    <phoneticPr fontId="3"/>
  </si>
  <si>
    <t>TDB-COSMOSNETにて調べる</t>
    <rPh sb="15" eb="16">
      <t>シラ</t>
    </rPh>
    <phoneticPr fontId="3"/>
  </si>
  <si>
    <t>TDB-COSMOSNET/国税庁法人番号公表サイトにて算出</t>
    <rPh sb="14" eb="21">
      <t>コクゼイチョウホウジンバンゴウ</t>
    </rPh>
    <rPh sb="21" eb="23">
      <t>コウヒョウ</t>
    </rPh>
    <rPh sb="28" eb="30">
      <t>サンシュツ</t>
    </rPh>
    <phoneticPr fontId="3"/>
  </si>
  <si>
    <t>調査</t>
    <rPh sb="0" eb="2">
      <t>チョウサ</t>
    </rPh>
    <phoneticPr fontId="3"/>
  </si>
  <si>
    <t>➂A2-2.社員数</t>
    <phoneticPr fontId="3"/>
  </si>
  <si>
    <t>④A2-4.設立年月日</t>
    <phoneticPr fontId="3"/>
  </si>
  <si>
    <t>➄直近決算期</t>
    <rPh sb="1" eb="3">
      <t>チョッキン</t>
    </rPh>
    <rPh sb="3" eb="6">
      <t>ケッサンキ</t>
    </rPh>
    <phoneticPr fontId="3"/>
  </si>
  <si>
    <t>➄直近決算期売上高</t>
    <rPh sb="1" eb="3">
      <t>チョッキン</t>
    </rPh>
    <rPh sb="3" eb="6">
      <t>ケッサンキ</t>
    </rPh>
    <rPh sb="6" eb="9">
      <t>ウリアゲダカ</t>
    </rPh>
    <phoneticPr fontId="3"/>
  </si>
  <si>
    <t>1.コントラクター(業務委託)</t>
  </si>
  <si>
    <t xml:space="preserve">	2.a.コントラクター(一般事務派遣)</t>
  </si>
  <si>
    <t>2.b.コントラクター(一般事務派遣以外の派遣)</t>
  </si>
  <si>
    <t>3.IT Technology(HW/SW/ITサービス)</t>
  </si>
  <si>
    <t>4.Workplace(Facility Services/Travel)</t>
  </si>
  <si>
    <t>5.Core Services(Marketing/Finance/Legal)</t>
  </si>
  <si>
    <t>6.Recruiting(採用関連)</t>
  </si>
  <si>
    <t>7.Core Services(HR)</t>
  </si>
  <si>
    <t>SUS_A100XX</t>
    <phoneticPr fontId="3"/>
  </si>
  <si>
    <t>ID</t>
    <phoneticPr fontId="3"/>
  </si>
  <si>
    <t>TDB-COSMOS2フル</t>
  </si>
  <si>
    <t>TDB-COSMOS2フル</t>
    <phoneticPr fontId="3"/>
  </si>
  <si>
    <t>TDB-CCR</t>
    <phoneticPr fontId="3"/>
  </si>
  <si>
    <r>
      <rPr>
        <sz val="11"/>
        <color theme="1"/>
        <rFont val="Segoe UI Symbol"/>
        <family val="2"/>
      </rPr>
      <t>①</t>
    </r>
    <r>
      <rPr>
        <sz val="11"/>
        <color theme="1"/>
        <rFont val="Segoe UI Semilight"/>
        <family val="2"/>
      </rPr>
      <t>A2-3-CX.ISO27001</t>
    </r>
    <r>
      <rPr>
        <sz val="11"/>
        <color theme="1"/>
        <rFont val="ＭＳ ゴシック"/>
        <family val="3"/>
        <charset val="128"/>
      </rPr>
      <t>または</t>
    </r>
    <r>
      <rPr>
        <sz val="11"/>
        <color theme="1"/>
        <rFont val="Segoe UI Semilight"/>
        <family val="2"/>
      </rPr>
      <t>P</t>
    </r>
    <r>
      <rPr>
        <sz val="11"/>
        <color theme="1"/>
        <rFont val="ＭＳ ゴシック"/>
        <family val="3"/>
        <charset val="128"/>
      </rPr>
      <t>マークの番号</t>
    </r>
    <phoneticPr fontId="3"/>
  </si>
  <si>
    <r>
      <rPr>
        <sz val="11"/>
        <color theme="1"/>
        <rFont val="Segoe UI Symbol"/>
        <family val="2"/>
      </rPr>
      <t>➁</t>
    </r>
    <r>
      <rPr>
        <sz val="11"/>
        <color theme="1"/>
        <rFont val="Segoe UI Semilight"/>
        <family val="2"/>
      </rPr>
      <t>A2-3-NONCX.ISO14001</t>
    </r>
    <r>
      <rPr>
        <sz val="11"/>
        <color theme="1"/>
        <rFont val="ＭＳ ゴシック"/>
        <family val="3"/>
        <charset val="128"/>
      </rPr>
      <t>の番号</t>
    </r>
    <phoneticPr fontId="3"/>
  </si>
  <si>
    <r>
      <rPr>
        <sz val="11"/>
        <color theme="1"/>
        <rFont val="Segoe UI Symbol"/>
        <family val="2"/>
      </rPr>
      <t>⑥</t>
    </r>
    <r>
      <rPr>
        <sz val="11"/>
        <color theme="1"/>
        <rFont val="Segoe UI Semilight"/>
        <family val="2"/>
      </rPr>
      <t>A2-3-CX-TEMP.</t>
    </r>
    <r>
      <rPr>
        <sz val="11"/>
        <color theme="1"/>
        <rFont val="ＭＳ ゴシック"/>
        <family val="3"/>
        <charset val="128"/>
      </rPr>
      <t>派遣事業者番号</t>
    </r>
    <phoneticPr fontId="3"/>
  </si>
  <si>
    <r>
      <rPr>
        <sz val="11"/>
        <color theme="1"/>
        <rFont val="Segoe UI Symbol"/>
        <family val="2"/>
      </rPr>
      <t>⑦</t>
    </r>
    <r>
      <rPr>
        <sz val="11"/>
        <color theme="1"/>
        <rFont val="Segoe UI Semilight"/>
        <family val="2"/>
      </rPr>
      <t>A2-3-NONCX-HR.</t>
    </r>
    <r>
      <rPr>
        <sz val="11"/>
        <color theme="1"/>
        <rFont val="ＭＳ ゴシック"/>
        <family val="3"/>
        <charset val="128"/>
      </rPr>
      <t>有料職業紹介許可番号</t>
    </r>
    <phoneticPr fontId="3"/>
  </si>
  <si>
    <t>④社歴：0-OK、1-NG</t>
    <phoneticPr fontId="3"/>
  </si>
  <si>
    <t>基準日付</t>
    <rPh sb="0" eb="2">
      <t>キジュン</t>
    </rPh>
    <rPh sb="2" eb="4">
      <t>ヒヅケ</t>
    </rPh>
    <phoneticPr fontId="3"/>
  </si>
  <si>
    <t>⑤売上高：0-OK、1-NG</t>
    <phoneticPr fontId="3"/>
  </si>
  <si>
    <t>ReqNo＋サプライヤーの正式名称</t>
    <rPh sb="13" eb="17">
      <t>セイシキメイショウ</t>
    </rPh>
    <phoneticPr fontId="3"/>
  </si>
  <si>
    <r>
      <rPr>
        <sz val="11"/>
        <color theme="0"/>
        <rFont val="Segoe UI Symbol"/>
        <family val="2"/>
      </rPr>
      <t>①</t>
    </r>
    <r>
      <rPr>
        <sz val="11"/>
        <color theme="0"/>
        <rFont val="Segoe UI Semilight"/>
        <family val="2"/>
      </rPr>
      <t>A2-3-CX.ISO27001</t>
    </r>
    <r>
      <rPr>
        <sz val="11"/>
        <color theme="0"/>
        <rFont val="ＭＳ ゴシック"/>
        <family val="3"/>
        <charset val="128"/>
      </rPr>
      <t>または</t>
    </r>
    <r>
      <rPr>
        <sz val="11"/>
        <color theme="0"/>
        <rFont val="Segoe UI Semilight"/>
        <family val="2"/>
      </rPr>
      <t>P</t>
    </r>
    <r>
      <rPr>
        <sz val="11"/>
        <color theme="0"/>
        <rFont val="ＭＳ ゴシック"/>
        <family val="3"/>
        <charset val="128"/>
      </rPr>
      <t>マークの番号</t>
    </r>
    <phoneticPr fontId="3"/>
  </si>
  <si>
    <t>ISO27001</t>
    <phoneticPr fontId="3"/>
  </si>
  <si>
    <r>
      <rPr>
        <sz val="11"/>
        <color theme="0"/>
        <rFont val="Segoe UI Semilight"/>
        <family val="3"/>
      </rPr>
      <t>P</t>
    </r>
    <r>
      <rPr>
        <sz val="11"/>
        <color theme="0"/>
        <rFont val="Meiryo UI"/>
        <family val="3"/>
        <charset val="128"/>
      </rPr>
      <t>マーク</t>
    </r>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</si>
  <si>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color rgb="FF0070C0"/>
        <rFont val="游ゴシック"/>
        <family val="3"/>
        <charset val="128"/>
        <scheme val="minor"/>
      </rPr>
      <t>派遣免許(派13-317041)</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53" eb="254">
      <t>オク</t>
    </rPh>
    <rPh sb="256" eb="257">
      <t>ヒャク</t>
    </rPh>
    <rPh sb="352" eb="353">
      <t>マン</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</si>
  <si>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color rgb="FF0070C0"/>
        <rFont val="游ゴシック"/>
        <family val="3"/>
        <charset val="128"/>
        <scheme val="minor"/>
      </rPr>
      <t>派遣免許(派13-317041)、有料職業紹介免許(XX-XXXXX)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53" eb="254">
      <t>オク</t>
    </rPh>
    <rPh sb="256" eb="257">
      <t>ヒャク</t>
    </rPh>
    <rPh sb="341" eb="349">
      <t>ユウリョウショクギョウショウカイメンキョ</t>
    </rPh>
    <rPh sb="371" eb="372">
      <t>マン</t>
    </rPh>
    <phoneticPr fontId="3"/>
  </si>
  <si>
    <t>カテゴリーがET(業務委託)</t>
    <rPh sb="9" eb="11">
      <t>ギョウム</t>
    </rPh>
    <rPh sb="11" eb="13">
      <t>イタク</t>
    </rPh>
    <phoneticPr fontId="3"/>
  </si>
  <si>
    <t>カテゴリーがNon-ET</t>
    <phoneticPr fontId="3"/>
  </si>
  <si>
    <r>
      <rPr>
        <sz val="11"/>
        <color theme="4"/>
        <rFont val="游ゴシック"/>
        <family val="3"/>
        <charset val="128"/>
        <scheme val="minor"/>
      </rPr>
      <t>TDB-COSMOS2フル</t>
    </r>
    <r>
      <rPr>
        <sz val="11"/>
        <rFont val="游ゴシック"/>
        <family val="3"/>
        <charset val="128"/>
        <scheme val="minor"/>
      </rPr>
      <t>(</t>
    </r>
    <r>
      <rPr>
        <sz val="11"/>
        <color theme="4"/>
        <rFont val="游ゴシック"/>
        <family val="3"/>
        <charset val="128"/>
        <scheme val="minor"/>
      </rPr>
      <t>2023/7/20</t>
    </r>
    <r>
      <rPr>
        <sz val="11"/>
        <color theme="1"/>
        <rFont val="游ゴシック"/>
        <family val="2"/>
        <charset val="128"/>
        <scheme val="minor"/>
      </rPr>
      <t>調査、</t>
    </r>
    <r>
      <rPr>
        <sz val="11"/>
        <color theme="4"/>
        <rFont val="游ゴシック"/>
        <family val="3"/>
        <charset val="128"/>
        <scheme val="minor"/>
      </rPr>
      <t>2023/3月</t>
    </r>
    <r>
      <rPr>
        <sz val="11"/>
        <rFont val="游ゴシック"/>
        <family val="3"/>
        <charset val="128"/>
        <scheme val="minor"/>
      </rPr>
      <t>期ま</t>
    </r>
    <r>
      <rPr>
        <sz val="11"/>
        <color theme="1"/>
        <rFont val="游ゴシック"/>
        <family val="2"/>
        <charset val="128"/>
        <scheme val="minor"/>
      </rPr>
      <t>で収録</t>
    </r>
    <r>
      <rPr>
        <sz val="11"/>
        <color theme="4"/>
        <rFont val="游ゴシック"/>
        <family val="3"/>
        <charset val="128"/>
        <scheme val="minor"/>
      </rPr>
      <t>)</t>
    </r>
    <r>
      <rPr>
        <sz val="11"/>
        <color theme="1"/>
        <rFont val="游ゴシック"/>
        <family val="2"/>
        <charset val="128"/>
        <scheme val="minor"/>
      </rPr>
      <t xml:space="preserve">評点 </t>
    </r>
    <r>
      <rPr>
        <sz val="11"/>
        <color theme="4"/>
        <rFont val="游ゴシック"/>
        <family val="3"/>
        <charset val="128"/>
        <scheme val="minor"/>
      </rPr>
      <t>54</t>
    </r>
    <r>
      <rPr>
        <sz val="11"/>
        <color theme="1"/>
        <rFont val="游ゴシック"/>
        <family val="2"/>
        <charset val="128"/>
        <scheme val="minor"/>
      </rPr>
      <t>点</t>
    </r>
    <r>
      <rPr>
        <sz val="11"/>
        <rFont val="游ゴシック"/>
        <family val="3"/>
        <charset val="128"/>
        <scheme val="minor"/>
      </rPr>
      <t>(</t>
    </r>
    <r>
      <rPr>
        <sz val="11"/>
        <color theme="1"/>
        <rFont val="游ゴシック"/>
        <family val="2"/>
        <charset val="128"/>
        <scheme val="minor"/>
      </rPr>
      <t>ベースランク・</t>
    </r>
    <r>
      <rPr>
        <sz val="11"/>
        <color theme="4"/>
        <rFont val="游ゴシック"/>
        <family val="3"/>
        <charset val="128"/>
        <scheme val="minor"/>
      </rPr>
      <t>Green</t>
    </r>
    <r>
      <rPr>
        <sz val="11"/>
        <color theme="1"/>
        <rFont val="游ゴシック"/>
        <family val="2"/>
        <charset val="128"/>
        <scheme val="minor"/>
      </rPr>
      <t>ランク</t>
    </r>
    <r>
      <rPr>
        <sz val="11"/>
        <rFont val="游ゴシック"/>
        <family val="3"/>
        <charset val="128"/>
        <scheme val="minor"/>
      </rPr>
      <t>)</t>
    </r>
    <r>
      <rPr>
        <sz val="11"/>
        <color theme="1"/>
        <rFont val="游ゴシック"/>
        <family val="2"/>
        <charset val="128"/>
        <scheme val="minor"/>
      </rPr>
      <t>→信用調査クライテリアでは、</t>
    </r>
    <r>
      <rPr>
        <sz val="11"/>
        <color theme="4"/>
        <rFont val="游ゴシック"/>
        <family val="3"/>
        <charset val="128"/>
        <scheme val="minor"/>
      </rPr>
      <t>以下1項目マイナスポイントあり。ランク変わらず、Group A評価(Green評価)。</t>
    </r>
    <r>
      <rPr>
        <sz val="11"/>
        <color theme="1"/>
        <rFont val="游ゴシック"/>
        <family val="2"/>
        <charset val="128"/>
        <scheme val="minor"/>
      </rPr>
      <t xml:space="preserve">
・裁判歴</t>
    </r>
    <r>
      <rPr>
        <sz val="11"/>
        <color theme="4"/>
        <rFont val="游ゴシック"/>
        <family val="3"/>
        <charset val="128"/>
        <scheme val="minor"/>
      </rPr>
      <t>なし</t>
    </r>
    <r>
      <rPr>
        <sz val="11"/>
        <rFont val="游ゴシック"/>
        <family val="3"/>
        <charset val="128"/>
        <scheme val="minor"/>
      </rPr>
      <t>(社</t>
    </r>
    <r>
      <rPr>
        <sz val="11"/>
        <color theme="1"/>
        <rFont val="游ゴシック"/>
        <family val="2"/>
        <charset val="128"/>
        <scheme val="minor"/>
      </rPr>
      <t>名＆代表社名</t>
    </r>
    <r>
      <rPr>
        <sz val="1"/>
        <color theme="4"/>
        <rFont val="游ゴシック"/>
        <family val="3"/>
        <charset val="128"/>
      </rPr>
      <t>(</t>
    </r>
    <r>
      <rPr>
        <sz val="11"/>
        <color theme="4"/>
        <rFont val="游ゴシック"/>
        <family val="3"/>
        <charset val="128"/>
        <scheme val="minor"/>
      </rPr>
      <t>松原　晋啓</t>
    </r>
    <r>
      <rPr>
        <sz val="11"/>
        <color theme="1"/>
        <rFont val="游ゴシック"/>
        <family val="2"/>
        <charset val="128"/>
        <scheme val="minor"/>
      </rPr>
      <t>氏)にて</t>
    </r>
    <r>
      <rPr>
        <sz val="11"/>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OK</t>
    </r>
    <r>
      <rPr>
        <sz val="11"/>
        <color theme="1"/>
        <rFont val="游ゴシック"/>
        <family val="2"/>
        <charset val="128"/>
        <scheme val="minor"/>
      </rPr>
      <t xml:space="preserve">
・ISO27001</t>
    </r>
    <r>
      <rPr>
        <sz val="11"/>
        <color theme="4"/>
        <rFont val="游ゴシック"/>
        <family val="3"/>
        <charset val="128"/>
        <scheme val="minor"/>
      </rPr>
      <t>なし</t>
    </r>
    <r>
      <rPr>
        <sz val="11"/>
        <color theme="1"/>
        <rFont val="游ゴシック"/>
        <family val="2"/>
        <charset val="128"/>
        <scheme val="minor"/>
      </rPr>
      <t>、Pマーク</t>
    </r>
    <r>
      <rPr>
        <sz val="11"/>
        <color theme="4"/>
        <rFont val="游ゴシック"/>
        <family val="3"/>
        <charset val="128"/>
        <scheme val="minor"/>
      </rPr>
      <t>なし</t>
    </r>
    <r>
      <rPr>
        <sz val="11"/>
        <color theme="1"/>
        <rFont val="游ゴシック"/>
        <family val="2"/>
        <charset val="128"/>
        <scheme val="minor"/>
      </rPr>
      <t>→</t>
    </r>
    <r>
      <rPr>
        <sz val="11"/>
        <color theme="4"/>
        <rFont val="游ゴシック"/>
        <family val="3"/>
        <charset val="128"/>
        <scheme val="minor"/>
      </rPr>
      <t>NG※1</t>
    </r>
    <r>
      <rPr>
        <sz val="11"/>
        <color theme="1"/>
        <rFont val="游ゴシック"/>
        <family val="2"/>
        <charset val="128"/>
        <scheme val="minor"/>
      </rPr>
      <t xml:space="preserve">
・従業員</t>
    </r>
    <r>
      <rPr>
        <sz val="11"/>
        <color theme="4"/>
        <rFont val="游ゴシック"/>
        <family val="3"/>
        <charset val="128"/>
        <scheme val="minor"/>
      </rPr>
      <t>30</t>
    </r>
    <r>
      <rPr>
        <sz val="11"/>
        <color theme="1"/>
        <rFont val="游ゴシック"/>
        <family val="2"/>
        <charset val="128"/>
        <scheme val="minor"/>
      </rPr>
      <t>名→</t>
    </r>
    <r>
      <rPr>
        <sz val="11"/>
        <color theme="4"/>
        <rFont val="游ゴシック"/>
        <family val="3"/>
        <charset val="128"/>
        <scheme val="minor"/>
      </rPr>
      <t>OK</t>
    </r>
    <r>
      <rPr>
        <sz val="11"/>
        <color theme="1"/>
        <rFont val="游ゴシック"/>
        <family val="2"/>
        <charset val="128"/>
        <scheme val="minor"/>
      </rPr>
      <t>　</t>
    </r>
    <r>
      <rPr>
        <sz val="11"/>
        <rFont val="游ゴシック"/>
        <family val="3"/>
        <charset val="128"/>
        <scheme val="minor"/>
      </rPr>
      <t>(5名以下がNG※要員管理ができる体制か)</t>
    </r>
    <r>
      <rPr>
        <sz val="11"/>
        <color theme="1"/>
        <rFont val="游ゴシック"/>
        <family val="2"/>
        <charset val="128"/>
        <scheme val="minor"/>
      </rPr>
      <t xml:space="preserve">
・設　立</t>
    </r>
    <r>
      <rPr>
        <sz val="11"/>
        <color theme="4"/>
        <rFont val="游ゴシック"/>
        <family val="3"/>
        <charset val="128"/>
        <scheme val="minor"/>
      </rPr>
      <t xml:space="preserve"> 2020/7/1</t>
    </r>
    <r>
      <rPr>
        <sz val="11"/>
        <color theme="1"/>
        <rFont val="游ゴシック"/>
        <family val="2"/>
        <charset val="128"/>
        <scheme val="minor"/>
      </rPr>
      <t>→OK　</t>
    </r>
    <r>
      <rPr>
        <sz val="11"/>
        <rFont val="游ゴシック"/>
        <family val="3"/>
        <charset val="128"/>
        <scheme val="minor"/>
      </rPr>
      <t>(3年未満がNG)</t>
    </r>
    <r>
      <rPr>
        <sz val="11"/>
        <color theme="1"/>
        <rFont val="游ゴシック"/>
        <family val="2"/>
        <charset val="128"/>
        <scheme val="minor"/>
      </rPr>
      <t xml:space="preserve">
・売上高</t>
    </r>
    <r>
      <rPr>
        <sz val="11"/>
        <color theme="4"/>
        <rFont val="游ゴシック"/>
        <family val="3"/>
        <charset val="128"/>
        <scheme val="minor"/>
      </rPr>
      <t>(2023/3月</t>
    </r>
    <r>
      <rPr>
        <sz val="11"/>
        <color theme="1"/>
        <rFont val="游ゴシック"/>
        <family val="2"/>
        <charset val="128"/>
        <scheme val="minor"/>
      </rPr>
      <t>期</t>
    </r>
    <r>
      <rPr>
        <sz val="11"/>
        <color theme="4"/>
        <rFont val="游ゴシック"/>
        <family val="3"/>
        <charset val="128"/>
        <scheme val="minor"/>
      </rPr>
      <t>)4億24百万円</t>
    </r>
    <r>
      <rPr>
        <sz val="11"/>
        <color theme="1"/>
        <rFont val="游ゴシック"/>
        <family val="2"/>
        <charset val="128"/>
        <scheme val="minor"/>
      </rPr>
      <t>→</t>
    </r>
    <r>
      <rPr>
        <sz val="11"/>
        <color theme="4"/>
        <rFont val="游ゴシック"/>
        <family val="3"/>
        <charset val="128"/>
        <scheme val="minor"/>
      </rPr>
      <t>OK</t>
    </r>
    <r>
      <rPr>
        <sz val="11"/>
        <rFont val="游ゴシック"/>
        <family val="3"/>
        <charset val="128"/>
        <scheme val="minor"/>
      </rPr>
      <t xml:space="preserve"> (1億円未満NG)</t>
    </r>
    <r>
      <rPr>
        <sz val="11"/>
        <color theme="1"/>
        <rFont val="游ゴシック"/>
        <family val="2"/>
        <charset val="128"/>
        <scheme val="minor"/>
      </rPr>
      <t xml:space="preserve">
・取引銀行：</t>
    </r>
    <r>
      <rPr>
        <sz val="11"/>
        <color theme="4"/>
        <rFont val="游ゴシック"/>
        <family val="3"/>
        <charset val="128"/>
        <scheme val="minor"/>
      </rPr>
      <t>三井住友（新大阪）</t>
    </r>
    <r>
      <rPr>
        <sz val="11"/>
        <color theme="1"/>
        <rFont val="游ゴシック"/>
        <family val="2"/>
        <charset val="128"/>
        <scheme val="minor"/>
      </rPr>
      <t>は全銀協正会員</t>
    </r>
    <r>
      <rPr>
        <sz val="11"/>
        <color theme="4"/>
        <rFont val="游ゴシック"/>
        <family val="3"/>
        <charset val="128"/>
        <scheme val="minor"/>
      </rPr>
      <t>(</t>
    </r>
    <r>
      <rPr>
        <sz val="11"/>
        <color theme="1"/>
        <rFont val="游ゴシック"/>
        <family val="2"/>
        <charset val="128"/>
        <scheme val="minor"/>
      </rPr>
      <t>114会員</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に含まれる→OK。</t>
    </r>
    <r>
      <rPr>
        <sz val="11"/>
        <color theme="4"/>
        <rFont val="游ゴシック"/>
        <family val="3"/>
        <charset val="128"/>
        <scheme val="minor"/>
      </rPr>
      <t>大阪信金（新大阪）</t>
    </r>
    <r>
      <rPr>
        <sz val="11"/>
        <color theme="1"/>
        <rFont val="游ゴシック"/>
        <family val="2"/>
        <charset val="128"/>
        <scheme val="minor"/>
      </rPr>
      <t>は全国信用金協会会員</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に含まれる→OK。
【参考】資本金</t>
    </r>
    <r>
      <rPr>
        <sz val="11"/>
        <color theme="4"/>
        <rFont val="游ゴシック"/>
        <family val="3"/>
        <charset val="128"/>
        <scheme val="minor"/>
      </rPr>
      <t>999万円</t>
    </r>
    <r>
      <rPr>
        <sz val="11"/>
        <color theme="1"/>
        <rFont val="游ゴシック"/>
        <family val="2"/>
        <charset val="128"/>
        <scheme val="minor"/>
      </rPr>
      <t>、株主：</t>
    </r>
    <r>
      <rPr>
        <sz val="11"/>
        <color theme="4"/>
        <rFont val="游ゴシック"/>
        <family val="3"/>
        <charset val="128"/>
        <scheme val="minor"/>
      </rPr>
      <t>代表(松原　晋啓氏)(100%)</t>
    </r>
    <r>
      <rPr>
        <sz val="11"/>
        <color theme="1"/>
        <rFont val="游ゴシック"/>
        <family val="2"/>
        <charset val="128"/>
        <scheme val="minor"/>
      </rPr>
      <t xml:space="preserve">
事業内容：</t>
    </r>
    <r>
      <rPr>
        <sz val="11"/>
        <color theme="4"/>
        <rFont val="游ゴシック"/>
        <family val="3"/>
        <charset val="128"/>
        <scheme val="minor"/>
      </rPr>
      <t>ＣＲＭ（顧客情報管理システム）をカスタマイズして提供している。</t>
    </r>
    <r>
      <rPr>
        <sz val="11"/>
        <color theme="1"/>
        <rFont val="游ゴシック"/>
        <family val="2"/>
        <charset val="128"/>
        <scheme val="minor"/>
      </rPr>
      <t>得意先：</t>
    </r>
    <r>
      <rPr>
        <sz val="11"/>
        <color theme="4"/>
        <rFont val="游ゴシック"/>
        <family val="3"/>
        <charset val="128"/>
        <scheme val="minor"/>
      </rPr>
      <t>日本ヒューレット・パッカード,一般財団法人ヤマハ音楽振興会,東レリサーチセンター,ＳＣＲＥＥＮセミコンダクターソリューションズ,野村総合研究所。</t>
    </r>
    <r>
      <rPr>
        <sz val="11"/>
        <color theme="1"/>
        <rFont val="游ゴシック"/>
        <family val="2"/>
        <charset val="128"/>
        <scheme val="minor"/>
      </rPr>
      <t xml:space="preserve">
</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 xml:space="preserve">全銀協正会員一覧
https://www.zenginkyo.or.jp/abstract/outline/organization/member-01/
</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全国信用金協会会員
https://www.shinkin.co.jp/tikubetu/kantou.htm#tokyo</t>
    </r>
    <rPh sb="23" eb="25">
      <t>チョウサ</t>
    </rPh>
    <rPh sb="32" eb="34">
      <t>ガツキ</t>
    </rPh>
    <rPh sb="36" eb="38">
      <t>シュウロク</t>
    </rPh>
    <rPh sb="343" eb="345">
      <t>サンコウ</t>
    </rPh>
    <rPh sb="352" eb="353">
      <t>マン</t>
    </rPh>
    <rPh sb="355" eb="357">
      <t>カブヌシ</t>
    </rPh>
    <rPh sb="358" eb="360">
      <t>ダイヒョウ</t>
    </rPh>
    <rPh sb="366" eb="367">
      <t>シ</t>
    </rPh>
    <rPh sb="411" eb="414">
      <t>トクイサキ</t>
    </rPh>
    <phoneticPr fontId="3"/>
  </si>
  <si>
    <r>
      <rPr>
        <sz val="11"/>
        <color theme="4"/>
        <rFont val="游ゴシック"/>
        <family val="3"/>
        <charset val="128"/>
        <scheme val="minor"/>
      </rPr>
      <t>TSR企業情報</t>
    </r>
    <r>
      <rPr>
        <sz val="11"/>
        <rFont val="游ゴシック"/>
        <family val="3"/>
        <charset val="128"/>
        <scheme val="minor"/>
      </rPr>
      <t>（</t>
    </r>
    <r>
      <rPr>
        <sz val="11"/>
        <color theme="4"/>
        <rFont val="游ゴシック"/>
        <family val="3"/>
        <charset val="128"/>
        <scheme val="minor"/>
      </rPr>
      <t>2023/8/1</t>
    </r>
    <r>
      <rPr>
        <sz val="11"/>
        <rFont val="游ゴシック"/>
        <family val="3"/>
        <charset val="128"/>
        <scheme val="minor"/>
      </rPr>
      <t>調査、</t>
    </r>
    <r>
      <rPr>
        <sz val="11"/>
        <color theme="4"/>
        <rFont val="游ゴシック"/>
        <family val="3"/>
        <charset val="128"/>
        <scheme val="minor"/>
      </rPr>
      <t>2023/3月</t>
    </r>
    <r>
      <rPr>
        <sz val="11"/>
        <rFont val="游ゴシック"/>
        <family val="3"/>
        <charset val="128"/>
        <scheme val="minor"/>
      </rPr>
      <t>期まで収録)</t>
    </r>
    <r>
      <rPr>
        <u/>
        <sz val="11"/>
        <color theme="4"/>
        <rFont val="游ゴシック"/>
        <family val="3"/>
        <charset val="128"/>
        <scheme val="minor"/>
      </rPr>
      <t>TSR</t>
    </r>
    <r>
      <rPr>
        <sz val="11"/>
        <rFont val="游ゴシック"/>
        <family val="3"/>
        <charset val="128"/>
        <scheme val="minor"/>
      </rPr>
      <t>評点</t>
    </r>
    <r>
      <rPr>
        <sz val="11"/>
        <color theme="4"/>
        <rFont val="游ゴシック"/>
        <family val="3"/>
        <charset val="128"/>
        <scheme val="minor"/>
      </rPr>
      <t>56</t>
    </r>
    <r>
      <rPr>
        <sz val="11"/>
        <rFont val="游ゴシック"/>
        <family val="3"/>
        <charset val="128"/>
        <scheme val="minor"/>
      </rPr>
      <t>点(ベースランク・</t>
    </r>
    <r>
      <rPr>
        <sz val="11"/>
        <color theme="4"/>
        <rFont val="游ゴシック"/>
        <family val="3"/>
        <charset val="128"/>
        <scheme val="minor"/>
      </rPr>
      <t>Green</t>
    </r>
    <r>
      <rPr>
        <sz val="11"/>
        <rFont val="游ゴシック"/>
        <family val="3"/>
        <charset val="128"/>
        <scheme val="minor"/>
      </rPr>
      <t>ランク)→信用調査クライテリアでは、</t>
    </r>
    <r>
      <rPr>
        <sz val="11"/>
        <color theme="4"/>
        <rFont val="游ゴシック"/>
        <family val="3"/>
        <charset val="128"/>
        <scheme val="minor"/>
      </rPr>
      <t>以下3項目にてマイナスポイントあり。ランクダウンして、Group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菅谷　光啓</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NG※1</t>
    </r>
    <r>
      <rPr>
        <sz val="11"/>
        <rFont val="游ゴシック"/>
        <family val="3"/>
        <charset val="128"/>
        <scheme val="minor"/>
      </rPr>
      <t xml:space="preserve">
・ISO14001</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NG※2</t>
    </r>
    <r>
      <rPr>
        <sz val="11"/>
        <rFont val="游ゴシック"/>
        <family val="3"/>
        <charset val="128"/>
        <scheme val="minor"/>
      </rPr>
      <t xml:space="preserve">
・従 業 員 数</t>
    </r>
    <r>
      <rPr>
        <sz val="11"/>
        <color theme="4"/>
        <rFont val="游ゴシック"/>
        <family val="3"/>
        <charset val="128"/>
        <scheme val="minor"/>
      </rPr>
      <t>4</t>
    </r>
    <r>
      <rPr>
        <sz val="11"/>
        <rFont val="游ゴシック"/>
        <family val="3"/>
        <charset val="128"/>
        <scheme val="minor"/>
      </rPr>
      <t>名→</t>
    </r>
    <r>
      <rPr>
        <sz val="11"/>
        <color theme="4"/>
        <rFont val="游ゴシック"/>
        <family val="3"/>
        <charset val="128"/>
        <scheme val="minor"/>
      </rPr>
      <t>NG※3</t>
    </r>
    <r>
      <rPr>
        <sz val="11"/>
        <rFont val="游ゴシック"/>
        <family val="3"/>
        <charset val="128"/>
        <scheme val="minor"/>
      </rPr>
      <t>　(5名以下がNG※要員管理ができる体制か)
・設 立</t>
    </r>
    <r>
      <rPr>
        <sz val="11"/>
        <color theme="4"/>
        <rFont val="游ゴシック"/>
        <family val="3"/>
        <charset val="128"/>
        <scheme val="minor"/>
      </rPr>
      <t xml:space="preserve"> 2014/8/1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2023/3月</t>
    </r>
    <r>
      <rPr>
        <sz val="11"/>
        <rFont val="游ゴシック"/>
        <family val="3"/>
        <charset val="128"/>
        <scheme val="minor"/>
      </rPr>
      <t>期)</t>
    </r>
    <r>
      <rPr>
        <sz val="11"/>
        <color theme="4"/>
        <rFont val="游ゴシック"/>
        <family val="3"/>
        <charset val="128"/>
        <scheme val="minor"/>
      </rPr>
      <t>売上高不明(当期純利益：7,333万3千円)</t>
    </r>
    <r>
      <rPr>
        <sz val="11"/>
        <rFont val="游ゴシック"/>
        <family val="3"/>
        <charset val="128"/>
        <scheme val="minor"/>
      </rPr>
      <t>→</t>
    </r>
    <r>
      <rPr>
        <sz val="11"/>
        <color theme="4"/>
        <rFont val="游ゴシック"/>
        <family val="3"/>
        <charset val="128"/>
        <scheme val="minor"/>
      </rPr>
      <t>NG※4</t>
    </r>
    <r>
      <rPr>
        <sz val="11"/>
        <rFont val="游ゴシック"/>
        <family val="3"/>
        <charset val="128"/>
        <scheme val="minor"/>
      </rPr>
      <t>　(1億円未満NG)
・取引銀行：</t>
    </r>
    <r>
      <rPr>
        <sz val="11"/>
        <color theme="4"/>
        <rFont val="游ゴシック"/>
        <family val="3"/>
        <charset val="128"/>
        <scheme val="minor"/>
      </rPr>
      <t>三井住友（本店営業部），みずほ（横浜法人），三菱ＵＦＪ（本店）</t>
    </r>
    <r>
      <rPr>
        <sz val="11"/>
        <rFont val="游ゴシック"/>
        <family val="3"/>
        <charset val="128"/>
        <scheme val="minor"/>
      </rPr>
      <t>は全銀協正会員(114会員)(※)に含まれる→OK
【参考】資本金</t>
    </r>
    <r>
      <rPr>
        <sz val="11"/>
        <color theme="4"/>
        <rFont val="游ゴシック"/>
        <family val="3"/>
        <charset val="128"/>
        <scheme val="minor"/>
      </rPr>
      <t>1,500万</t>
    </r>
    <r>
      <rPr>
        <sz val="11"/>
        <rFont val="游ゴシック"/>
        <family val="3"/>
        <charset val="128"/>
        <scheme val="minor"/>
      </rPr>
      <t>円、株主：</t>
    </r>
    <r>
      <rPr>
        <sz val="11"/>
        <color theme="4"/>
        <rFont val="游ゴシック"/>
        <family val="3"/>
        <charset val="128"/>
        <scheme val="minor"/>
      </rPr>
      <t>不明</t>
    </r>
    <r>
      <rPr>
        <sz val="11"/>
        <rFont val="游ゴシック"/>
        <family val="3"/>
        <charset val="128"/>
        <scheme val="minor"/>
      </rPr>
      <t xml:space="preserve">
営業種目：</t>
    </r>
    <r>
      <rPr>
        <sz val="11"/>
        <color theme="4"/>
        <rFont val="游ゴシック"/>
        <family val="3"/>
        <charset val="128"/>
        <scheme val="minor"/>
      </rPr>
      <t>日本の金融機関による，サイバーセキュリティに関する，情報の共有および分析。</t>
    </r>
    <r>
      <rPr>
        <sz val="11"/>
        <rFont val="游ゴシック"/>
        <family val="3"/>
        <charset val="128"/>
        <scheme val="minor"/>
      </rPr>
      <t xml:space="preserve">
販売先：</t>
    </r>
    <r>
      <rPr>
        <sz val="11"/>
        <color theme="4"/>
        <rFont val="游ゴシック"/>
        <family val="3"/>
        <charset val="128"/>
        <scheme val="minor"/>
      </rPr>
      <t>銀行，証券会社，生損保会社，その他金融機関，アカマイ・テクノロジーズ合同会社，インターネットイニシアティブ。</t>
    </r>
    <r>
      <rPr>
        <sz val="11"/>
        <rFont val="游ゴシック"/>
        <family val="3"/>
        <charset val="128"/>
        <scheme val="minor"/>
      </rPr>
      <t>概況：</t>
    </r>
    <r>
      <rPr>
        <sz val="11"/>
        <color theme="4"/>
        <rFont val="游ゴシック"/>
        <family val="3"/>
        <charset val="128"/>
        <scheme val="minor"/>
      </rPr>
      <t>日本の金融機関によるサイバーセキュリティに関する情報の共有及び分析を手掛ける。２０２３年３月期は減益ながら高収益を確保。</t>
    </r>
    <r>
      <rPr>
        <sz val="11"/>
        <rFont val="游ゴシック"/>
        <family val="3"/>
        <charset val="128"/>
        <scheme val="minor"/>
      </rPr>
      <t xml:space="preserve">
(※)全銀協正会員一覧
https://www.zenginkyo.or.jp/abstract/outline/organization/member-01/
</t>
    </r>
    <rPh sb="16" eb="18">
      <t>チョウサ</t>
    </rPh>
    <rPh sb="25" eb="26">
      <t>ツキ</t>
    </rPh>
    <rPh sb="29" eb="31">
      <t>シュウロク</t>
    </rPh>
    <rPh sb="35" eb="37">
      <t>ヒョウテン</t>
    </rPh>
    <rPh sb="255" eb="258">
      <t>ウリアゲダカ</t>
    </rPh>
    <rPh sb="265" eb="266">
      <t>ツキ</t>
    </rPh>
    <rPh sb="370" eb="372">
      <t>サンコウ</t>
    </rPh>
    <rPh sb="381" eb="382">
      <t>マン</t>
    </rPh>
    <rPh sb="384" eb="386">
      <t>カブヌシ</t>
    </rPh>
    <rPh sb="387" eb="389">
      <t>フメイ</t>
    </rPh>
    <rPh sb="389" eb="393">
      <t>エイギョウシュモク</t>
    </rPh>
    <rPh sb="432" eb="435">
      <t>ハンバイサキ</t>
    </rPh>
    <rPh sb="491" eb="493">
      <t>ガイキョウ</t>
    </rPh>
    <phoneticPr fontId="3"/>
  </si>
  <si>
    <t>・信用調査データはTDB-COSMOS2フル
・取引銀行が全銀協のみの場合</t>
    <rPh sb="1" eb="5">
      <t>シンヨウチョウサ</t>
    </rPh>
    <rPh sb="24" eb="28">
      <t>トリヒキギンコウ</t>
    </rPh>
    <rPh sb="29" eb="32">
      <t>ゼンギンキョウ</t>
    </rPh>
    <rPh sb="35" eb="37">
      <t>バアイ</t>
    </rPh>
    <phoneticPr fontId="3"/>
  </si>
  <si>
    <t>・信用調査データはTDB-COSMOS2フル
・取引銀行が全銀協と全国信用協会ふたつある場合</t>
    <rPh sb="24" eb="28">
      <t>トリヒキギンコウ</t>
    </rPh>
    <rPh sb="29" eb="32">
      <t>ゼンギンキョウ</t>
    </rPh>
    <rPh sb="33" eb="35">
      <t>ゼンコク</t>
    </rPh>
    <rPh sb="35" eb="37">
      <t>シンヨウ</t>
    </rPh>
    <rPh sb="37" eb="39">
      <t>キョウカイ</t>
    </rPh>
    <rPh sb="44" eb="46">
      <t>バアイ</t>
    </rPh>
    <phoneticPr fontId="3"/>
  </si>
  <si>
    <t>・信用調査データはTSR企業情報
→TSR企業情報の場合は、【参考】の株主より後の項目が、TDBと異なる</t>
    <rPh sb="12" eb="16">
      <t>キギョウジョウホウ</t>
    </rPh>
    <rPh sb="21" eb="25">
      <t>キギョウジョウホウ</t>
    </rPh>
    <rPh sb="26" eb="28">
      <t>バアイ</t>
    </rPh>
    <rPh sb="31" eb="33">
      <t>サンコウ</t>
    </rPh>
    <rPh sb="35" eb="37">
      <t>カブヌシ</t>
    </rPh>
    <rPh sb="39" eb="40">
      <t>アト</t>
    </rPh>
    <rPh sb="41" eb="43">
      <t>コウモク</t>
    </rPh>
    <rPh sb="49" eb="50">
      <t>コト</t>
    </rPh>
    <phoneticPr fontId="3"/>
  </si>
  <si>
    <t>カテゴリー分類</t>
    <rPh sb="5" eb="7">
      <t>ブンルイ</t>
    </rPh>
    <phoneticPr fontId="3"/>
  </si>
  <si>
    <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t>
    </r>
    <r>
      <rPr>
        <sz val="11"/>
        <color theme="4"/>
        <rFont val="游ゴシック"/>
        <family val="3"/>
        <charset val="128"/>
        <scheme val="minor"/>
      </rPr>
      <t>無し</t>
    </r>
    <r>
      <rPr>
        <sz val="11"/>
        <color theme="1"/>
        <rFont val="游ゴシック"/>
        <family val="3"/>
        <charset val="128"/>
        <scheme val="minor"/>
      </rPr>
      <t>。判明分以下。
【参考】参考_</t>
    </r>
    <r>
      <rPr>
        <sz val="11"/>
        <color theme="4"/>
        <rFont val="游ゴシック"/>
        <family val="3"/>
        <charset val="128"/>
        <scheme val="minor"/>
      </rPr>
      <t>TDB新設企業ダイジェスト</t>
    </r>
    <r>
      <rPr>
        <sz val="11"/>
        <color theme="1"/>
        <rFont val="游ゴシック"/>
        <family val="3"/>
        <charset val="128"/>
        <scheme val="minor"/>
      </rPr>
      <t>(</t>
    </r>
    <r>
      <rPr>
        <sz val="11"/>
        <color theme="4"/>
        <rFont val="游ゴシック"/>
        <family val="3"/>
        <charset val="128"/>
        <scheme val="minor"/>
      </rPr>
      <t>2022/8/24</t>
    </r>
    <r>
      <rPr>
        <sz val="11"/>
        <color theme="1"/>
        <rFont val="游ゴシック"/>
        <family val="3"/>
        <charset val="128"/>
        <scheme val="minor"/>
      </rPr>
      <t>調査)※登記簿謄本相当情報
代表：</t>
    </r>
    <r>
      <rPr>
        <sz val="11"/>
        <color theme="4"/>
        <rFont val="游ゴシック"/>
        <family val="3"/>
        <charset val="128"/>
        <scheme val="minor"/>
      </rPr>
      <t>萩原　賢太郎</t>
    </r>
    <r>
      <rPr>
        <sz val="11"/>
        <color theme="1"/>
        <rFont val="游ゴシック"/>
        <family val="3"/>
        <charset val="128"/>
        <scheme val="minor"/>
      </rPr>
      <t xml:space="preserve">氏、設立 </t>
    </r>
    <r>
      <rPr>
        <sz val="11"/>
        <color theme="4"/>
        <rFont val="游ゴシック"/>
        <family val="3"/>
        <charset val="128"/>
        <scheme val="minor"/>
      </rPr>
      <t>2022/8/19</t>
    </r>
    <r>
      <rPr>
        <sz val="11"/>
        <color theme="1"/>
        <rFont val="游ゴシック"/>
        <family val="3"/>
        <charset val="128"/>
        <scheme val="minor"/>
      </rPr>
      <t xml:space="preserve">　(3年未満がNG)、資本金 </t>
    </r>
    <r>
      <rPr>
        <sz val="11"/>
        <color theme="4"/>
        <rFont val="游ゴシック"/>
        <family val="3"/>
        <charset val="128"/>
        <scheme val="minor"/>
      </rPr>
      <t>100万円</t>
    </r>
    <r>
      <rPr>
        <sz val="11"/>
        <color theme="1"/>
        <rFont val="游ゴシック"/>
        <family val="3"/>
        <charset val="128"/>
        <scheme val="minor"/>
      </rPr>
      <t>、目的：</t>
    </r>
    <r>
      <rPr>
        <sz val="11"/>
        <color theme="4"/>
        <rFont val="游ゴシック"/>
        <family val="3"/>
        <charset val="128"/>
        <scheme val="minor"/>
      </rPr>
      <t>コンピュータシステムの企画、設計、開発、運用、保守、管理及び販売。コンサルタント事業。労働者派遣事業。情報処理・提供サービス業。インターネットサイトの運営</t>
    </r>
    <rPh sb="141" eb="143">
      <t>シンセツ</t>
    </rPh>
    <rPh sb="143" eb="145">
      <t>キギョウ</t>
    </rPh>
    <rPh sb="175" eb="177">
      <t>ダイヒョウ</t>
    </rPh>
    <rPh sb="184" eb="185">
      <t>シ</t>
    </rPh>
    <phoneticPr fontId="3"/>
  </si>
  <si>
    <t>サンプル_カテゴリーが2.a./2.b.の派遣の場合→派遣免許有の場合</t>
    <rPh sb="21" eb="23">
      <t>ハケン</t>
    </rPh>
    <rPh sb="24" eb="26">
      <t>バアイ</t>
    </rPh>
    <rPh sb="27" eb="29">
      <t>ハケン</t>
    </rPh>
    <rPh sb="29" eb="32">
      <t>メンキョアリ</t>
    </rPh>
    <rPh sb="33" eb="35">
      <t>バアイ</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</si>
  <si>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
・</t>
    </r>
    <r>
      <rPr>
        <sz val="11"/>
        <rFont val="游ゴシック"/>
        <family val="3"/>
        <charset val="128"/>
        <scheme val="minor"/>
      </rPr>
      <t>派遣免許(</t>
    </r>
    <r>
      <rPr>
        <sz val="11"/>
        <color theme="4"/>
        <rFont val="游ゴシック"/>
        <family val="3"/>
        <charset val="128"/>
        <scheme val="minor"/>
      </rPr>
      <t>派13-317041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 xml:space="preserve">全銀協正会員(114会員)(※)に含まれる→OK。
</t>
    </r>
    <r>
      <rPr>
        <sz val="11"/>
        <color rgb="FF0070C0"/>
        <rFont val="游ゴシック"/>
        <family val="3"/>
        <charset val="128"/>
        <scheme val="minor"/>
      </rPr>
      <t>、有料職業紹介免許(XX-XXXXX)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74" eb="275">
      <t>オク</t>
    </rPh>
    <rPh sb="277" eb="278">
      <t>ヒャク</t>
    </rPh>
    <rPh sb="345" eb="353">
      <t>ユウリョウショクギョウショウカイメンキョ</t>
    </rPh>
    <rPh sb="375" eb="376">
      <t>マン</t>
    </rPh>
    <phoneticPr fontId="3"/>
  </si>
  <si>
    <t>サンプル_カテゴリーが2.a./2.b.の派遣の場合→派遣免許無の場合</t>
    <rPh sb="21" eb="23">
      <t>ハケン</t>
    </rPh>
    <rPh sb="24" eb="26">
      <t>バアイ</t>
    </rPh>
    <rPh sb="27" eb="29">
      <t>ハケン</t>
    </rPh>
    <rPh sb="29" eb="31">
      <t>メンキョ</t>
    </rPh>
    <rPh sb="31" eb="32">
      <t>ム</t>
    </rPh>
    <rPh sb="33" eb="35">
      <t>バアイ</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</si>
  <si>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本申請は派遣契約だが派遣免許なしのため、Group C評価(Red評価)。その他、信用調査クライテリアでは、NGなし。
・</t>
    </r>
    <r>
      <rPr>
        <sz val="11"/>
        <rFont val="游ゴシック"/>
        <family val="3"/>
        <charset val="128"/>
        <scheme val="minor"/>
      </rPr>
      <t>派遣免許</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 xml:space="preserve">全銀協正会員(114会員)(※)に含まれる→OK。
</t>
    </r>
    <r>
      <rPr>
        <sz val="11"/>
        <color rgb="FF0070C0"/>
        <rFont val="游ゴシック"/>
        <family val="3"/>
        <charset val="128"/>
        <scheme val="minor"/>
      </rPr>
      <t>、有料職業紹介免許(XX-XXXXX)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65" eb="68">
      <t>ホンシンセイ</t>
    </rPh>
    <rPh sb="69" eb="71">
      <t>ハケン</t>
    </rPh>
    <rPh sb="71" eb="73">
      <t>ケイヤク</t>
    </rPh>
    <rPh sb="75" eb="77">
      <t>ハケン</t>
    </rPh>
    <rPh sb="77" eb="79">
      <t>メンキョ</t>
    </rPh>
    <rPh sb="104" eb="105">
      <t>タ</t>
    </rPh>
    <rPh sb="277" eb="278">
      <t>オク</t>
    </rPh>
    <rPh sb="280" eb="281">
      <t>ヒャク</t>
    </rPh>
    <rPh sb="348" eb="356">
      <t>ユウリョウショクギョウショウカイメンキョ</t>
    </rPh>
    <rPh sb="378" eb="379">
      <t>マン</t>
    </rPh>
    <phoneticPr fontId="3"/>
  </si>
  <si>
    <t>サンプル_カテゴリーが2.a./2.b.の派遣の場合→派遣免許無の場合
(ただしこのパターンは起用が許可されないので要注意※派遣免許がないので派遣契約は出来ないため。万が一このパターンがあれば、Avanade3次評価レビュー担当者様へのメールは通常のとおりは行いません→Procurementまで問い合わせください)</t>
    <rPh sb="21" eb="23">
      <t>ハケン</t>
    </rPh>
    <rPh sb="24" eb="26">
      <t>バアイ</t>
    </rPh>
    <rPh sb="27" eb="29">
      <t>ハケン</t>
    </rPh>
    <rPh sb="29" eb="31">
      <t>メンキョ</t>
    </rPh>
    <rPh sb="31" eb="32">
      <t>ム</t>
    </rPh>
    <rPh sb="33" eb="35">
      <t>バアイ</t>
    </rPh>
    <rPh sb="47" eb="49">
      <t>キヨウ</t>
    </rPh>
    <rPh sb="50" eb="52">
      <t>キョカ</t>
    </rPh>
    <rPh sb="58" eb="59">
      <t>ヨウ</t>
    </rPh>
    <rPh sb="59" eb="61">
      <t>チュウイ</t>
    </rPh>
    <rPh sb="62" eb="64">
      <t>ハケン</t>
    </rPh>
    <rPh sb="64" eb="66">
      <t>メンキョ</t>
    </rPh>
    <rPh sb="71" eb="73">
      <t>ハケン</t>
    </rPh>
    <rPh sb="73" eb="75">
      <t>ケイヤク</t>
    </rPh>
    <rPh sb="76" eb="78">
      <t>デキ</t>
    </rPh>
    <rPh sb="83" eb="84">
      <t>マン</t>
    </rPh>
    <rPh sb="85" eb="86">
      <t>イチ</t>
    </rPh>
    <rPh sb="105" eb="106">
      <t>ツギ</t>
    </rPh>
    <rPh sb="106" eb="108">
      <t>ヒョウカ</t>
    </rPh>
    <rPh sb="112" eb="115">
      <t>タントウシャ</t>
    </rPh>
    <rPh sb="115" eb="116">
      <t>サマ</t>
    </rPh>
    <rPh sb="122" eb="124">
      <t>ツウジョウ</t>
    </rPh>
    <rPh sb="129" eb="130">
      <t>オコナ</t>
    </rPh>
    <rPh sb="148" eb="149">
      <t>ト</t>
    </rPh>
    <rPh sb="150" eb="151">
      <t>ア</t>
    </rPh>
    <phoneticPr fontId="3"/>
  </si>
  <si>
    <t>サンプル_カテゴリーが6.Recruiting(採用関連)の場合→有料職業紹介免許有の場合</t>
    <rPh sb="30" eb="32">
      <t>バアイ</t>
    </rPh>
    <rPh sb="33" eb="35">
      <t>ユウリョウ</t>
    </rPh>
    <rPh sb="35" eb="37">
      <t>ショクギョウ</t>
    </rPh>
    <rPh sb="37" eb="39">
      <t>ショウカイ</t>
    </rPh>
    <rPh sb="39" eb="41">
      <t>メンキョ</t>
    </rPh>
    <rPh sb="41" eb="42">
      <t>アリ</t>
    </rPh>
    <rPh sb="43" eb="45">
      <t>バアイ</t>
    </rPh>
    <phoneticPr fontId="3"/>
  </si>
  <si>
    <t>サンプル_カテゴリーが6.Recruiting(採用関連)の場合→有料職業紹介免許有の場合</t>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</si>
  <si>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 xml:space="preserve">信用調査クライテリアでは、NGなし。ランク変わらず、Group B評価(Yellow評価)。
</t>
    </r>
    <r>
      <rPr>
        <sz val="11"/>
        <rFont val="游ゴシック"/>
        <family val="3"/>
        <charset val="128"/>
        <scheme val="minor"/>
      </rPr>
      <t>・有料職業紹介免許(</t>
    </r>
    <r>
      <rPr>
        <sz val="11"/>
        <color theme="4"/>
        <rFont val="游ゴシック"/>
        <family val="3"/>
        <charset val="128"/>
        <scheme val="minor"/>
      </rPr>
      <t>XX-XXXX</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rFont val="游ゴシック"/>
        <family val="3"/>
        <charset val="128"/>
        <scheme val="minor"/>
      </rPr>
      <t>派遣免許(</t>
    </r>
    <r>
      <rPr>
        <sz val="11"/>
        <color rgb="FF0070C0"/>
        <rFont val="游ゴシック"/>
        <family val="3"/>
        <charset val="128"/>
        <scheme val="minor"/>
      </rPr>
      <t>派13-317041</t>
    </r>
    <r>
      <rPr>
        <sz val="11"/>
        <rFont val="游ゴシック"/>
        <family val="3"/>
        <charset val="128"/>
        <scheme val="minor"/>
      </rPr>
      <t>)</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113" eb="121">
      <t>ユウリョウショクギョウショウカイメンキョ</t>
    </rPh>
    <rPh sb="275" eb="276">
      <t>オク</t>
    </rPh>
    <rPh sb="278" eb="279">
      <t>ヒャク</t>
    </rPh>
    <rPh sb="374" eb="375">
      <t>マン</t>
    </rPh>
    <phoneticPr fontId="3"/>
  </si>
  <si>
    <t>シェアポシステム連番「ID」</t>
    <rPh sb="8" eb="10">
      <t>レンバン</t>
    </rPh>
    <phoneticPr fontId="3"/>
  </si>
  <si>
    <t>以下は参考→信用調査データ無しのイレギュラーな場合</t>
    <phoneticPr fontId="3"/>
  </si>
  <si>
    <t>https://in.accenture.com/japan/procurement/about-tsm-avanade/</t>
    <phoneticPr fontId="3"/>
  </si>
  <si>
    <t>１．以下社内サイトを参照の上、Avanade社員の方が、新規サプライヤー様起用ご希望の際に、Supplier起用申請を起票されるのがきっかけ</t>
    <rPh sb="2" eb="4">
      <t>イカ</t>
    </rPh>
    <rPh sb="4" eb="6">
      <t>シャナイ</t>
    </rPh>
    <phoneticPr fontId="3"/>
  </si>
  <si>
    <t>2．具体的には、以下Avanade Supplier起用申請シェアポシステムより、Avanade社員の方が信用調査リクエスト＝Supplier起用申請を起票する</t>
    <rPh sb="2" eb="5">
      <t>グタイテキ</t>
    </rPh>
    <rPh sb="8" eb="10">
      <t>イカ</t>
    </rPh>
    <rPh sb="26" eb="30">
      <t>キヨウシンセイ</t>
    </rPh>
    <rPh sb="48" eb="50">
      <t>シャイン</t>
    </rPh>
    <rPh sb="51" eb="52">
      <t>カタ</t>
    </rPh>
    <rPh sb="53" eb="57">
      <t>シンヨウチョウサ</t>
    </rPh>
    <rPh sb="71" eb="75">
      <t>キヨウシンセイ</t>
    </rPh>
    <rPh sb="76" eb="78">
      <t>キヒョウ</t>
    </rPh>
    <phoneticPr fontId="3"/>
  </si>
  <si>
    <t>https://ts.accenture.com/sites/APS_Accenture_Japan/Lists/RF_SU_Avanade/AllItems.aspx#InplviewHashd02ba55e-b9b9-4d4f-8c81-d677ea52e967=</t>
    <phoneticPr fontId="3"/>
  </si>
  <si>
    <t>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t>
    <phoneticPr fontId="3"/>
  </si>
  <si>
    <t>→以下は、Procurement担当が見られる「All Items」のビュー</t>
    <rPh sb="1" eb="3">
      <t>イカ</t>
    </rPh>
    <rPh sb="16" eb="18">
      <t>タントウ</t>
    </rPh>
    <rPh sb="19" eb="20">
      <t>ミ</t>
    </rPh>
    <phoneticPr fontId="3"/>
  </si>
  <si>
    <t>3．IDが32、ReqNoが「SUS_A10032」のシェアポ画面参照→黄色ハイライト項目が、作業で記載する項目</t>
    <rPh sb="31" eb="33">
      <t>ガメン</t>
    </rPh>
    <rPh sb="33" eb="35">
      <t>サンショウ</t>
    </rPh>
    <rPh sb="36" eb="38">
      <t>キイロ</t>
    </rPh>
    <rPh sb="43" eb="45">
      <t>コウモク</t>
    </rPh>
    <rPh sb="47" eb="49">
      <t>サギョウ</t>
    </rPh>
    <rPh sb="50" eb="52">
      <t>キサイ</t>
    </rPh>
    <rPh sb="54" eb="56">
      <t>コウモク</t>
    </rPh>
    <phoneticPr fontId="3"/>
  </si>
  <si>
    <t>①「以下管理項目につき入力不要」の上までは、Avanade社員の方(リクエスター）記載項目</t>
    <phoneticPr fontId="3"/>
  </si>
  <si>
    <t>➁A2.部分また、黄色ハイライト部分が、2次評価作業で記載する項目(一部デフォルト設定のままいじらなくてOKの項目あり)</t>
    <rPh sb="4" eb="6">
      <t>ブブン</t>
    </rPh>
    <rPh sb="9" eb="11">
      <t>キイロ</t>
    </rPh>
    <rPh sb="16" eb="18">
      <t>ブブン</t>
    </rPh>
    <rPh sb="21" eb="22">
      <t>ツギ</t>
    </rPh>
    <rPh sb="22" eb="24">
      <t>ヒョウカ</t>
    </rPh>
    <rPh sb="24" eb="26">
      <t>サギョウ</t>
    </rPh>
    <rPh sb="27" eb="29">
      <t>キサイ</t>
    </rPh>
    <rPh sb="31" eb="33">
      <t>コウモク</t>
    </rPh>
    <rPh sb="34" eb="36">
      <t>イチブ</t>
    </rPh>
    <rPh sb="41" eb="43">
      <t>セッテイ</t>
    </rPh>
    <rPh sb="55" eb="57">
      <t>コウモク</t>
    </rPh>
    <phoneticPr fontId="3"/>
  </si>
  <si>
    <t>➂A3.部分は、Avanadeのレビュアー担当の方が、3次評価結果として入力する項目</t>
    <rPh sb="4" eb="6">
      <t>ブブン</t>
    </rPh>
    <rPh sb="21" eb="23">
      <t>タントウ</t>
    </rPh>
    <rPh sb="24" eb="25">
      <t>カタ</t>
    </rPh>
    <rPh sb="28" eb="29">
      <t>ツギ</t>
    </rPh>
    <rPh sb="29" eb="31">
      <t>ヒョウカ</t>
    </rPh>
    <rPh sb="31" eb="33">
      <t>ケッカ</t>
    </rPh>
    <rPh sb="36" eb="38">
      <t>ニュウリョク</t>
    </rPh>
    <rPh sb="40" eb="42">
      <t>コウモク</t>
    </rPh>
    <phoneticPr fontId="3"/>
  </si>
  <si>
    <t>④一番下「Attachment」は信用調査論拠データを添付。ちなみに信用調査論拠データは、シェアポフォルダ「格納フォルダ」にも要格納。</t>
    <rPh sb="1" eb="3">
      <t>イチバン</t>
    </rPh>
    <rPh sb="3" eb="4">
      <t>シタ</t>
    </rPh>
    <rPh sb="17" eb="21">
      <t>シンヨウチョウサ</t>
    </rPh>
    <rPh sb="21" eb="23">
      <t>ロンキョ</t>
    </rPh>
    <rPh sb="27" eb="29">
      <t>テンプ</t>
    </rPh>
    <rPh sb="34" eb="40">
      <t>シンヨウチョウサロンキョ</t>
    </rPh>
    <rPh sb="54" eb="56">
      <t>カクノウ</t>
    </rPh>
    <rPh sb="63" eb="64">
      <t>ヨウ</t>
    </rPh>
    <rPh sb="64" eb="66">
      <t>カクノウ</t>
    </rPh>
    <phoneticPr fontId="3"/>
  </si>
  <si>
    <t>システム自動採番(連番）</t>
    <rPh sb="4" eb="8">
      <t>ジドウサイバン</t>
    </rPh>
    <rPh sb="9" eb="11">
      <t>レンバン</t>
    </rPh>
    <phoneticPr fontId="3"/>
  </si>
  <si>
    <t>九州スタッフ株式会社</t>
    <phoneticPr fontId="3"/>
  </si>
  <si>
    <t>A2.事前ヒアリング票回答依頼日付</t>
    <phoneticPr fontId="3"/>
  </si>
  <si>
    <t>固定値入力</t>
    <rPh sb="0" eb="3">
      <t>コテイチ</t>
    </rPh>
    <rPh sb="3" eb="5">
      <t>ニュウリョク</t>
    </rPh>
    <phoneticPr fontId="3"/>
  </si>
  <si>
    <t>選択項目</t>
    <rPh sb="0" eb="2">
      <t>センタク</t>
    </rPh>
    <rPh sb="2" eb="4">
      <t>コウモク</t>
    </rPh>
    <phoneticPr fontId="3"/>
  </si>
  <si>
    <t>Risk Assessment担当者</t>
    <phoneticPr fontId="3"/>
  </si>
  <si>
    <t>yukiko.a.ito</t>
    <phoneticPr fontId="3"/>
  </si>
  <si>
    <t>信用調査担当EID入力</t>
    <rPh sb="0" eb="4">
      <t>シンヨウチョウサ</t>
    </rPh>
    <rPh sb="4" eb="6">
      <t>タントウ</t>
    </rPh>
    <rPh sb="9" eb="11">
      <t>ニュウリョク</t>
    </rPh>
    <phoneticPr fontId="3"/>
  </si>
  <si>
    <t>https://www.staff-q.co.jp/company</t>
    <phoneticPr fontId="3"/>
  </si>
  <si>
    <t>大霜 洋、大霜 彰子</t>
    <phoneticPr fontId="3"/>
  </si>
  <si>
    <t>◆福岡本社
〒812-0011福岡市博多区博多駅前3丁目2番1号 日本生命博多駅前ビル7Ｆ
TEL 092-474-0004　FAX 092-483-4100
◆大分オフィス
2022年4月に福岡本社に統合しました。
設立平成10年4月1日（九州松下スタッフ株式会社として発足）
沿革平成13年8月29日 九州スタッフ株式会社に社名変更
平成27年9月1日 九州テクノシェア株式会社を合併し、ITソリューション事業本部を発足
資本金2,000万円
代表取締役会長　大霜 洋
代表取締役社長　大霜 彰子
事業内容
一般労働者派遣事業　（許可番号　派40-010129）
有料職業紹介事業　（許可番号　40-ユ-010166）
人財ソリューション事業・ITソリューション事業・メディカルサービス事業</t>
    <phoneticPr fontId="3"/>
  </si>
  <si>
    <t>事由記載メモ_2(TDBより)</t>
    <phoneticPr fontId="3"/>
  </si>
  <si>
    <t>企業コード 800718211  ／ 法人番号 9290001018665
九州スタッフ株式会社(キュウシュウスタッフカブシキガイシャ)
所在地	
福岡県福岡市博多区博多駅前３－２－１　日本生命博多駅前ビル７Ｆ
代表者	大霜　彰子
TDB-COSMOS2フル(2023/8/1調査、2023/3月まで収録)</t>
    <rPh sb="139" eb="141">
      <t>チョウサ</t>
    </rPh>
    <rPh sb="148" eb="149">
      <t>ツキ</t>
    </rPh>
    <rPh sb="151" eb="153">
      <t>シュウロク</t>
    </rPh>
    <phoneticPr fontId="3"/>
  </si>
  <si>
    <t>シェアポリンク先URL</t>
    <rPh sb="7" eb="8">
      <t>サキ</t>
    </rPh>
    <phoneticPr fontId="3"/>
  </si>
  <si>
    <t>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</si>
  <si>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評点ベースランク</t>
    <rPh sb="0" eb="2">
      <t>ヒョウテン</t>
    </rPh>
    <phoneticPr fontId="3"/>
  </si>
  <si>
    <t>ベースランク</t>
    <phoneticPr fontId="3"/>
  </si>
  <si>
    <t>帝国データバンク(TDB)</t>
    <rPh sb="0" eb="2">
      <t>テイコク</t>
    </rPh>
    <phoneticPr fontId="3"/>
  </si>
  <si>
    <t>東京商工リサーチ(TSR)</t>
    <rPh sb="0" eb="2">
      <t>トウキョウ</t>
    </rPh>
    <rPh sb="2" eb="4">
      <t>ショウコウ</t>
    </rPh>
    <phoneticPr fontId="3"/>
  </si>
  <si>
    <t>TDB呼称</t>
    <rPh sb="3" eb="5">
      <t>コショウ</t>
    </rPh>
    <phoneticPr fontId="3"/>
  </si>
  <si>
    <t>評点</t>
    <rPh sb="0" eb="2">
      <t>ヒョウテン</t>
    </rPh>
    <phoneticPr fontId="3"/>
  </si>
  <si>
    <t>TSR呼称</t>
    <rPh sb="3" eb="5">
      <t>コショウ</t>
    </rPh>
    <phoneticPr fontId="3"/>
  </si>
  <si>
    <t>Green</t>
    <phoneticPr fontId="3"/>
  </si>
  <si>
    <t>A</t>
    <phoneticPr fontId="3"/>
  </si>
  <si>
    <t>86-100</t>
    <phoneticPr fontId="3"/>
  </si>
  <si>
    <t>警戒不要</t>
    <rPh sb="0" eb="2">
      <t>ケイカイ</t>
    </rPh>
    <rPh sb="2" eb="4">
      <t>フヨウ</t>
    </rPh>
    <phoneticPr fontId="3"/>
  </si>
  <si>
    <t>80-100</t>
    <phoneticPr fontId="3"/>
  </si>
  <si>
    <t>B</t>
    <phoneticPr fontId="3"/>
  </si>
  <si>
    <t>66-85</t>
    <phoneticPr fontId="3"/>
  </si>
  <si>
    <t>無難</t>
    <rPh sb="0" eb="2">
      <t>ブナン</t>
    </rPh>
    <phoneticPr fontId="3"/>
  </si>
  <si>
    <t>65-79</t>
    <phoneticPr fontId="3"/>
  </si>
  <si>
    <t>C</t>
    <phoneticPr fontId="3"/>
  </si>
  <si>
    <t>51-65</t>
    <phoneticPr fontId="3"/>
  </si>
  <si>
    <t>多少注意</t>
    <rPh sb="0" eb="2">
      <t>タショウ</t>
    </rPh>
    <rPh sb="2" eb="4">
      <t>チュウイ</t>
    </rPh>
    <phoneticPr fontId="3"/>
  </si>
  <si>
    <t>50-64</t>
    <phoneticPr fontId="3"/>
  </si>
  <si>
    <t>Yellow</t>
    <phoneticPr fontId="3"/>
  </si>
  <si>
    <t>D</t>
    <phoneticPr fontId="3"/>
  </si>
  <si>
    <t>36-50</t>
    <phoneticPr fontId="3"/>
  </si>
  <si>
    <t>一応警戒</t>
    <rPh sb="0" eb="2">
      <t>イチオウ</t>
    </rPh>
    <rPh sb="2" eb="4">
      <t>ケイカイ</t>
    </rPh>
    <phoneticPr fontId="3"/>
  </si>
  <si>
    <t>30-49</t>
    <phoneticPr fontId="3"/>
  </si>
  <si>
    <t>Red</t>
    <phoneticPr fontId="3"/>
  </si>
  <si>
    <t>E</t>
    <phoneticPr fontId="3"/>
  </si>
  <si>
    <t>35以下</t>
    <rPh sb="2" eb="4">
      <t>イカ</t>
    </rPh>
    <phoneticPr fontId="3"/>
  </si>
  <si>
    <t>警戒</t>
    <rPh sb="0" eb="2">
      <t>ケイカイ</t>
    </rPh>
    <phoneticPr fontId="3"/>
  </si>
  <si>
    <t>29以下</t>
    <rPh sb="2" eb="4">
      <t>イカ</t>
    </rPh>
    <phoneticPr fontId="3"/>
  </si>
  <si>
    <t>設立年月日_基準日付より計算</t>
    <rPh sb="0" eb="2">
      <t>セツリツ</t>
    </rPh>
    <rPh sb="2" eb="5">
      <t>ネンガッピ</t>
    </rPh>
    <rPh sb="6" eb="8">
      <t>キジュン</t>
    </rPh>
    <rPh sb="8" eb="10">
      <t>ヒヅケ</t>
    </rPh>
    <rPh sb="12" eb="14">
      <t>ケイサン</t>
    </rPh>
    <phoneticPr fontId="3"/>
  </si>
  <si>
    <t>信用調査データ調査日付_基準日付より計算</t>
    <rPh sb="0" eb="2">
      <t>シンヨウ</t>
    </rPh>
    <rPh sb="2" eb="4">
      <t>チョウサ</t>
    </rPh>
    <rPh sb="7" eb="9">
      <t>チョウサ</t>
    </rPh>
    <rPh sb="9" eb="11">
      <t>ヒヅケ</t>
    </rPh>
    <rPh sb="12" eb="14">
      <t>キジュン</t>
    </rPh>
    <rPh sb="14" eb="16">
      <t>ヒヅケ</t>
    </rPh>
    <rPh sb="18" eb="20">
      <t>ケイサン</t>
    </rPh>
    <phoneticPr fontId="3"/>
  </si>
  <si>
    <t>信用調査データ調査日付：0-OK、1-NG</t>
    <rPh sb="0" eb="2">
      <t>シンヨウ</t>
    </rPh>
    <rPh sb="2" eb="4">
      <t>チョウサ</t>
    </rPh>
    <rPh sb="7" eb="9">
      <t>チョウサ</t>
    </rPh>
    <rPh sb="9" eb="11">
      <t>ヒヅケ</t>
    </rPh>
    <phoneticPr fontId="3"/>
  </si>
  <si>
    <t>N/A</t>
  </si>
  <si>
    <t>固定値(N/A)入力</t>
    <rPh sb="0" eb="3">
      <t>コテイチ</t>
    </rPh>
    <rPh sb="8" eb="10">
      <t>ニュウリョク</t>
    </rPh>
    <phoneticPr fontId="3"/>
  </si>
  <si>
    <t>信用調査クライテリア_マイナスポイント数</t>
    <rPh sb="0" eb="2">
      <t>シンヨウ</t>
    </rPh>
    <rPh sb="2" eb="4">
      <t>チョウサ</t>
    </rPh>
    <rPh sb="19" eb="20">
      <t>スウ</t>
    </rPh>
    <phoneticPr fontId="3"/>
  </si>
  <si>
    <t>ただし社員数5名以下ならRed評価</t>
    <rPh sb="3" eb="6">
      <t>シャインスウ</t>
    </rPh>
    <rPh sb="7" eb="8">
      <t>メイ</t>
    </rPh>
    <rPh sb="8" eb="10">
      <t>イカ</t>
    </rPh>
    <rPh sb="15" eb="17">
      <t>ヒョウカ</t>
    </rPh>
    <phoneticPr fontId="3"/>
  </si>
  <si>
    <t>2023/3月期</t>
    <rPh sb="6" eb="7">
      <t>ツキ</t>
    </rPh>
    <rPh sb="7" eb="8">
      <t>キ</t>
    </rPh>
    <phoneticPr fontId="3"/>
  </si>
  <si>
    <t>■信用調査論拠データ種類：信用調査データの調査日付が2年以内のものを有効とする</t>
    <rPh sb="1" eb="5">
      <t>シンヨウチョウサ</t>
    </rPh>
    <rPh sb="5" eb="7">
      <t>ロンキョ</t>
    </rPh>
    <rPh sb="10" eb="12">
      <t>シュルイ</t>
    </rPh>
    <phoneticPr fontId="3"/>
  </si>
  <si>
    <t>※①・➁がほとんど。稀に、➂・④もあり</t>
    <rPh sb="10" eb="11">
      <t>マレ</t>
    </rPh>
    <phoneticPr fontId="3"/>
  </si>
  <si>
    <t>会長(大霜　洋氏)を筆頭に、社長(大霜　彰子氏)等、計4名</t>
    <phoneticPr fontId="3"/>
  </si>
  <si>
    <t>富士ソフト,ＮＴＴデータＭＣＳ,ＮＪＣソフトウエア,九州ＮＳソリューションズ,西部電気工業。</t>
    <phoneticPr fontId="3"/>
  </si>
  <si>
    <t>Yes</t>
  </si>
  <si>
    <t>メーカーや商社への人材派遣ならびに人材紹介のほかソフト開発を業務としている。</t>
    <phoneticPr fontId="3"/>
  </si>
  <si>
    <t>TDB_事業内容</t>
    <rPh sb="4" eb="8">
      <t>ジギョウナイヨウ</t>
    </rPh>
    <phoneticPr fontId="3"/>
  </si>
  <si>
    <t>TDB_得意先</t>
    <rPh sb="4" eb="7">
      <t>トクイサキ</t>
    </rPh>
    <phoneticPr fontId="3"/>
  </si>
  <si>
    <t>TSR_営業種目</t>
    <rPh sb="4" eb="8">
      <t>エイギョウシュモク</t>
    </rPh>
    <phoneticPr fontId="3"/>
  </si>
  <si>
    <t>TSR_販売先</t>
    <rPh sb="4" eb="7">
      <t>ハンバイサキ</t>
    </rPh>
    <phoneticPr fontId="3"/>
  </si>
  <si>
    <t>事由記載メモ2</t>
    <rPh sb="0" eb="4">
      <t>ジユウキサイ2</t>
    </rPh>
    <phoneticPr fontId="3"/>
  </si>
  <si>
    <t>TSR_概況</t>
    <rPh sb="4" eb="6">
      <t>ガイキョウ</t>
    </rPh>
    <phoneticPr fontId="3"/>
  </si>
  <si>
    <t>一部変動値入力(ReqNoが変動)</t>
    <rPh sb="0" eb="2">
      <t>イチブ</t>
    </rPh>
    <rPh sb="2" eb="4">
      <t>ヘンドウ</t>
    </rPh>
    <rPh sb="4" eb="5">
      <t>アタイ</t>
    </rPh>
    <rPh sb="5" eb="7">
      <t>ニュウリョク</t>
    </rPh>
    <rPh sb="14" eb="16">
      <t>ヘンドウ</t>
    </rPh>
    <phoneticPr fontId="3"/>
  </si>
  <si>
    <t>40-ユ-010166</t>
    <phoneticPr fontId="3"/>
  </si>
  <si>
    <t>派40-010129</t>
    <phoneticPr fontId="3"/>
  </si>
  <si>
    <t>18860033-09</t>
    <phoneticPr fontId="3"/>
  </si>
  <si>
    <t>➄A2-5.CCRで取得可能な直近の会計年度において売り上げ1億円未満はあったか？</t>
    <phoneticPr fontId="3"/>
  </si>
  <si>
    <t>シェアポリンク先URL_Editモード</t>
    <rPh sb="7" eb="8">
      <t>サキ</t>
    </rPh>
    <phoneticPr fontId="3"/>
  </si>
  <si>
    <t>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t>
    <phoneticPr fontId="3"/>
  </si>
  <si>
    <t>A31_3次評価中</t>
  </si>
  <si>
    <t>なし</t>
  </si>
  <si>
    <t>Pマーク(18860033-09)</t>
    <phoneticPr fontId="3"/>
  </si>
  <si>
    <t>➂社員数：0-OK、1-NG</t>
    <phoneticPr fontId="3"/>
  </si>
  <si>
    <t>作業者</t>
    <rPh sb="0" eb="3">
      <t>サギョウシャ</t>
    </rPh>
    <phoneticPr fontId="3"/>
  </si>
  <si>
    <t>ステータス</t>
    <phoneticPr fontId="3"/>
  </si>
  <si>
    <t>ピアレビュー者</t>
    <rPh sb="6" eb="7">
      <t>シャ</t>
    </rPh>
    <phoneticPr fontId="3"/>
  </si>
  <si>
    <t>ステータス2</t>
    <phoneticPr fontId="3"/>
  </si>
  <si>
    <t>作業中</t>
    <rPh sb="0" eb="3">
      <t>サギョウチュウ</t>
    </rPh>
    <phoneticPr fontId="3"/>
  </si>
  <si>
    <t>ピアレビュー依頼</t>
    <rPh sb="6" eb="8">
      <t>イライ</t>
    </rPh>
    <phoneticPr fontId="3"/>
  </si>
  <si>
    <t>ピアレビュー中</t>
    <rPh sb="6" eb="7">
      <t>チュウ</t>
    </rPh>
    <phoneticPr fontId="3"/>
  </si>
  <si>
    <t>FB中</t>
    <rPh sb="2" eb="3">
      <t>チュウ</t>
    </rPh>
    <phoneticPr fontId="3"/>
  </si>
  <si>
    <t>FB対応中</t>
    <rPh sb="2" eb="4">
      <t>タイオウ</t>
    </rPh>
    <rPh sb="4" eb="5">
      <t>チュウ</t>
    </rPh>
    <phoneticPr fontId="3"/>
  </si>
  <si>
    <t>SVレビュー中</t>
    <rPh sb="6" eb="7">
      <t>チュウ</t>
    </rPh>
    <phoneticPr fontId="3"/>
  </si>
  <si>
    <t>前田</t>
    <rPh sb="0" eb="2">
      <t>マエダ</t>
    </rPh>
    <phoneticPr fontId="3"/>
  </si>
  <si>
    <t>服部</t>
    <rPh sb="0" eb="2">
      <t>ハットリ</t>
    </rPh>
    <phoneticPr fontId="3"/>
  </si>
  <si>
    <t>作業終了後、2営業日確認</t>
    <rPh sb="0" eb="2">
      <t>サギョウ</t>
    </rPh>
    <rPh sb="2" eb="5">
      <t>シュウリョウゴ</t>
    </rPh>
    <rPh sb="7" eb="10">
      <t>エイギョウビ</t>
    </rPh>
    <rPh sb="10" eb="12">
      <t>カクニン</t>
    </rPh>
    <phoneticPr fontId="3"/>
  </si>
  <si>
    <t>3次評価入力済</t>
    <rPh sb="1" eb="2">
      <t>ジ</t>
    </rPh>
    <rPh sb="2" eb="4">
      <t>ヒョウカ</t>
    </rPh>
    <rPh sb="4" eb="6">
      <t>ニュウリョク</t>
    </rPh>
    <rPh sb="6" eb="7">
      <t>スミ</t>
    </rPh>
    <phoneticPr fontId="3"/>
  </si>
  <si>
    <t>変更済</t>
    <rPh sb="0" eb="3">
      <t>ヘンコ</t>
    </rPh>
    <phoneticPr fontId="3"/>
  </si>
  <si>
    <t>取引先銀行</t>
    <rPh sb="0" eb="2">
      <t>トリヒキ</t>
    </rPh>
    <rPh sb="2" eb="3">
      <t>サキ</t>
    </rPh>
    <rPh sb="3" eb="5">
      <t>ギンコウ</t>
    </rPh>
    <phoneticPr fontId="3"/>
  </si>
  <si>
    <t>取引先信用金庫</t>
    <rPh sb="0" eb="3">
      <t>トリヒキサキ</t>
    </rPh>
    <rPh sb="3" eb="7">
      <t>シンヨウキンコ</t>
    </rPh>
    <phoneticPr fontId="3"/>
  </si>
  <si>
    <t>A2-E.取引先銀行が全銀協正会員判定及び、全国信用金協会会員判定</t>
    <rPh sb="5" eb="10">
      <t>トリヒキサキギンコウ</t>
    </rPh>
    <rPh sb="11" eb="14">
      <t>ゼンギンキョウ</t>
    </rPh>
    <rPh sb="14" eb="17">
      <t>セイカイイン</t>
    </rPh>
    <rPh sb="17" eb="19">
      <t>ハンテイ</t>
    </rPh>
    <rPh sb="19" eb="20">
      <t>オヨ</t>
    </rPh>
    <rPh sb="22" eb="24">
      <t>ゼンコク</t>
    </rPh>
    <rPh sb="24" eb="26">
      <t>シンヨウ</t>
    </rPh>
    <rPh sb="26" eb="27">
      <t>キン</t>
    </rPh>
    <rPh sb="27" eb="29">
      <t>キョウカイ</t>
    </rPh>
    <rPh sb="29" eb="31">
      <t>カイイン</t>
    </rPh>
    <rPh sb="31" eb="33">
      <t>ハンテイ</t>
    </rPh>
    <phoneticPr fontId="3"/>
  </si>
  <si>
    <t>作業完了</t>
    <rPh sb="0" eb="4">
      <t>サギョウカンリョウ</t>
    </rPh>
    <phoneticPr fontId="3"/>
  </si>
  <si>
    <t>レビュー完了</t>
    <rPh sb="4" eb="6">
      <t>カンリョウ</t>
    </rPh>
    <phoneticPr fontId="3"/>
  </si>
  <si>
    <t>OK</t>
    <phoneticPr fontId="3"/>
  </si>
  <si>
    <t>NG</t>
    <phoneticPr fontId="3"/>
  </si>
  <si>
    <t>全銀協正会員判定
OKまたはNGでプルダウン選択</t>
    <rPh sb="6" eb="8">
      <t>ハンテイ</t>
    </rPh>
    <rPh sb="22" eb="24">
      <t>センタク</t>
    </rPh>
    <phoneticPr fontId="3"/>
  </si>
  <si>
    <t>全国信用金協会会員判定
OKまたはNGでプルダウン選択</t>
    <rPh sb="9" eb="11">
      <t>ハンテイ</t>
    </rPh>
    <rPh sb="25" eb="27">
      <t>センタク</t>
    </rPh>
    <phoneticPr fontId="3"/>
  </si>
  <si>
    <t>全銀協正会員リスト</t>
  </si>
  <si>
    <t>番号</t>
  </si>
  <si>
    <t>銀行名</t>
  </si>
  <si>
    <t>シティバンク、エヌ・エイ</t>
  </si>
  <si>
    <t>ジェー・ピー・モルガン・チェース・バンク・ナショナル・アソシエーション</t>
  </si>
  <si>
    <t>農林中央金庫</t>
  </si>
  <si>
    <t>北海道</t>
  </si>
  <si>
    <t>室蘭</t>
  </si>
  <si>
    <t>空知</t>
  </si>
  <si>
    <t>苫小牧</t>
  </si>
  <si>
    <t>北門</t>
  </si>
  <si>
    <t>伊達</t>
  </si>
  <si>
    <t>北空知</t>
  </si>
  <si>
    <t>日高</t>
  </si>
  <si>
    <t>渡島</t>
  </si>
  <si>
    <t>道南うみ街</t>
  </si>
  <si>
    <t>旭川</t>
  </si>
  <si>
    <t>稚内</t>
  </si>
  <si>
    <t>留萌</t>
  </si>
  <si>
    <t>北星</t>
  </si>
  <si>
    <t>帯広</t>
  </si>
  <si>
    <t>釧路</t>
  </si>
  <si>
    <t>大地みらい</t>
  </si>
  <si>
    <t>北見</t>
  </si>
  <si>
    <t>網走</t>
  </si>
  <si>
    <t>遠軽</t>
  </si>
  <si>
    <t>東奥</t>
  </si>
  <si>
    <t>青い森</t>
  </si>
  <si>
    <t>秋田</t>
  </si>
  <si>
    <t>羽後</t>
  </si>
  <si>
    <t>山形</t>
  </si>
  <si>
    <t>米沢</t>
  </si>
  <si>
    <t>鶴岡</t>
  </si>
  <si>
    <t>新庄</t>
  </si>
  <si>
    <t>盛岡</t>
  </si>
  <si>
    <t>宮古</t>
  </si>
  <si>
    <t>一関</t>
  </si>
  <si>
    <t>北上</t>
  </si>
  <si>
    <t>花巻</t>
  </si>
  <si>
    <t>水沢</t>
  </si>
  <si>
    <t>杜の都</t>
  </si>
  <si>
    <t>宮城第一</t>
  </si>
  <si>
    <t>石巻</t>
  </si>
  <si>
    <t>仙南</t>
  </si>
  <si>
    <t>気仙沼</t>
  </si>
  <si>
    <t>会津</t>
  </si>
  <si>
    <t>郡山</t>
  </si>
  <si>
    <t>白河</t>
  </si>
  <si>
    <t>須賀川</t>
  </si>
  <si>
    <t>ひまわり</t>
  </si>
  <si>
    <t>あぶくま</t>
  </si>
  <si>
    <t>二本松</t>
  </si>
  <si>
    <t>福島</t>
  </si>
  <si>
    <t>高崎</t>
  </si>
  <si>
    <t>桐生</t>
  </si>
  <si>
    <t>アイオー</t>
  </si>
  <si>
    <t>利根郡</t>
  </si>
  <si>
    <t>館林</t>
  </si>
  <si>
    <t>北群馬</t>
  </si>
  <si>
    <t>しののめ</t>
  </si>
  <si>
    <t>足利小山</t>
  </si>
  <si>
    <t>栃木</t>
  </si>
  <si>
    <t>鹿沼相互</t>
  </si>
  <si>
    <t>佐野</t>
  </si>
  <si>
    <t>大田原</t>
  </si>
  <si>
    <t>烏山</t>
  </si>
  <si>
    <t>水戸</t>
  </si>
  <si>
    <t>結城</t>
  </si>
  <si>
    <t>埼玉縣</t>
  </si>
  <si>
    <t>川口</t>
  </si>
  <si>
    <t>青木</t>
  </si>
  <si>
    <t>飯能</t>
  </si>
  <si>
    <t>千葉</t>
  </si>
  <si>
    <t>銚子</t>
  </si>
  <si>
    <t>東京ベイ</t>
  </si>
  <si>
    <t>館山</t>
  </si>
  <si>
    <t>佐原</t>
  </si>
  <si>
    <t>朝日</t>
  </si>
  <si>
    <t>興産</t>
  </si>
  <si>
    <t>さわやか</t>
  </si>
  <si>
    <t>東京シティ</t>
  </si>
  <si>
    <t>芝</t>
  </si>
  <si>
    <t>東京東</t>
  </si>
  <si>
    <t>東栄</t>
  </si>
  <si>
    <t>亀有</t>
  </si>
  <si>
    <t>小松川</t>
  </si>
  <si>
    <t>足立成和</t>
  </si>
  <si>
    <t>東京三協</t>
  </si>
  <si>
    <t>西京</t>
  </si>
  <si>
    <t>西武</t>
  </si>
  <si>
    <t>城南</t>
  </si>
  <si>
    <t>昭和</t>
  </si>
  <si>
    <t>目黒</t>
  </si>
  <si>
    <t>世田谷</t>
  </si>
  <si>
    <t>東京</t>
  </si>
  <si>
    <t>城北</t>
  </si>
  <si>
    <t>瀧野川</t>
  </si>
  <si>
    <t>巣鴨</t>
  </si>
  <si>
    <t>青梅</t>
  </si>
  <si>
    <t>多摩</t>
  </si>
  <si>
    <t>横浜</t>
  </si>
  <si>
    <t>かながわ</t>
  </si>
  <si>
    <t>湘南</t>
  </si>
  <si>
    <t>川崎</t>
  </si>
  <si>
    <t>平塚</t>
  </si>
  <si>
    <t>さがみ</t>
  </si>
  <si>
    <t>中栄</t>
  </si>
  <si>
    <t>中南</t>
  </si>
  <si>
    <t>新潟</t>
  </si>
  <si>
    <t>長岡</t>
  </si>
  <si>
    <t>三条</t>
  </si>
  <si>
    <t>新発田</t>
  </si>
  <si>
    <t>柏崎</t>
  </si>
  <si>
    <t>上越</t>
  </si>
  <si>
    <t>新井</t>
  </si>
  <si>
    <t>村上</t>
  </si>
  <si>
    <t>加茂</t>
  </si>
  <si>
    <t>甲府</t>
  </si>
  <si>
    <t>山梨</t>
  </si>
  <si>
    <t>長野</t>
  </si>
  <si>
    <t>松本</t>
  </si>
  <si>
    <t>上田</t>
  </si>
  <si>
    <t>諏訪</t>
  </si>
  <si>
    <t>飯田</t>
  </si>
  <si>
    <t>アルプス中央</t>
  </si>
  <si>
    <t>富山</t>
  </si>
  <si>
    <t>高岡</t>
  </si>
  <si>
    <t>新湊</t>
  </si>
  <si>
    <t>にいかわ</t>
  </si>
  <si>
    <t>氷見伏木</t>
  </si>
  <si>
    <t>砺波</t>
  </si>
  <si>
    <t>石動</t>
  </si>
  <si>
    <t>金沢</t>
  </si>
  <si>
    <t>のと共栄</t>
  </si>
  <si>
    <t>はくさん</t>
  </si>
  <si>
    <t>興能</t>
  </si>
  <si>
    <t>福井</t>
  </si>
  <si>
    <t>敦賀</t>
  </si>
  <si>
    <t>小浜</t>
  </si>
  <si>
    <t>越前</t>
  </si>
  <si>
    <t>しずおか焼津</t>
  </si>
  <si>
    <t>静清</t>
  </si>
  <si>
    <t>浜松いわた</t>
  </si>
  <si>
    <t>沼津</t>
  </si>
  <si>
    <t>三島</t>
  </si>
  <si>
    <t>富士宮</t>
  </si>
  <si>
    <t>島田掛川</t>
  </si>
  <si>
    <t>富士</t>
  </si>
  <si>
    <t>遠州</t>
  </si>
  <si>
    <t>岐阜</t>
  </si>
  <si>
    <t>大垣西濃</t>
  </si>
  <si>
    <t>高山</t>
  </si>
  <si>
    <t>東濃</t>
  </si>
  <si>
    <t>関</t>
  </si>
  <si>
    <t>八幡</t>
  </si>
  <si>
    <t>愛知</t>
  </si>
  <si>
    <t>豊橋</t>
  </si>
  <si>
    <t>岡崎</t>
  </si>
  <si>
    <t>いちい</t>
  </si>
  <si>
    <t>瀬戸</t>
  </si>
  <si>
    <t>半田</t>
  </si>
  <si>
    <t>知多</t>
  </si>
  <si>
    <t>豊川</t>
  </si>
  <si>
    <t>豊田</t>
  </si>
  <si>
    <t>碧海</t>
  </si>
  <si>
    <t>西尾</t>
  </si>
  <si>
    <t>蒲郡</t>
  </si>
  <si>
    <t>尾西</t>
  </si>
  <si>
    <t>中日</t>
  </si>
  <si>
    <t>東春</t>
  </si>
  <si>
    <t>津</t>
  </si>
  <si>
    <t>北伊勢上野</t>
  </si>
  <si>
    <t>桑名三重</t>
  </si>
  <si>
    <t>紀北</t>
  </si>
  <si>
    <t>滋賀中央</t>
  </si>
  <si>
    <t>長浜</t>
  </si>
  <si>
    <t>湖東</t>
  </si>
  <si>
    <t>京都</t>
  </si>
  <si>
    <t>京都中央</t>
  </si>
  <si>
    <t>京都北都</t>
  </si>
  <si>
    <t>大阪</t>
  </si>
  <si>
    <t>大阪厚生</t>
  </si>
  <si>
    <t>大阪シティ</t>
  </si>
  <si>
    <t>大阪商工</t>
  </si>
  <si>
    <t>永和</t>
  </si>
  <si>
    <t>北おおさか</t>
  </si>
  <si>
    <t>枚方</t>
  </si>
  <si>
    <t>奈良</t>
  </si>
  <si>
    <t>大和</t>
  </si>
  <si>
    <t>奈良中央</t>
  </si>
  <si>
    <t>新宮</t>
  </si>
  <si>
    <t>きのくに</t>
  </si>
  <si>
    <t>神戸</t>
  </si>
  <si>
    <t>姫路</t>
  </si>
  <si>
    <t>播州</t>
  </si>
  <si>
    <t>兵庫</t>
  </si>
  <si>
    <t>尼崎</t>
  </si>
  <si>
    <t>日新</t>
  </si>
  <si>
    <t>淡路</t>
  </si>
  <si>
    <t>但馬</t>
  </si>
  <si>
    <t>西兵庫</t>
  </si>
  <si>
    <t>中兵庫</t>
  </si>
  <si>
    <t>但陽</t>
  </si>
  <si>
    <t>鳥取</t>
  </si>
  <si>
    <t>米子</t>
  </si>
  <si>
    <t>倉吉</t>
  </si>
  <si>
    <t>しまね</t>
  </si>
  <si>
    <t>日本海</t>
  </si>
  <si>
    <t>島根中央</t>
  </si>
  <si>
    <t>おかやま</t>
  </si>
  <si>
    <t>水島</t>
  </si>
  <si>
    <t>津山</t>
  </si>
  <si>
    <t>玉島</t>
  </si>
  <si>
    <t>備北</t>
  </si>
  <si>
    <t>吉備</t>
  </si>
  <si>
    <t>備前日生</t>
  </si>
  <si>
    <t>広島</t>
  </si>
  <si>
    <t>呉</t>
  </si>
  <si>
    <t>しまなみ</t>
  </si>
  <si>
    <t>広島みどり</t>
  </si>
  <si>
    <t>萩山口</t>
  </si>
  <si>
    <t>西中国</t>
  </si>
  <si>
    <t>東山口</t>
  </si>
  <si>
    <t>徳島</t>
  </si>
  <si>
    <t>阿南</t>
  </si>
  <si>
    <t>高松</t>
  </si>
  <si>
    <t>観音寺</t>
  </si>
  <si>
    <t>愛媛</t>
  </si>
  <si>
    <t>宇和島</t>
  </si>
  <si>
    <t>東予</t>
  </si>
  <si>
    <t>川之江</t>
  </si>
  <si>
    <t>幡多</t>
  </si>
  <si>
    <t>高知</t>
  </si>
  <si>
    <t>福岡</t>
  </si>
  <si>
    <t>福岡ひびき</t>
  </si>
  <si>
    <t>大牟田柳川</t>
  </si>
  <si>
    <t>筑後</t>
  </si>
  <si>
    <t>飯塚</t>
  </si>
  <si>
    <t>田川</t>
  </si>
  <si>
    <t>大川</t>
  </si>
  <si>
    <t>遠賀</t>
  </si>
  <si>
    <t>唐津</t>
  </si>
  <si>
    <t>佐賀</t>
  </si>
  <si>
    <t>伊万里</t>
  </si>
  <si>
    <t>九州ひぜん</t>
  </si>
  <si>
    <t>たちばな</t>
  </si>
  <si>
    <t>熊本</t>
  </si>
  <si>
    <t>熊本第一</t>
  </si>
  <si>
    <t>熊本中央</t>
  </si>
  <si>
    <t>天草</t>
  </si>
  <si>
    <t>大分</t>
  </si>
  <si>
    <t>大分みらい</t>
  </si>
  <si>
    <t>日田</t>
  </si>
  <si>
    <t>宮崎第一</t>
  </si>
  <si>
    <t>延岡</t>
  </si>
  <si>
    <t>高鍋</t>
  </si>
  <si>
    <t>鹿児島</t>
  </si>
  <si>
    <t>鹿児島相互</t>
  </si>
  <si>
    <t>奄美大島</t>
  </si>
  <si>
    <t>コザ</t>
  </si>
  <si>
    <t>全国信用金協会リスト</t>
    <phoneticPr fontId="3"/>
  </si>
  <si>
    <t>みずほ</t>
  </si>
  <si>
    <t>三菱UFJ</t>
  </si>
  <si>
    <t>三井住友</t>
  </si>
  <si>
    <t>りそな</t>
  </si>
  <si>
    <t>埼玉りそな</t>
  </si>
  <si>
    <t>セブン</t>
  </si>
  <si>
    <t>青森</t>
  </si>
  <si>
    <t>みちのく</t>
  </si>
  <si>
    <t>北都</t>
  </si>
  <si>
    <t>荘内</t>
  </si>
  <si>
    <t>岩手</t>
  </si>
  <si>
    <t>東北</t>
  </si>
  <si>
    <t>七十七</t>
  </si>
  <si>
    <t>東邦</t>
  </si>
  <si>
    <t>群馬</t>
  </si>
  <si>
    <t>足利</t>
  </si>
  <si>
    <t>常陽</t>
  </si>
  <si>
    <t>筑波</t>
  </si>
  <si>
    <t>武蔵野</t>
  </si>
  <si>
    <t>千葉興業</t>
  </si>
  <si>
    <t>きらぼし</t>
  </si>
  <si>
    <t>第四北越</t>
  </si>
  <si>
    <t>山梨中央</t>
  </si>
  <si>
    <t>八十二</t>
  </si>
  <si>
    <t>北陸</t>
  </si>
  <si>
    <t>北國</t>
  </si>
  <si>
    <t>静岡</t>
  </si>
  <si>
    <t>スルガ</t>
  </si>
  <si>
    <t>清水</t>
  </si>
  <si>
    <t>大垣共立</t>
  </si>
  <si>
    <t>十六</t>
  </si>
  <si>
    <t>三十三</t>
  </si>
  <si>
    <t>百五</t>
  </si>
  <si>
    <t>滋賀</t>
  </si>
  <si>
    <t>関西みらい</t>
  </si>
  <si>
    <t>池田泉州</t>
  </si>
  <si>
    <t>南都</t>
  </si>
  <si>
    <t>紀陽</t>
  </si>
  <si>
    <t>山陰合同</t>
  </si>
  <si>
    <t>中国</t>
  </si>
  <si>
    <t>山口</t>
  </si>
  <si>
    <t>阿波</t>
  </si>
  <si>
    <t>百十四</t>
  </si>
  <si>
    <t>伊予</t>
  </si>
  <si>
    <t>四国</t>
  </si>
  <si>
    <t>筑邦</t>
  </si>
  <si>
    <t>十八親和</t>
  </si>
  <si>
    <t>肥後</t>
  </si>
  <si>
    <t>宮崎</t>
  </si>
  <si>
    <t>琉球</t>
  </si>
  <si>
    <t>沖縄</t>
  </si>
  <si>
    <t>西日本シティ</t>
  </si>
  <si>
    <t>北九州</t>
  </si>
  <si>
    <t>三菱ＵＦＪ信託</t>
  </si>
  <si>
    <t>みずほ信託</t>
  </si>
  <si>
    <t>三井住友信託</t>
  </si>
  <si>
    <t>野村信託</t>
  </si>
  <si>
    <t>SBI新生</t>
  </si>
  <si>
    <t>あおぞら</t>
  </si>
  <si>
    <t>北洋</t>
  </si>
  <si>
    <t>きらやか</t>
  </si>
  <si>
    <t>北日本</t>
  </si>
  <si>
    <t>仙台</t>
  </si>
  <si>
    <t>大東</t>
  </si>
  <si>
    <t>東和</t>
  </si>
  <si>
    <t>京葉</t>
  </si>
  <si>
    <t>東日本</t>
  </si>
  <si>
    <t>東京スター</t>
  </si>
  <si>
    <t>神奈川</t>
  </si>
  <si>
    <t>大光</t>
  </si>
  <si>
    <t>富山第一</t>
  </si>
  <si>
    <t>福邦</t>
  </si>
  <si>
    <t>静岡中央</t>
  </si>
  <si>
    <t>名古屋</t>
  </si>
  <si>
    <t>中京</t>
  </si>
  <si>
    <t>みなと</t>
  </si>
  <si>
    <t>島根</t>
  </si>
  <si>
    <t>トマト</t>
  </si>
  <si>
    <t>もみじ</t>
  </si>
  <si>
    <t>徳島大正</t>
  </si>
  <si>
    <t>香川</t>
  </si>
  <si>
    <t>福岡中央</t>
  </si>
  <si>
    <t>佐賀共栄</t>
  </si>
  <si>
    <t>長崎</t>
  </si>
  <si>
    <t>豊和</t>
  </si>
  <si>
    <t>宮崎太陽</t>
  </si>
  <si>
    <t>南日本</t>
  </si>
  <si>
    <t>沖縄海邦</t>
  </si>
  <si>
    <t>無</t>
    <rPh sb="0" eb="1">
      <t>ナシ</t>
    </rPh>
    <phoneticPr fontId="3"/>
  </si>
  <si>
    <t>株式会社テスト</t>
    <phoneticPr fontId="3"/>
  </si>
  <si>
    <t>https://www.test-q.co.jp/company</t>
    <phoneticPr fontId="3"/>
  </si>
  <si>
    <t>ミスターX</t>
    <phoneticPr fontId="3"/>
  </si>
  <si>
    <t>あり</t>
  </si>
  <si>
    <t>有</t>
    <rPh sb="0" eb="1">
      <t>アリ</t>
    </rPh>
    <phoneticPr fontId="3"/>
  </si>
  <si>
    <t>2023/12期</t>
    <rPh sb="7" eb="8">
      <t>キ</t>
    </rPh>
    <phoneticPr fontId="3"/>
  </si>
  <si>
    <t>ミスターM</t>
    <phoneticPr fontId="3"/>
  </si>
  <si>
    <t>システナ、Sky</t>
    <phoneticPr fontId="3"/>
  </si>
  <si>
    <t>ソフト開発を業務としている。</t>
    <phoneticPr fontId="3"/>
  </si>
  <si>
    <t>津島</t>
    <rPh sb="0" eb="2">
      <t>ツシマ</t>
    </rPh>
    <phoneticPr fontId="3"/>
  </si>
  <si>
    <t>みずほ、三菱UFJ</t>
    <rPh sb="4" eb="6">
      <t>ミツビシ</t>
    </rPh>
    <phoneticPr fontId="3"/>
  </si>
  <si>
    <t>TDB-COSMOS2フル(2023/08/01調査、2023/3月期まで収録)評点 48点(ベースランク・Yellowランク)→信用調査クライテリアではNGなし。ランク変わらず、Group B評価(Yellow評価)。
・裁判歴なし(社名＆代表社名(大霜 洋、大霜 彰子)にて)→OK
・ISO27001 (なし)、Pマーク(18860033-09)→OK
・従業員 76名→OK (5名以下がNG※要員管理ができる体制か)
・設　立 1998/04/01→OK (3年未満がNG)
・売上高(2023/3月期)1094000000→OK　(1億円未満NG)
・取引銀行 みずほ、三菱UFJ は全銀協正会員(114会員)(※)に含まれる→OK
・取引信用金庫 なし は全国信用金協会会員(※※)に含まれる→→なし
・派遣免許(派40-010129)、有料職業紹介免許(40-ユ-010166)
【参考】資本金20000000円、株主：会長(大霜　洋氏)を筆頭に、社長(大霜　彰子氏)等、計4名
事業内容: メーカーや商社への人材派遣ならびに人材紹介のほかソフト開発を業務としている。
得意先: 富士ソフト,ＮＴＴデータＭＣＳ,ＮＪＣソフトウエア,九州ＮＳソリューションズ,西部電気工業。
営業種目： なし
販売先： なし
概況: なし
(※)全銀協正会員一覧
https://www.zenginkyo.or.jp/abstract/outline/organization/member-01/
(※※)全国信用金協会会員
https://www.shinkin.co.jp/tikubetu/kantou.htm</t>
    <phoneticPr fontId="3"/>
  </si>
  <si>
    <t>ジャパンネット(本店)</t>
    <rPh sb="8" eb="10">
      <t>ホンテン</t>
    </rPh>
    <phoneticPr fontId="3"/>
  </si>
  <si>
    <t>TSR(2023/10/01調査、2023/12期まで収録)評点 50点(ベースランク・Greenランク)→信用調査クライテリアではNG。ランクダウン、Group C評価(Red評価)。
・裁判歴なし(社名＆代表社名(ミスターX)にて)→NG
・ISO27001 (なし)、Pマーク(なし)→NG
・従業員 4名→NG (5名以下がNG※要員管理ができる体制か)
・設　立 2022/12/01→NG (3年未満がNG)
・売上高(2023/12期)3900000→NG　(1億円未満NG)
・取引銀行 ジャパンネット(本店) は全銀協正会員(114会員)(※)に含まれる→NG
・取引信用金庫 津島 は全国信用金協会会員(※※)に含まれる→→NG
・派遣免許(なし)、有料職業紹介免許(なし)
【参考】資本金5000000円、株主：ミスターM
事業内容: なし
得意先: なし
営業種目： ソフト開発を業務としている。
販売先： システナ、Sky
概況: なし
(※)全銀協正会員一覧
https://www.zenginkyo.or.jp/abstract/outline/organization/member-01/
(※※)全国信用金協会会員
https://www.shinkin.co.jp/tikubetu/kantou.htm</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</si>
</sst>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m/dd\(aaa\)"/>
    <numFmt numFmtId="177" formatCode="0_);[Red]\(0\)"/>
    <numFmt numFmtId="178" formatCode="0_ "/>
    <numFmt numFmtId="179" formatCode="#,##0_);[Red]\(#,##0\)"/>
  </numFmts>
  <fonts count="33" x14ac:knownFonts="1">
    <font>
      <sz val="11"/>
      <color theme="1"/>
      <name val="游ゴシック"/>
      <family val="2"/>
      <charset val="128"/>
      <scheme val="minor"/>
    </font>
    <font>
      <u/>
      <sz val="11"/>
      <color theme="10"/>
      <name val="游ゴシック"/>
      <family val="2"/>
      <charset val="128"/>
      <scheme val="minor"/>
    </font>
    <font>
      <b/>
      <sz val="12"/>
      <color theme="1"/>
      <name val="游ゴシック"/>
      <family val="3"/>
      <charset val="128"/>
      <scheme val="minor"/>
    </font>
    <font>
      <sz val="6"/>
      <name val="游ゴシック"/>
      <family val="2"/>
      <charset val="128"/>
      <scheme val="minor"/>
    </font>
    <font>
      <sz val="11"/>
      <color theme="1"/>
      <name val="游ゴシック"/>
      <family val="3"/>
      <charset val="128"/>
      <scheme val="minor"/>
    </font>
    <font>
      <sz val="11"/>
      <color rgb="FFFF0000"/>
      <name val="游ゴシック"/>
      <family val="3"/>
      <charset val="128"/>
      <scheme val="minor"/>
    </font>
    <font>
      <sz val="11"/>
      <name val="游ゴシック"/>
      <family val="3"/>
      <charset val="128"/>
      <scheme val="minor"/>
    </font>
    <font>
      <sz val="11"/>
      <name val="游ゴシック"/>
      <family val="2"/>
      <charset val="128"/>
      <scheme val="minor"/>
    </font>
    <font>
      <sz val="10"/>
      <color theme="1"/>
      <name val="游ゴシック"/>
      <family val="3"/>
      <charset val="128"/>
      <scheme val="minor"/>
    </font>
    <font>
      <b/>
      <sz val="11"/>
      <color theme="1"/>
      <name val="游ゴシック"/>
      <family val="3"/>
      <charset val="128"/>
      <scheme val="minor"/>
    </font>
    <font>
      <sz val="10"/>
      <color theme="1"/>
      <name val="游ゴシック"/>
      <family val="2"/>
      <charset val="128"/>
      <scheme val="minor"/>
    </font>
    <font>
      <sz val="10"/>
      <color theme="1"/>
      <name val="Meiryo UI"/>
      <family val="3"/>
      <charset val="128"/>
    </font>
    <font>
      <sz val="7"/>
      <color rgb="FF444444"/>
      <name val="Segoe UI"/>
      <family val="2"/>
    </font>
    <font>
      <sz val="11"/>
      <color rgb="FF262626"/>
      <name val="Segoe UI Semilight"/>
      <family val="2"/>
    </font>
    <font>
      <b/>
      <sz val="10"/>
      <color theme="1"/>
      <name val="游ゴシック"/>
      <family val="3"/>
      <charset val="128"/>
      <scheme val="minor"/>
    </font>
    <font>
      <sz val="11"/>
      <color theme="1"/>
      <name val="Verdana"/>
      <family val="2"/>
    </font>
    <font>
      <sz val="11"/>
      <color theme="1"/>
      <name val="ＭＳ Ｐゴシック"/>
      <family val="3"/>
      <charset val="128"/>
    </font>
    <font>
      <sz val="11"/>
      <color theme="1"/>
      <name val="ＭＳ Ｐゴシック"/>
      <family val="2"/>
      <charset val="128"/>
    </font>
    <font>
      <sz val="11"/>
      <color theme="1"/>
      <name val="Segoe UI Semilight"/>
      <family val="2"/>
    </font>
    <font>
      <sz val="11"/>
      <color theme="1"/>
      <name val="Segoe UI Symbol"/>
      <family val="2"/>
    </font>
    <font>
      <sz val="11"/>
      <color theme="1"/>
      <name val="ＭＳ ゴシック"/>
      <family val="3"/>
      <charset val="128"/>
    </font>
    <font>
      <sz val="11"/>
      <color rgb="FF0070C0"/>
      <name val="游ゴシック"/>
      <family val="3"/>
      <charset val="128"/>
      <scheme val="minor"/>
    </font>
    <font>
      <sz val="11"/>
      <color theme="0"/>
      <name val="Segoe UI Semilight"/>
      <family val="2"/>
    </font>
    <font>
      <sz val="11"/>
      <color theme="0"/>
      <name val="Segoe UI Symbol"/>
      <family val="2"/>
    </font>
    <font>
      <sz val="11"/>
      <color theme="0"/>
      <name val="ＭＳ ゴシック"/>
      <family val="3"/>
      <charset val="128"/>
    </font>
    <font>
      <sz val="11"/>
      <color theme="0"/>
      <name val="Segoe UI Semilight"/>
      <family val="3"/>
    </font>
    <font>
      <sz val="11"/>
      <color theme="0"/>
      <name val="Meiryo UI"/>
      <family val="3"/>
      <charset val="128"/>
    </font>
    <font>
      <sz val="11"/>
      <color theme="4"/>
      <name val="游ゴシック"/>
      <family val="3"/>
      <charset val="128"/>
      <scheme val="minor"/>
    </font>
    <font>
      <sz val="1"/>
      <color theme="4"/>
      <name val="游ゴシック"/>
      <family val="3"/>
      <charset val="128"/>
    </font>
    <font>
      <u/>
      <sz val="11"/>
      <color theme="4"/>
      <name val="游ゴシック"/>
      <family val="3"/>
      <charset val="128"/>
      <scheme val="minor"/>
    </font>
    <font>
      <b/>
      <sz val="10"/>
      <color theme="0"/>
      <name val="游ゴシック"/>
      <family val="2"/>
      <charset val="128"/>
      <scheme val="minor"/>
    </font>
    <font>
      <b/>
      <sz val="11"/>
      <color theme="0"/>
      <name val="Segoe UI Semilight"/>
      <family val="2"/>
    </font>
    <font>
      <sz val="7"/>
      <color rgb="FF444444"/>
      <name val="ＭＳ Ｐゴシック"/>
      <family val="2"/>
      <charset val="128"/>
    </font>
  </fonts>
  <fills count="19">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FFFEC9"/>
        <bgColor indexed="64"/>
      </patternFill>
    </fill>
    <fill>
      <patternFill patternType="solid">
        <fgColor rgb="FF14ED03"/>
        <bgColor indexed="64"/>
      </patternFill>
    </fill>
    <fill>
      <patternFill patternType="solid">
        <fgColor rgb="FFFF66FF"/>
        <bgColor indexed="64"/>
      </patternFill>
    </fill>
    <fill>
      <patternFill patternType="solid">
        <fgColor rgb="FF00FFFF"/>
        <bgColor indexed="64"/>
      </patternFill>
    </fill>
    <fill>
      <patternFill patternType="solid">
        <fgColor theme="2" tint="-0.249977111117893"/>
        <bgColor indexed="64"/>
      </patternFill>
    </fill>
    <fill>
      <patternFill patternType="solid">
        <fgColor rgb="FFFF99FF"/>
        <bgColor indexed="64"/>
      </patternFill>
    </fill>
    <fill>
      <patternFill patternType="solid">
        <fgColor rgb="FF75FD6B"/>
        <bgColor indexed="64"/>
      </patternFill>
    </fill>
    <fill>
      <patternFill patternType="solid">
        <fgColor rgb="FFFFC000"/>
        <bgColor indexed="64"/>
      </patternFill>
    </fill>
    <fill>
      <patternFill patternType="solid">
        <fgColor rgb="FFF9CFE8"/>
        <bgColor indexed="64"/>
      </patternFill>
    </fill>
    <fill>
      <patternFill patternType="solid">
        <fgColor theme="3" tint="0.59999389629810485"/>
        <bgColor indexed="64"/>
      </patternFill>
    </fill>
    <fill>
      <patternFill patternType="solid">
        <fgColor theme="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4"/>
        <bgColor indexed="64"/>
      </patternFill>
    </fill>
    <fill>
      <patternFill patternType="solid">
        <fgColor theme="4"/>
        <bgColor theme="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style="thin">
        <color auto="1"/>
      </left>
      <right style="thin">
        <color auto="1"/>
      </right>
      <top style="hair">
        <color auto="1"/>
      </top>
      <bottom style="hair">
        <color auto="1"/>
      </bottom>
      <diagonal/>
    </border>
    <border>
      <left style="thin">
        <color auto="1"/>
      </left>
      <right/>
      <top/>
      <bottom/>
      <diagonal/>
    </border>
    <border>
      <left style="thin">
        <color auto="1"/>
      </left>
      <right style="thin">
        <color auto="1"/>
      </right>
      <top style="thin">
        <color auto="1"/>
      </top>
      <bottom style="double">
        <color auto="1"/>
      </bottom>
      <diagonal/>
    </border>
  </borders>
  <cellStyleXfs count="2">
    <xf numFmtId="0" fontId="0" fillId="0" borderId="0">
      <alignment vertical="center"/>
    </xf>
    <xf numFmtId="0" fontId="1" fillId="0" borderId="0" applyNumberFormat="0" applyFill="0" applyBorder="0" applyAlignment="0" applyProtection="0">
      <alignment vertical="center"/>
    </xf>
  </cellStyleXfs>
  <cellXfs count="191">
    <xf numFmtId="0" fontId="0" fillId="0" borderId="0" xfId="0">
      <alignment vertical="center"/>
    </xf>
    <xf numFmtId="0" fontId="2" fillId="2" borderId="1" xfId="0" applyFont="1" applyFill="1" applyBorder="1" applyAlignment="1">
      <alignment horizontal="left" vertical="top" wrapText="1"/>
    </xf>
    <xf numFmtId="0" fontId="2" fillId="3" borderId="1" xfId="0" applyFont="1" applyFill="1" applyBorder="1" applyAlignment="1">
      <alignment horizontal="left" vertical="top" wrapText="1"/>
    </xf>
    <xf numFmtId="0" fontId="2" fillId="2" borderId="0" xfId="0" applyFont="1" applyFill="1" applyAlignment="1">
      <alignment horizontal="left" vertical="top" wrapText="1"/>
    </xf>
    <xf numFmtId="0" fontId="0" fillId="0" borderId="2" xfId="0" applyBorder="1" applyAlignment="1">
      <alignment horizontal="left" vertical="top" wrapText="1"/>
    </xf>
    <xf numFmtId="176" fontId="0" fillId="0" borderId="2" xfId="0" applyNumberFormat="1" applyBorder="1" applyAlignment="1">
      <alignment horizontal="left" vertical="top" wrapText="1"/>
    </xf>
    <xf numFmtId="0" fontId="0" fillId="0" borderId="0" xfId="0" applyAlignment="1">
      <alignment horizontal="left" vertical="top" wrapText="1"/>
    </xf>
    <xf numFmtId="0" fontId="1" fillId="0" borderId="2" xfId="1" applyBorder="1" applyAlignment="1">
      <alignment horizontal="left" vertical="top" wrapText="1"/>
    </xf>
    <xf numFmtId="0" fontId="0" fillId="0" borderId="1" xfId="0" applyBorder="1" applyAlignment="1">
      <alignment horizontal="left" vertical="top" wrapText="1"/>
    </xf>
    <xf numFmtId="176"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0" fillId="3" borderId="2" xfId="0" applyFill="1" applyBorder="1" applyAlignment="1">
      <alignment horizontal="left" vertical="top" wrapText="1"/>
    </xf>
    <xf numFmtId="176" fontId="0" fillId="4" borderId="2" xfId="0" applyNumberFormat="1" applyFill="1" applyBorder="1" applyAlignment="1">
      <alignment horizontal="left" vertical="top" wrapText="1"/>
    </xf>
    <xf numFmtId="0" fontId="0" fillId="4" borderId="2" xfId="0" applyFill="1" applyBorder="1" applyAlignment="1">
      <alignment horizontal="left" vertical="top" wrapText="1"/>
    </xf>
    <xf numFmtId="0" fontId="0" fillId="4" borderId="0" xfId="0" applyFill="1" applyAlignment="1">
      <alignment horizontal="left" vertical="top" wrapText="1"/>
    </xf>
    <xf numFmtId="0" fontId="4" fillId="4" borderId="2" xfId="0" applyFont="1" applyFill="1" applyBorder="1" applyAlignment="1">
      <alignment horizontal="left" vertical="top" wrapText="1"/>
    </xf>
    <xf numFmtId="0" fontId="1" fillId="4" borderId="2" xfId="1" applyFill="1" applyBorder="1" applyAlignment="1">
      <alignment horizontal="left" vertical="top" wrapText="1"/>
    </xf>
    <xf numFmtId="0" fontId="0" fillId="3" borderId="1" xfId="0" applyFill="1" applyBorder="1" applyAlignment="1">
      <alignment horizontal="left" vertical="top" wrapText="1"/>
    </xf>
    <xf numFmtId="0" fontId="0" fillId="5" borderId="2" xfId="0" applyFill="1" applyBorder="1" applyAlignment="1">
      <alignment horizontal="left" vertical="top" wrapText="1"/>
    </xf>
    <xf numFmtId="176" fontId="0" fillId="5" borderId="2" xfId="0" applyNumberFormat="1" applyFill="1" applyBorder="1" applyAlignment="1">
      <alignment horizontal="left" vertical="top" wrapText="1"/>
    </xf>
    <xf numFmtId="176" fontId="0" fillId="5" borderId="1" xfId="0" applyNumberFormat="1" applyFill="1" applyBorder="1" applyAlignment="1">
      <alignment horizontal="left" vertical="top" wrapText="1"/>
    </xf>
    <xf numFmtId="0" fontId="0" fillId="5" borderId="0" xfId="0" applyFill="1" applyAlignment="1">
      <alignment horizontal="left" vertical="top" wrapText="1"/>
    </xf>
    <xf numFmtId="0" fontId="1" fillId="5" borderId="2" xfId="1" applyFill="1" applyBorder="1" applyAlignment="1">
      <alignment horizontal="left" vertical="top" wrapText="1"/>
    </xf>
    <xf numFmtId="58" fontId="0" fillId="5" borderId="2" xfId="0" applyNumberFormat="1" applyFill="1" applyBorder="1" applyAlignment="1">
      <alignment horizontal="left" vertical="top" wrapText="1"/>
    </xf>
    <xf numFmtId="176" fontId="0" fillId="3" borderId="2" xfId="0" applyNumberFormat="1" applyFill="1" applyBorder="1" applyAlignment="1">
      <alignment horizontal="left" vertical="top" wrapText="1"/>
    </xf>
    <xf numFmtId="176" fontId="0" fillId="3" borderId="1" xfId="0" applyNumberFormat="1" applyFill="1" applyBorder="1" applyAlignment="1">
      <alignment horizontal="left" vertical="top" wrapText="1"/>
    </xf>
    <xf numFmtId="0" fontId="0" fillId="3" borderId="0" xfId="0" applyFill="1" applyAlignment="1">
      <alignment horizontal="left" vertical="top" wrapText="1"/>
    </xf>
    <xf numFmtId="0" fontId="6" fillId="3" borderId="2" xfId="0" applyFont="1" applyFill="1" applyBorder="1" applyAlignment="1">
      <alignment horizontal="left" vertical="top" wrapText="1"/>
    </xf>
    <xf numFmtId="0" fontId="1" fillId="3" borderId="2" xfId="1" applyFill="1" applyBorder="1" applyAlignment="1">
      <alignment horizontal="left" vertical="top" wrapText="1"/>
    </xf>
    <xf numFmtId="58" fontId="0" fillId="3" borderId="2" xfId="0" applyNumberFormat="1" applyFill="1" applyBorder="1" applyAlignment="1">
      <alignment horizontal="left" vertical="top" wrapText="1"/>
    </xf>
    <xf numFmtId="0" fontId="0" fillId="6" borderId="2" xfId="0" applyFill="1" applyBorder="1" applyAlignment="1">
      <alignment horizontal="left" vertical="top" wrapText="1"/>
    </xf>
    <xf numFmtId="0" fontId="0" fillId="7" borderId="2" xfId="0" applyFill="1" applyBorder="1" applyAlignment="1">
      <alignment horizontal="left" vertical="top" wrapText="1"/>
    </xf>
    <xf numFmtId="176" fontId="0" fillId="8" borderId="2" xfId="0" applyNumberFormat="1" applyFill="1" applyBorder="1" applyAlignment="1">
      <alignment horizontal="left" vertical="top" wrapText="1"/>
    </xf>
    <xf numFmtId="176" fontId="0" fillId="8" borderId="1" xfId="0" applyNumberFormat="1" applyFill="1" applyBorder="1" applyAlignment="1">
      <alignment horizontal="left" vertical="top" wrapText="1"/>
    </xf>
    <xf numFmtId="176" fontId="1" fillId="8" borderId="1" xfId="1" applyNumberFormat="1" applyFill="1" applyBorder="1" applyAlignment="1">
      <alignment horizontal="left" vertical="top" wrapText="1"/>
    </xf>
    <xf numFmtId="0" fontId="0" fillId="8" borderId="1" xfId="0" applyFill="1" applyBorder="1" applyAlignment="1">
      <alignment horizontal="left" vertical="top" wrapText="1"/>
    </xf>
    <xf numFmtId="0" fontId="1" fillId="8" borderId="1" xfId="1" applyFill="1" applyBorder="1" applyAlignment="1">
      <alignment horizontal="left" vertical="top" wrapText="1"/>
    </xf>
    <xf numFmtId="0" fontId="0" fillId="8" borderId="0" xfId="0" applyFill="1" applyAlignment="1">
      <alignment horizontal="left" vertical="top" wrapText="1"/>
    </xf>
    <xf numFmtId="0" fontId="1" fillId="8" borderId="2" xfId="1" applyFill="1" applyBorder="1" applyAlignment="1">
      <alignment horizontal="left" vertical="top" wrapText="1"/>
    </xf>
    <xf numFmtId="0" fontId="0" fillId="8" borderId="2" xfId="0" applyFill="1" applyBorder="1" applyAlignment="1">
      <alignment horizontal="left" vertical="top" wrapText="1"/>
    </xf>
    <xf numFmtId="58" fontId="0" fillId="0" borderId="1" xfId="0" applyNumberFormat="1" applyBorder="1" applyAlignment="1">
      <alignment horizontal="left" vertical="top" wrapText="1"/>
    </xf>
    <xf numFmtId="0" fontId="1" fillId="0" borderId="2" xfId="1" applyFill="1" applyBorder="1" applyAlignment="1">
      <alignment horizontal="left" vertical="top" wrapText="1"/>
    </xf>
    <xf numFmtId="58" fontId="0" fillId="0" borderId="2" xfId="0" applyNumberFormat="1" applyBorder="1" applyAlignment="1">
      <alignment horizontal="left" vertical="top" wrapText="1"/>
    </xf>
    <xf numFmtId="14" fontId="0" fillId="3" borderId="2" xfId="0" applyNumberFormat="1" applyFill="1" applyBorder="1" applyAlignment="1">
      <alignment horizontal="left" vertical="top" wrapText="1"/>
    </xf>
    <xf numFmtId="14" fontId="0" fillId="5" borderId="2" xfId="0" applyNumberFormat="1" applyFill="1" applyBorder="1" applyAlignment="1">
      <alignment horizontal="left" vertical="top" wrapText="1"/>
    </xf>
    <xf numFmtId="0" fontId="0" fillId="9" borderId="1" xfId="0" applyFill="1" applyBorder="1" applyAlignment="1">
      <alignment horizontal="left" vertical="top" wrapText="1"/>
    </xf>
    <xf numFmtId="176" fontId="0" fillId="10" borderId="2" xfId="0" applyNumberFormat="1" applyFill="1" applyBorder="1" applyAlignment="1">
      <alignment horizontal="left" vertical="top" wrapText="1"/>
    </xf>
    <xf numFmtId="176" fontId="0" fillId="10" borderId="1" xfId="0" applyNumberFormat="1" applyFill="1" applyBorder="1" applyAlignment="1">
      <alignment horizontal="left" vertical="top" wrapText="1"/>
    </xf>
    <xf numFmtId="0" fontId="0" fillId="10" borderId="2" xfId="0" applyFill="1" applyBorder="1" applyAlignment="1">
      <alignment horizontal="left" vertical="top" wrapText="1"/>
    </xf>
    <xf numFmtId="0" fontId="0" fillId="10" borderId="0" xfId="0" applyFill="1" applyAlignment="1">
      <alignment horizontal="left" vertical="top" wrapText="1"/>
    </xf>
    <xf numFmtId="0" fontId="6" fillId="10" borderId="1" xfId="0" applyFont="1" applyFill="1" applyBorder="1" applyAlignment="1">
      <alignment horizontal="left" vertical="top" wrapText="1"/>
    </xf>
    <xf numFmtId="0" fontId="1" fillId="10" borderId="2" xfId="1" applyFill="1" applyBorder="1" applyAlignment="1">
      <alignment horizontal="left" vertical="top" wrapText="1"/>
    </xf>
    <xf numFmtId="0" fontId="0" fillId="10" borderId="1" xfId="0" applyFill="1" applyBorder="1" applyAlignment="1">
      <alignment horizontal="left" vertical="top" wrapText="1"/>
    </xf>
    <xf numFmtId="0" fontId="0" fillId="5" borderId="1" xfId="0" applyFill="1" applyBorder="1" applyAlignment="1">
      <alignment horizontal="left" vertical="top" wrapText="1"/>
    </xf>
    <xf numFmtId="58" fontId="1" fillId="0" borderId="2" xfId="1" applyNumberFormat="1" applyBorder="1" applyAlignment="1">
      <alignment horizontal="left" vertical="top" wrapText="1"/>
    </xf>
    <xf numFmtId="0" fontId="0" fillId="11" borderId="2" xfId="0" applyFill="1" applyBorder="1" applyAlignment="1">
      <alignment horizontal="left" vertical="top" wrapText="1"/>
    </xf>
    <xf numFmtId="0" fontId="4" fillId="5" borderId="1" xfId="0" applyFont="1" applyFill="1" applyBorder="1" applyAlignment="1">
      <alignment horizontal="left" vertical="top" wrapText="1"/>
    </xf>
    <xf numFmtId="176" fontId="0" fillId="12" borderId="2" xfId="0" applyNumberFormat="1" applyFill="1" applyBorder="1" applyAlignment="1">
      <alignment horizontal="left" vertical="top" wrapText="1"/>
    </xf>
    <xf numFmtId="176" fontId="0" fillId="12" borderId="1" xfId="0" applyNumberFormat="1" applyFill="1" applyBorder="1" applyAlignment="1">
      <alignment horizontal="left" vertical="top" wrapText="1"/>
    </xf>
    <xf numFmtId="0" fontId="0" fillId="12" borderId="2" xfId="0" applyFill="1" applyBorder="1" applyAlignment="1">
      <alignment horizontal="left" vertical="top" wrapText="1"/>
    </xf>
    <xf numFmtId="0" fontId="0" fillId="12" borderId="0" xfId="0" applyFill="1" applyAlignment="1">
      <alignment horizontal="left" vertical="top" wrapText="1"/>
    </xf>
    <xf numFmtId="58" fontId="4" fillId="12" borderId="2" xfId="0" applyNumberFormat="1" applyFont="1" applyFill="1" applyBorder="1" applyAlignment="1">
      <alignment horizontal="left" vertical="top" wrapText="1"/>
    </xf>
    <xf numFmtId="0" fontId="1" fillId="12" borderId="2" xfId="1" applyFill="1" applyBorder="1" applyAlignment="1">
      <alignment horizontal="left" vertical="top" wrapText="1"/>
    </xf>
    <xf numFmtId="0" fontId="0" fillId="12" borderId="1" xfId="0" applyFill="1" applyBorder="1" applyAlignment="1">
      <alignment horizontal="left" vertical="top" wrapText="1"/>
    </xf>
    <xf numFmtId="0" fontId="4" fillId="12" borderId="1" xfId="0" applyFont="1" applyFill="1" applyBorder="1" applyAlignment="1">
      <alignment horizontal="left" vertical="top" wrapText="1"/>
    </xf>
    <xf numFmtId="176" fontId="0" fillId="13" borderId="2" xfId="0" applyNumberFormat="1" applyFill="1" applyBorder="1" applyAlignment="1">
      <alignment horizontal="left" vertical="top" wrapText="1"/>
    </xf>
    <xf numFmtId="176" fontId="0" fillId="13" borderId="1" xfId="0" applyNumberFormat="1" applyFill="1" applyBorder="1" applyAlignment="1">
      <alignment horizontal="left" vertical="top" wrapText="1"/>
    </xf>
    <xf numFmtId="0" fontId="0" fillId="13" borderId="1" xfId="0" applyFill="1" applyBorder="1" applyAlignment="1">
      <alignment horizontal="left" vertical="top" wrapText="1"/>
    </xf>
    <xf numFmtId="0" fontId="0" fillId="13" borderId="2" xfId="0" applyFill="1" applyBorder="1" applyAlignment="1">
      <alignment horizontal="left" vertical="top" wrapText="1"/>
    </xf>
    <xf numFmtId="0" fontId="0" fillId="13" borderId="0" xfId="0" applyFill="1" applyAlignment="1">
      <alignment horizontal="left" vertical="top" wrapText="1"/>
    </xf>
    <xf numFmtId="0" fontId="6" fillId="12" borderId="1" xfId="0" applyFont="1" applyFill="1" applyBorder="1" applyAlignment="1">
      <alignment horizontal="left" vertical="top" wrapText="1"/>
    </xf>
    <xf numFmtId="0" fontId="7" fillId="3" borderId="1" xfId="0" applyFont="1" applyFill="1" applyBorder="1" applyAlignment="1">
      <alignment horizontal="left" vertical="top" wrapText="1"/>
    </xf>
    <xf numFmtId="58" fontId="6" fillId="3" borderId="2" xfId="0" applyNumberFormat="1" applyFont="1" applyFill="1" applyBorder="1" applyAlignment="1">
      <alignment horizontal="left" vertical="top" wrapText="1"/>
    </xf>
    <xf numFmtId="58" fontId="4" fillId="5" borderId="1" xfId="0" applyNumberFormat="1" applyFont="1" applyFill="1" applyBorder="1" applyAlignment="1">
      <alignment horizontal="left" vertical="top" wrapText="1"/>
    </xf>
    <xf numFmtId="0" fontId="4" fillId="0" borderId="2" xfId="0" applyFont="1" applyBorder="1" applyAlignment="1">
      <alignment horizontal="left" vertical="top" wrapText="1"/>
    </xf>
    <xf numFmtId="0" fontId="1" fillId="3" borderId="1" xfId="1" applyFill="1" applyBorder="1" applyAlignment="1">
      <alignment horizontal="left" vertical="top" wrapText="1"/>
    </xf>
    <xf numFmtId="0" fontId="1" fillId="0" borderId="1" xfId="1" applyFill="1" applyBorder="1" applyAlignment="1">
      <alignment horizontal="left" vertical="top" wrapText="1"/>
    </xf>
    <xf numFmtId="176" fontId="0" fillId="14" borderId="2" xfId="0" applyNumberFormat="1" applyFill="1" applyBorder="1" applyAlignment="1">
      <alignment horizontal="left" vertical="top" wrapText="1"/>
    </xf>
    <xf numFmtId="0" fontId="0" fillId="15" borderId="2" xfId="0" applyFill="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176" fontId="0" fillId="0" borderId="4" xfId="0" applyNumberFormat="1" applyBorder="1" applyAlignment="1">
      <alignment horizontal="left" vertical="top" wrapText="1"/>
    </xf>
    <xf numFmtId="0" fontId="1" fillId="0" borderId="4" xfId="1" applyFill="1" applyBorder="1" applyAlignment="1">
      <alignment horizontal="left" vertical="top" wrapText="1"/>
    </xf>
    <xf numFmtId="176" fontId="0" fillId="0" borderId="0" xfId="0" applyNumberFormat="1" applyAlignment="1">
      <alignment horizontal="left" vertical="top" wrapText="1"/>
    </xf>
    <xf numFmtId="176" fontId="0" fillId="14" borderId="0" xfId="0" applyNumberFormat="1" applyFill="1" applyAlignment="1">
      <alignment horizontal="left" vertical="top" wrapText="1"/>
    </xf>
    <xf numFmtId="58" fontId="0" fillId="0" borderId="0" xfId="0" applyNumberFormat="1" applyAlignment="1">
      <alignment horizontal="left" vertical="top" wrapText="1"/>
    </xf>
    <xf numFmtId="0" fontId="0" fillId="0" borderId="0" xfId="0" applyAlignment="1">
      <alignment horizontal="left" vertical="top"/>
    </xf>
    <xf numFmtId="0" fontId="0" fillId="3" borderId="0" xfId="0" applyFill="1" applyAlignment="1">
      <alignment horizontal="left" vertical="top"/>
    </xf>
    <xf numFmtId="0" fontId="0" fillId="0" borderId="1" xfId="0" applyBorder="1" applyAlignment="1">
      <alignment horizontal="left" vertical="top"/>
    </xf>
    <xf numFmtId="0" fontId="0" fillId="0" borderId="0" xfId="0" applyAlignment="1">
      <alignment vertical="center" wrapText="1"/>
    </xf>
    <xf numFmtId="0" fontId="1" fillId="0" borderId="0" xfId="1">
      <alignment vertical="center"/>
    </xf>
    <xf numFmtId="0" fontId="0" fillId="0" borderId="0" xfId="0" applyAlignment="1">
      <alignment vertical="top" wrapText="1"/>
    </xf>
    <xf numFmtId="0" fontId="10" fillId="0" borderId="0" xfId="0" applyFont="1" applyAlignment="1">
      <alignment vertical="top" wrapText="1"/>
    </xf>
    <xf numFmtId="0" fontId="12" fillId="0" borderId="0" xfId="0" applyFont="1" applyAlignment="1">
      <alignment vertical="top" wrapText="1"/>
    </xf>
    <xf numFmtId="0" fontId="13" fillId="0" borderId="0" xfId="0" applyFont="1" applyAlignment="1">
      <alignment vertical="top" wrapText="1"/>
    </xf>
    <xf numFmtId="0" fontId="1" fillId="0" borderId="0" xfId="1" applyAlignment="1">
      <alignment vertical="top" wrapText="1"/>
    </xf>
    <xf numFmtId="0" fontId="10" fillId="0" borderId="5" xfId="0" applyFont="1" applyBorder="1" applyAlignment="1">
      <alignment horizontal="left" vertical="top"/>
    </xf>
    <xf numFmtId="0" fontId="10" fillId="0" borderId="6" xfId="0" applyFont="1" applyBorder="1" applyAlignment="1">
      <alignment horizontal="left" vertical="top"/>
    </xf>
    <xf numFmtId="0" fontId="14" fillId="7" borderId="1" xfId="0" applyFont="1" applyFill="1" applyBorder="1" applyAlignment="1">
      <alignment horizontal="left" wrapText="1"/>
    </xf>
    <xf numFmtId="0" fontId="14" fillId="7" borderId="1" xfId="0" applyFont="1" applyFill="1" applyBorder="1" applyAlignment="1">
      <alignment horizontal="left" vertical="top" wrapText="1"/>
    </xf>
    <xf numFmtId="0" fontId="8" fillId="0" borderId="1" xfId="0" applyFont="1" applyBorder="1" applyAlignment="1">
      <alignment horizontal="left" vertical="top" wrapText="1"/>
    </xf>
    <xf numFmtId="0" fontId="8" fillId="0" borderId="1" xfId="0" applyFont="1" applyBorder="1" applyAlignment="1">
      <alignment horizontal="center" vertical="top" wrapText="1"/>
    </xf>
    <xf numFmtId="0" fontId="8" fillId="0" borderId="1" xfId="0" applyFont="1" applyBorder="1">
      <alignment vertical="center"/>
    </xf>
    <xf numFmtId="0" fontId="8" fillId="3" borderId="1" xfId="0" applyFont="1" applyFill="1" applyBorder="1" applyAlignment="1">
      <alignment horizontal="center" vertical="top" wrapText="1"/>
    </xf>
    <xf numFmtId="0" fontId="14" fillId="0" borderId="1" xfId="0" quotePrefix="1" applyFont="1" applyBorder="1" applyAlignment="1">
      <alignment horizontal="center" vertical="top"/>
    </xf>
    <xf numFmtId="0" fontId="8" fillId="0" borderId="0" xfId="0" applyFont="1">
      <alignment vertical="center"/>
    </xf>
    <xf numFmtId="0" fontId="11" fillId="0" borderId="0" xfId="0" applyFont="1">
      <alignment vertical="center"/>
    </xf>
    <xf numFmtId="0" fontId="11" fillId="0" borderId="1" xfId="0" applyFont="1" applyBorder="1" applyAlignment="1">
      <alignment horizontal="center" vertical="top"/>
    </xf>
    <xf numFmtId="0" fontId="11" fillId="0" borderId="1" xfId="0" applyFont="1" applyBorder="1" applyAlignment="1">
      <alignment horizontal="center" vertical="center"/>
    </xf>
    <xf numFmtId="0" fontId="11" fillId="0" borderId="1" xfId="0" applyFont="1" applyBorder="1" applyAlignment="1">
      <alignment horizontal="left" vertical="center"/>
    </xf>
    <xf numFmtId="0" fontId="15" fillId="0" borderId="0" xfId="0" applyFont="1">
      <alignment vertical="center"/>
    </xf>
    <xf numFmtId="49" fontId="15" fillId="0" borderId="0" xfId="0" applyNumberFormat="1" applyFont="1">
      <alignment vertical="center"/>
    </xf>
    <xf numFmtId="0" fontId="15" fillId="0" borderId="0" xfId="0" applyFont="1" applyAlignment="1">
      <alignment horizontal="left" vertical="center" indent="1"/>
    </xf>
    <xf numFmtId="0" fontId="17" fillId="0" borderId="0" xfId="0" applyFont="1">
      <alignment vertical="center"/>
    </xf>
    <xf numFmtId="0" fontId="10" fillId="14" borderId="0" xfId="0" applyFont="1" applyFill="1" applyAlignment="1">
      <alignment vertical="top" wrapText="1"/>
    </xf>
    <xf numFmtId="0" fontId="10" fillId="0" borderId="1" xfId="0" applyFont="1" applyBorder="1" applyAlignment="1">
      <alignment vertical="top" wrapText="1"/>
    </xf>
    <xf numFmtId="0" fontId="10" fillId="14" borderId="1" xfId="0" applyFont="1" applyFill="1" applyBorder="1" applyAlignment="1">
      <alignment vertical="top" wrapText="1"/>
    </xf>
    <xf numFmtId="0" fontId="10" fillId="0" borderId="8" xfId="0" applyFont="1" applyBorder="1" applyAlignment="1">
      <alignment vertical="top" wrapText="1"/>
    </xf>
    <xf numFmtId="0" fontId="10" fillId="0" borderId="6" xfId="0" applyFont="1" applyBorder="1" applyAlignment="1">
      <alignment vertical="top" wrapText="1"/>
    </xf>
    <xf numFmtId="0" fontId="10" fillId="0" borderId="9" xfId="0" applyFont="1" applyBorder="1" applyAlignment="1">
      <alignment vertical="top" wrapText="1"/>
    </xf>
    <xf numFmtId="0" fontId="10" fillId="16" borderId="9" xfId="0" applyFont="1" applyFill="1" applyBorder="1" applyAlignment="1">
      <alignment vertical="top" wrapText="1"/>
    </xf>
    <xf numFmtId="0" fontId="10" fillId="0" borderId="10" xfId="0" applyFont="1" applyBorder="1" applyAlignment="1">
      <alignment vertical="top" wrapText="1"/>
    </xf>
    <xf numFmtId="0" fontId="10" fillId="17" borderId="9" xfId="0" applyFont="1" applyFill="1" applyBorder="1" applyAlignment="1">
      <alignment vertical="top" wrapText="1"/>
    </xf>
    <xf numFmtId="0" fontId="8" fillId="17" borderId="9" xfId="0" applyFont="1" applyFill="1" applyBorder="1" applyAlignment="1">
      <alignment vertical="top" wrapText="1"/>
    </xf>
    <xf numFmtId="0" fontId="18" fillId="17" borderId="9" xfId="0" applyFont="1" applyFill="1" applyBorder="1" applyAlignment="1">
      <alignment vertical="top" wrapText="1"/>
    </xf>
    <xf numFmtId="14" fontId="10" fillId="16" borderId="9" xfId="0" applyNumberFormat="1" applyFont="1" applyFill="1" applyBorder="1" applyAlignment="1">
      <alignment vertical="top" wrapText="1"/>
    </xf>
    <xf numFmtId="14" fontId="10" fillId="0" borderId="0" xfId="0" applyNumberFormat="1" applyFont="1" applyAlignment="1">
      <alignment vertical="top" wrapText="1"/>
    </xf>
    <xf numFmtId="14" fontId="10" fillId="0" borderId="1" xfId="0" applyNumberFormat="1" applyFont="1" applyBorder="1" applyAlignment="1">
      <alignment vertical="top" wrapText="1"/>
    </xf>
    <xf numFmtId="14" fontId="10" fillId="17" borderId="9" xfId="0" applyNumberFormat="1" applyFont="1" applyFill="1" applyBorder="1" applyAlignment="1">
      <alignment vertical="top" wrapText="1"/>
    </xf>
    <xf numFmtId="179" fontId="10" fillId="0" borderId="0" xfId="0" applyNumberFormat="1" applyFont="1" applyAlignment="1">
      <alignment vertical="top" wrapText="1"/>
    </xf>
    <xf numFmtId="179" fontId="10" fillId="16" borderId="9" xfId="0" applyNumberFormat="1" applyFont="1" applyFill="1" applyBorder="1" applyAlignment="1">
      <alignment vertical="top" wrapText="1"/>
    </xf>
    <xf numFmtId="0" fontId="10" fillId="2" borderId="9" xfId="0" applyFont="1" applyFill="1" applyBorder="1" applyAlignment="1">
      <alignment vertical="top" wrapText="1"/>
    </xf>
    <xf numFmtId="0" fontId="25" fillId="2" borderId="9" xfId="0" applyFont="1" applyFill="1" applyBorder="1" applyAlignment="1">
      <alignment vertical="top" wrapText="1"/>
    </xf>
    <xf numFmtId="58" fontId="6" fillId="0" borderId="2" xfId="0" applyNumberFormat="1" applyFont="1" applyBorder="1" applyAlignment="1">
      <alignment horizontal="left" vertical="top" wrapText="1"/>
    </xf>
    <xf numFmtId="0" fontId="0" fillId="3" borderId="2" xfId="0" applyFill="1" applyBorder="1" applyAlignment="1">
      <alignment horizontal="left" vertical="top"/>
    </xf>
    <xf numFmtId="176" fontId="0" fillId="3" borderId="2" xfId="0" applyNumberFormat="1" applyFill="1" applyBorder="1" applyAlignment="1">
      <alignment horizontal="left" vertical="top"/>
    </xf>
    <xf numFmtId="176" fontId="0" fillId="3" borderId="1" xfId="0" applyNumberFormat="1" applyFill="1" applyBorder="1" applyAlignment="1">
      <alignment horizontal="left" vertical="top"/>
    </xf>
    <xf numFmtId="58" fontId="6" fillId="3" borderId="2" xfId="0" applyNumberFormat="1" applyFont="1" applyFill="1" applyBorder="1" applyAlignment="1">
      <alignment horizontal="left" vertical="top"/>
    </xf>
    <xf numFmtId="0" fontId="0" fillId="3" borderId="1" xfId="0" applyFill="1" applyBorder="1" applyAlignment="1">
      <alignment horizontal="left" vertical="top"/>
    </xf>
    <xf numFmtId="0" fontId="1" fillId="3" borderId="2" xfId="1" applyFill="1" applyBorder="1" applyAlignment="1">
      <alignment horizontal="left" vertical="top"/>
    </xf>
    <xf numFmtId="0" fontId="1" fillId="0" borderId="0" xfId="1" applyAlignment="1">
      <alignment vertical="top"/>
    </xf>
    <xf numFmtId="0" fontId="10" fillId="0" borderId="0" xfId="0" applyFont="1" applyAlignment="1">
      <alignment vertical="top"/>
    </xf>
    <xf numFmtId="0" fontId="10" fillId="3" borderId="1" xfId="0" applyFont="1" applyFill="1" applyBorder="1" applyAlignment="1">
      <alignment vertical="top" wrapText="1"/>
    </xf>
    <xf numFmtId="0" fontId="10" fillId="11" borderId="1" xfId="0" applyFont="1" applyFill="1" applyBorder="1" applyAlignment="1">
      <alignment vertical="top" wrapText="1"/>
    </xf>
    <xf numFmtId="0" fontId="1" fillId="11" borderId="4" xfId="1" applyFill="1" applyBorder="1" applyAlignment="1">
      <alignment vertical="top" wrapText="1"/>
    </xf>
    <xf numFmtId="14" fontId="10" fillId="11" borderId="1" xfId="0" applyNumberFormat="1" applyFont="1" applyFill="1" applyBorder="1" applyAlignment="1">
      <alignment vertical="top" wrapText="1"/>
    </xf>
    <xf numFmtId="178" fontId="10" fillId="0" borderId="0" xfId="0" applyNumberFormat="1" applyFont="1" applyAlignment="1">
      <alignment vertical="top" wrapText="1"/>
    </xf>
    <xf numFmtId="178" fontId="10" fillId="0" borderId="9" xfId="0" applyNumberFormat="1" applyFont="1" applyBorder="1" applyAlignment="1">
      <alignment vertical="top" wrapText="1"/>
    </xf>
    <xf numFmtId="178" fontId="10" fillId="0" borderId="1" xfId="0" applyNumberFormat="1" applyFont="1" applyBorder="1" applyAlignment="1">
      <alignment vertical="top" wrapText="1"/>
    </xf>
    <xf numFmtId="0" fontId="10" fillId="11" borderId="9" xfId="0" applyFont="1" applyFill="1" applyBorder="1" applyAlignment="1">
      <alignment vertical="top" wrapText="1"/>
    </xf>
    <xf numFmtId="0" fontId="0" fillId="0" borderId="13" xfId="0" applyBorder="1" applyAlignment="1">
      <alignment horizontal="center" vertical="center"/>
    </xf>
    <xf numFmtId="0" fontId="0" fillId="5" borderId="14" xfId="0" applyFill="1" applyBorder="1" applyAlignment="1">
      <alignment horizontal="center" vertical="center"/>
    </xf>
    <xf numFmtId="0" fontId="0" fillId="5" borderId="15" xfId="0" applyFill="1" applyBorder="1" applyAlignment="1">
      <alignment horizontal="center" vertical="center"/>
    </xf>
    <xf numFmtId="0" fontId="0" fillId="3" borderId="15" xfId="0" applyFill="1" applyBorder="1" applyAlignment="1">
      <alignment horizontal="center" vertical="center"/>
    </xf>
    <xf numFmtId="0" fontId="0" fillId="9" borderId="13" xfId="0" applyFill="1" applyBorder="1" applyAlignment="1">
      <alignment horizontal="center" vertical="center"/>
    </xf>
    <xf numFmtId="177" fontId="10" fillId="0" borderId="0" xfId="0" applyNumberFormat="1" applyFont="1" applyAlignment="1">
      <alignment vertical="top" wrapText="1"/>
    </xf>
    <xf numFmtId="177" fontId="10" fillId="17" borderId="9" xfId="0" applyNumberFormat="1" applyFont="1" applyFill="1" applyBorder="1" applyAlignment="1">
      <alignment vertical="top" wrapText="1"/>
    </xf>
    <xf numFmtId="177" fontId="10" fillId="0" borderId="1" xfId="0" applyNumberFormat="1" applyFont="1" applyBorder="1" applyAlignment="1">
      <alignment vertical="top" wrapText="1"/>
    </xf>
    <xf numFmtId="0" fontId="10" fillId="11" borderId="9" xfId="0" quotePrefix="1" applyFont="1" applyFill="1" applyBorder="1" applyAlignment="1">
      <alignment vertical="top" wrapText="1"/>
    </xf>
    <xf numFmtId="179" fontId="10" fillId="11" borderId="1" xfId="0" applyNumberFormat="1" applyFont="1" applyFill="1" applyBorder="1" applyAlignment="1">
      <alignment vertical="top" wrapText="1"/>
    </xf>
    <xf numFmtId="0" fontId="8" fillId="12" borderId="1" xfId="0" applyFont="1" applyFill="1" applyBorder="1" applyAlignment="1">
      <alignment horizontal="center" vertical="top" wrapText="1"/>
    </xf>
    <xf numFmtId="0" fontId="8" fillId="12" borderId="1" xfId="0" applyFont="1" applyFill="1" applyBorder="1" applyAlignment="1">
      <alignment horizontal="center" vertical="top"/>
    </xf>
    <xf numFmtId="0" fontId="14" fillId="0" borderId="1" xfId="0" applyFont="1" applyBorder="1" applyAlignment="1">
      <alignment horizontal="center" vertical="top" wrapText="1"/>
    </xf>
    <xf numFmtId="0" fontId="8" fillId="0" borderId="1" xfId="0" applyFont="1" applyBorder="1" applyAlignment="1">
      <alignment vertical="top" wrapText="1"/>
    </xf>
    <xf numFmtId="0" fontId="1" fillId="0" borderId="1" xfId="1" applyFill="1" applyBorder="1" applyAlignment="1">
      <alignment vertical="top" wrapText="1"/>
    </xf>
    <xf numFmtId="177" fontId="10" fillId="0" borderId="9" xfId="0" applyNumberFormat="1" applyFont="1" applyBorder="1" applyAlignment="1">
      <alignment vertical="top" wrapText="1"/>
    </xf>
    <xf numFmtId="3" fontId="10" fillId="0" borderId="1" xfId="0" applyNumberFormat="1" applyFont="1" applyBorder="1" applyAlignment="1">
      <alignment vertical="top" wrapText="1"/>
    </xf>
    <xf numFmtId="0" fontId="10" fillId="15" borderId="5" xfId="0" applyFont="1" applyFill="1" applyBorder="1" applyAlignment="1">
      <alignment vertical="top" wrapText="1"/>
    </xf>
    <xf numFmtId="0" fontId="0" fillId="0" borderId="1" xfId="0" applyBorder="1">
      <alignment vertical="center"/>
    </xf>
    <xf numFmtId="0" fontId="0" fillId="0" borderId="0" xfId="0" applyAlignment="1"/>
    <xf numFmtId="0" fontId="0" fillId="0" borderId="17" xfId="0" applyBorder="1">
      <alignment vertical="center"/>
    </xf>
    <xf numFmtId="0" fontId="0" fillId="0" borderId="9" xfId="0" applyBorder="1">
      <alignment vertical="center"/>
    </xf>
    <xf numFmtId="0" fontId="14" fillId="7" borderId="4" xfId="0" applyFont="1" applyFill="1" applyBorder="1" applyAlignment="1">
      <alignment horizontal="center" vertical="top"/>
    </xf>
    <xf numFmtId="0" fontId="14" fillId="7" borderId="7" xfId="0" applyFont="1" applyFill="1" applyBorder="1" applyAlignment="1">
      <alignment horizontal="center" vertical="top"/>
    </xf>
    <xf numFmtId="0" fontId="14" fillId="7" borderId="8" xfId="0" applyFont="1" applyFill="1" applyBorder="1" applyAlignment="1">
      <alignment horizontal="center" vertical="top"/>
    </xf>
    <xf numFmtId="0" fontId="14" fillId="0" borderId="4" xfId="0" applyFont="1" applyBorder="1">
      <alignment vertical="center"/>
    </xf>
    <xf numFmtId="0" fontId="9" fillId="0" borderId="8" xfId="0" applyFont="1" applyBorder="1">
      <alignment vertical="center"/>
    </xf>
    <xf numFmtId="0" fontId="14" fillId="0" borderId="4" xfId="0" applyFont="1" applyBorder="1" applyAlignment="1">
      <alignment vertical="center" wrapText="1"/>
    </xf>
    <xf numFmtId="0" fontId="9" fillId="0" borderId="8" xfId="0" applyFont="1" applyBorder="1" applyAlignment="1">
      <alignment vertical="center" wrapText="1"/>
    </xf>
    <xf numFmtId="0" fontId="0" fillId="0" borderId="1" xfId="0" applyBorder="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30" fillId="18" borderId="16" xfId="0" applyFont="1" applyFill="1" applyBorder="1" applyAlignment="1">
      <alignment vertical="top" wrapText="1"/>
    </xf>
    <xf numFmtId="0" fontId="0" fillId="0" borderId="0" xfId="0" applyAlignment="1">
      <alignment vertical="top" wrapText="1"/>
    </xf>
    <xf numFmtId="0" fontId="30" fillId="18" borderId="4" xfId="0" applyFont="1" applyFill="1" applyBorder="1" applyAlignment="1">
      <alignment vertical="top" wrapText="1"/>
    </xf>
    <xf numFmtId="0" fontId="0" fillId="0" borderId="8" xfId="0" applyBorder="1" applyAlignment="1">
      <alignment vertical="top" wrapText="1"/>
    </xf>
    <xf numFmtId="0" fontId="0" fillId="0" borderId="7" xfId="0" applyBorder="1" applyAlignment="1">
      <alignment vertical="top" wrapText="1"/>
    </xf>
    <xf numFmtId="0" fontId="31" fillId="17" borderId="4" xfId="0" applyFont="1" applyFill="1" applyBorder="1" applyAlignment="1">
      <alignment vertical="top" wrapText="1"/>
    </xf>
    <xf numFmtId="0" fontId="30" fillId="17" borderId="4" xfId="0" applyFont="1" applyFill="1" applyBorder="1" applyAlignment="1">
      <alignment vertical="top" wrapText="1"/>
    </xf>
    <xf numFmtId="14" fontId="30" fillId="17" borderId="4" xfId="0" applyNumberFormat="1" applyFont="1" applyFill="1" applyBorder="1" applyAlignment="1">
      <alignment vertical="top" wrapText="1"/>
    </xf>
    <xf numFmtId="0" fontId="32" fillId="0" borderId="1" xfId="0" applyFont="1" applyBorder="1" applyAlignment="1">
      <alignment vertical="top" wrapText="1"/>
    </xf>
  </cellXfs>
  <cellStyles count="2">
    <cellStyle name="ハイパーリンク" xfId="1" builtinId="8"/>
    <cellStyle name="標準" xfId="0" builtinId="0"/>
  </cellStyles>
  <dxfs count="89">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11"/>
        <color theme="1"/>
        <name val="Verdana"/>
        <scheme val="none"/>
      </font>
      <alignment horizontal="left" vertical="center" textRotation="0" wrapText="0" indent="1" justifyLastLine="0" shrinkToFit="0" readingOrder="0"/>
    </dxf>
    <dxf>
      <font>
        <b val="0"/>
        <i val="0"/>
        <strike val="0"/>
        <condense val="0"/>
        <extend val="0"/>
        <outline val="0"/>
        <shadow val="0"/>
        <u val="none"/>
        <vertAlign val="baseline"/>
        <sz val="11"/>
        <color theme="1"/>
        <name val="Verdana"/>
        <scheme val="none"/>
      </font>
      <numFmt numFmtId="30" formatCode="@"/>
    </dxf>
    <dxf>
      <font>
        <b val="0"/>
        <i val="0"/>
        <strike val="0"/>
        <condense val="0"/>
        <extend val="0"/>
        <outline val="0"/>
        <shadow val="0"/>
        <u val="none"/>
        <vertAlign val="baseline"/>
        <sz val="11"/>
        <color theme="1"/>
        <name val="Verdana"/>
        <scheme val="none"/>
      </font>
    </dxf>
    <dxf>
      <font>
        <b val="0"/>
        <i val="0"/>
        <strike val="0"/>
        <condense val="0"/>
        <extend val="0"/>
        <outline val="0"/>
        <shadow val="0"/>
        <u val="none"/>
        <vertAlign val="baseline"/>
        <sz val="10"/>
        <color theme="1"/>
        <name val="游ゴシック"/>
        <family val="2"/>
        <charset val="128"/>
        <scheme val="minor"/>
      </font>
      <fill>
        <patternFill>
          <fgColor indexed="64"/>
          <bgColor rgb="FFFFC000"/>
        </patternFill>
      </fill>
      <alignment horizontal="general" vertical="top" textRotation="0" wrapText="1"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indexed="65"/>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79" formatCode="#,##0_);[Red]\(#,##0\)"/>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77" formatCode="0_);[Red]\(0\)"/>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178" formatCode="0_ "/>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fill>
        <patternFill patternType="solid">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indexed="65"/>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strike val="0"/>
        <outline val="0"/>
        <shadow val="0"/>
        <u val="none"/>
        <vertAlign val="baseline"/>
        <color theme="1"/>
      </font>
      <alignment horizontal="general" vertical="top" textRotation="0" wrapText="1"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https://ts.accenture.com/sites/APS_Accenture_Japan/Lists/RF_NSA/AllItems.aspx"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hyperlink" Target="https://ts.accenture.com/sites/APS_Accenture_Japan/Lists/RF_NSA/AllItems.aspx" TargetMode="External"/></Relationships>
</file>

<file path=xl/drawings/drawing1.xml><?xml version="1.0" encoding="utf-8"?>
<xdr:wsDr xmlns:xdr="http://schemas.openxmlformats.org/drawingml/2006/spreadsheetDrawing" xmlns:a="http://schemas.openxmlformats.org/drawingml/2006/main">
  <xdr:twoCellAnchor editAs="oneCell">
    <xdr:from>
      <xdr:col>6</xdr:col>
      <xdr:colOff>688520</xdr:colOff>
      <xdr:row>17</xdr:row>
      <xdr:rowOff>63499</xdr:rowOff>
    </xdr:from>
    <xdr:to>
      <xdr:col>17</xdr:col>
      <xdr:colOff>245498</xdr:colOff>
      <xdr:row>37</xdr:row>
      <xdr:rowOff>83350</xdr:rowOff>
    </xdr:to>
    <xdr:pic>
      <xdr:nvPicPr>
        <xdr:cNvPr id="2" name="図 1">
          <a:extLst>
            <a:ext uri="{FF2B5EF4-FFF2-40B4-BE49-F238E27FC236}">
              <a16:creationId xmlns:a16="http://schemas.microsoft.com/office/drawing/2014/main" id="{9198215A-DD0E-4ADD-AA33-53A251E5AC34}"/>
            </a:ext>
          </a:extLst>
        </xdr:cNvPr>
        <xdr:cNvPicPr>
          <a:picLocks noChangeAspect="1"/>
        </xdr:cNvPicPr>
      </xdr:nvPicPr>
      <xdr:blipFill>
        <a:blip xmlns:r="http://schemas.openxmlformats.org/officeDocument/2006/relationships" r:embed="rId1"/>
        <a:stretch>
          <a:fillRect/>
        </a:stretch>
      </xdr:blipFill>
      <xdr:spPr>
        <a:xfrm>
          <a:off x="8213270" y="5175249"/>
          <a:ext cx="8510478" cy="4591851"/>
        </a:xfrm>
        <a:prstGeom prst="rect">
          <a:avLst/>
        </a:prstGeom>
      </xdr:spPr>
    </xdr:pic>
    <xdr:clientData/>
  </xdr:twoCellAnchor>
  <xdr:twoCellAnchor editAs="oneCell">
    <xdr:from>
      <xdr:col>0</xdr:col>
      <xdr:colOff>1056</xdr:colOff>
      <xdr:row>16</xdr:row>
      <xdr:rowOff>104295</xdr:rowOff>
    </xdr:from>
    <xdr:to>
      <xdr:col>6</xdr:col>
      <xdr:colOff>440013</xdr:colOff>
      <xdr:row>32</xdr:row>
      <xdr:rowOff>181134</xdr:rowOff>
    </xdr:to>
    <xdr:pic>
      <xdr:nvPicPr>
        <xdr:cNvPr id="3" name="図 2">
          <a:extLst>
            <a:ext uri="{FF2B5EF4-FFF2-40B4-BE49-F238E27FC236}">
              <a16:creationId xmlns:a16="http://schemas.microsoft.com/office/drawing/2014/main" id="{9637824F-7D2B-4640-AA06-F22850DBC1DB}"/>
            </a:ext>
          </a:extLst>
        </xdr:cNvPr>
        <xdr:cNvPicPr>
          <a:picLocks noChangeAspect="1"/>
        </xdr:cNvPicPr>
      </xdr:nvPicPr>
      <xdr:blipFill>
        <a:blip xmlns:r="http://schemas.openxmlformats.org/officeDocument/2006/relationships" r:embed="rId2"/>
        <a:stretch>
          <a:fillRect/>
        </a:stretch>
      </xdr:blipFill>
      <xdr:spPr>
        <a:xfrm>
          <a:off x="1056" y="4987445"/>
          <a:ext cx="7963707" cy="3734439"/>
        </a:xfrm>
        <a:prstGeom prst="rect">
          <a:avLst/>
        </a:prstGeom>
      </xdr:spPr>
    </xdr:pic>
    <xdr:clientData/>
  </xdr:twoCellAnchor>
  <xdr:oneCellAnchor>
    <xdr:from>
      <xdr:col>1</xdr:col>
      <xdr:colOff>252721</xdr:colOff>
      <xdr:row>45</xdr:row>
      <xdr:rowOff>27952</xdr:rowOff>
    </xdr:from>
    <xdr:ext cx="4027926" cy="1015986"/>
    <xdr:pic>
      <xdr:nvPicPr>
        <xdr:cNvPr id="4" name="図 3">
          <a:extLst>
            <a:ext uri="{FF2B5EF4-FFF2-40B4-BE49-F238E27FC236}">
              <a16:creationId xmlns:a16="http://schemas.microsoft.com/office/drawing/2014/main" id="{A0A71177-3979-4E5D-9806-53E3306F18B3}"/>
            </a:ext>
          </a:extLst>
        </xdr:cNvPr>
        <xdr:cNvPicPr>
          <a:picLocks noChangeAspect="1"/>
        </xdr:cNvPicPr>
      </xdr:nvPicPr>
      <xdr:blipFill>
        <a:blip xmlns:r="http://schemas.openxmlformats.org/officeDocument/2006/relationships" r:embed="rId3"/>
        <a:stretch>
          <a:fillRect/>
        </a:stretch>
      </xdr:blipFill>
      <xdr:spPr>
        <a:xfrm>
          <a:off x="2859956" y="11667128"/>
          <a:ext cx="4027926" cy="1015986"/>
        </a:xfrm>
        <a:prstGeom prst="rect">
          <a:avLst/>
        </a:prstGeom>
      </xdr:spPr>
    </xdr:pic>
    <xdr:clientData/>
  </xdr:oneCellAnchor>
  <xdr:oneCellAnchor>
    <xdr:from>
      <xdr:col>0</xdr:col>
      <xdr:colOff>0</xdr:colOff>
      <xdr:row>45</xdr:row>
      <xdr:rowOff>37353</xdr:rowOff>
    </xdr:from>
    <xdr:ext cx="2652059" cy="827046"/>
    <xdr:pic>
      <xdr:nvPicPr>
        <xdr:cNvPr id="5" name="図 4">
          <a:extLst>
            <a:ext uri="{FF2B5EF4-FFF2-40B4-BE49-F238E27FC236}">
              <a16:creationId xmlns:a16="http://schemas.microsoft.com/office/drawing/2014/main" id="{34DF1629-EE52-4AB9-AD89-44AF4B9F4D14}"/>
            </a:ext>
          </a:extLst>
        </xdr:cNvPr>
        <xdr:cNvPicPr>
          <a:picLocks noChangeAspect="1"/>
        </xdr:cNvPicPr>
      </xdr:nvPicPr>
      <xdr:blipFill>
        <a:blip xmlns:r="http://schemas.openxmlformats.org/officeDocument/2006/relationships" r:embed="rId4"/>
        <a:stretch>
          <a:fillRect/>
        </a:stretch>
      </xdr:blipFill>
      <xdr:spPr>
        <a:xfrm>
          <a:off x="0" y="11676529"/>
          <a:ext cx="2652059" cy="827046"/>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60200</xdr:rowOff>
    </xdr:from>
    <xdr:to>
      <xdr:col>24</xdr:col>
      <xdr:colOff>444483</xdr:colOff>
      <xdr:row>40</xdr:row>
      <xdr:rowOff>182638</xdr:rowOff>
    </xdr:to>
    <xdr:pic>
      <xdr:nvPicPr>
        <xdr:cNvPr id="2" name="図 1">
          <a:extLst>
            <a:ext uri="{FF2B5EF4-FFF2-40B4-BE49-F238E27FC236}">
              <a16:creationId xmlns:a16="http://schemas.microsoft.com/office/drawing/2014/main" id="{A1087181-84D6-73D0-059A-57C2C413E3F8}"/>
            </a:ext>
          </a:extLst>
        </xdr:cNvPr>
        <xdr:cNvPicPr>
          <a:picLocks noChangeAspect="1"/>
        </xdr:cNvPicPr>
      </xdr:nvPicPr>
      <xdr:blipFill>
        <a:blip xmlns:r="http://schemas.openxmlformats.org/officeDocument/2006/relationships" r:embed="rId1"/>
        <a:stretch>
          <a:fillRect/>
        </a:stretch>
      </xdr:blipFill>
      <xdr:spPr>
        <a:xfrm>
          <a:off x="0" y="1348343"/>
          <a:ext cx="16519054" cy="7216295"/>
        </a:xfrm>
        <a:prstGeom prst="rect">
          <a:avLst/>
        </a:prstGeom>
      </xdr:spPr>
    </xdr:pic>
    <xdr:clientData/>
  </xdr:twoCellAnchor>
  <xdr:twoCellAnchor editAs="oneCell">
    <xdr:from>
      <xdr:col>24</xdr:col>
      <xdr:colOff>473364</xdr:colOff>
      <xdr:row>10</xdr:row>
      <xdr:rowOff>115456</xdr:rowOff>
    </xdr:from>
    <xdr:to>
      <xdr:col>34</xdr:col>
      <xdr:colOff>259679</xdr:colOff>
      <xdr:row>38</xdr:row>
      <xdr:rowOff>2818</xdr:rowOff>
    </xdr:to>
    <xdr:pic>
      <xdr:nvPicPr>
        <xdr:cNvPr id="4" name="図 3">
          <a:extLst>
            <a:ext uri="{FF2B5EF4-FFF2-40B4-BE49-F238E27FC236}">
              <a16:creationId xmlns:a16="http://schemas.microsoft.com/office/drawing/2014/main" id="{0A0659C4-813C-4543-BF17-B29AD83BFA51}"/>
            </a:ext>
          </a:extLst>
        </xdr:cNvPr>
        <xdr:cNvPicPr>
          <a:picLocks noChangeAspect="1"/>
        </xdr:cNvPicPr>
      </xdr:nvPicPr>
      <xdr:blipFill>
        <a:blip xmlns:r="http://schemas.openxmlformats.org/officeDocument/2006/relationships" r:embed="rId2"/>
        <a:stretch>
          <a:fillRect/>
        </a:stretch>
      </xdr:blipFill>
      <xdr:spPr>
        <a:xfrm>
          <a:off x="16452273" y="2032001"/>
          <a:ext cx="9669224" cy="5706271"/>
        </a:xfrm>
        <a:prstGeom prst="rect">
          <a:avLst/>
        </a:prstGeom>
      </xdr:spPr>
    </xdr:pic>
    <xdr:clientData/>
  </xdr:twoCellAnchor>
  <xdr:twoCellAnchor editAs="oneCell">
    <xdr:from>
      <xdr:col>1</xdr:col>
      <xdr:colOff>0</xdr:colOff>
      <xdr:row>48</xdr:row>
      <xdr:rowOff>0</xdr:rowOff>
    </xdr:from>
    <xdr:to>
      <xdr:col>15</xdr:col>
      <xdr:colOff>79844</xdr:colOff>
      <xdr:row>76</xdr:row>
      <xdr:rowOff>0</xdr:rowOff>
    </xdr:to>
    <xdr:pic>
      <xdr:nvPicPr>
        <xdr:cNvPr id="5" name="図 4">
          <a:extLst>
            <a:ext uri="{FF2B5EF4-FFF2-40B4-BE49-F238E27FC236}">
              <a16:creationId xmlns:a16="http://schemas.microsoft.com/office/drawing/2014/main" id="{F2806491-FB07-1BDE-8239-5AB79A2E0CFD}"/>
            </a:ext>
          </a:extLst>
        </xdr:cNvPr>
        <xdr:cNvPicPr>
          <a:picLocks noChangeAspect="1"/>
        </xdr:cNvPicPr>
      </xdr:nvPicPr>
      <xdr:blipFill>
        <a:blip xmlns:r="http://schemas.openxmlformats.org/officeDocument/2006/relationships" r:embed="rId3"/>
        <a:stretch>
          <a:fillRect/>
        </a:stretch>
      </xdr:blipFill>
      <xdr:spPr>
        <a:xfrm>
          <a:off x="662214" y="9234714"/>
          <a:ext cx="9532273" cy="5842000"/>
        </a:xfrm>
        <a:prstGeom prst="rect">
          <a:avLst/>
        </a:prstGeom>
      </xdr:spPr>
    </xdr:pic>
    <xdr:clientData/>
  </xdr:twoCellAnchor>
  <xdr:twoCellAnchor editAs="oneCell">
    <xdr:from>
      <xdr:col>1</xdr:col>
      <xdr:colOff>134422</xdr:colOff>
      <xdr:row>76</xdr:row>
      <xdr:rowOff>36284</xdr:rowOff>
    </xdr:from>
    <xdr:to>
      <xdr:col>14</xdr:col>
      <xdr:colOff>361257</xdr:colOff>
      <xdr:row>97</xdr:row>
      <xdr:rowOff>26635</xdr:rowOff>
    </xdr:to>
    <xdr:pic>
      <xdr:nvPicPr>
        <xdr:cNvPr id="6" name="図 5">
          <a:extLst>
            <a:ext uri="{FF2B5EF4-FFF2-40B4-BE49-F238E27FC236}">
              <a16:creationId xmlns:a16="http://schemas.microsoft.com/office/drawing/2014/main" id="{FEE0E585-971C-6399-A825-4B1232C7B9C0}"/>
            </a:ext>
          </a:extLst>
        </xdr:cNvPr>
        <xdr:cNvPicPr>
          <a:picLocks noChangeAspect="1"/>
        </xdr:cNvPicPr>
      </xdr:nvPicPr>
      <xdr:blipFill rotWithShape="1">
        <a:blip xmlns:r="http://schemas.openxmlformats.org/officeDocument/2006/relationships" r:embed="rId4"/>
        <a:srcRect t="6260"/>
        <a:stretch/>
      </xdr:blipFill>
      <xdr:spPr>
        <a:xfrm>
          <a:off x="796636" y="15112998"/>
          <a:ext cx="9017050" cy="4371851"/>
        </a:xfrm>
        <a:prstGeom prst="rect">
          <a:avLst/>
        </a:prstGeom>
      </xdr:spPr>
    </xdr:pic>
    <xdr:clientData/>
  </xdr:twoCellAnchor>
  <xdr:twoCellAnchor editAs="oneCell">
    <xdr:from>
      <xdr:col>1</xdr:col>
      <xdr:colOff>90715</xdr:colOff>
      <xdr:row>97</xdr:row>
      <xdr:rowOff>81642</xdr:rowOff>
    </xdr:from>
    <xdr:to>
      <xdr:col>18</xdr:col>
      <xdr:colOff>453572</xdr:colOff>
      <xdr:row>124</xdr:row>
      <xdr:rowOff>152058</xdr:rowOff>
    </xdr:to>
    <xdr:pic>
      <xdr:nvPicPr>
        <xdr:cNvPr id="7" name="図 6">
          <a:extLst>
            <a:ext uri="{FF2B5EF4-FFF2-40B4-BE49-F238E27FC236}">
              <a16:creationId xmlns:a16="http://schemas.microsoft.com/office/drawing/2014/main" id="{0133B0A4-6BE0-8DF2-2F0A-3CDC1B5C671C}"/>
            </a:ext>
          </a:extLst>
        </xdr:cNvPr>
        <xdr:cNvPicPr>
          <a:picLocks noChangeAspect="1"/>
        </xdr:cNvPicPr>
      </xdr:nvPicPr>
      <xdr:blipFill>
        <a:blip xmlns:r="http://schemas.openxmlformats.org/officeDocument/2006/relationships" r:embed="rId5"/>
        <a:stretch>
          <a:fillRect/>
        </a:stretch>
      </xdr:blipFill>
      <xdr:spPr>
        <a:xfrm>
          <a:off x="752929" y="19539856"/>
          <a:ext cx="11801929" cy="5703773"/>
        </a:xfrm>
        <a:prstGeom prst="rect">
          <a:avLst/>
        </a:prstGeom>
      </xdr:spPr>
    </xdr:pic>
    <xdr:clientData/>
  </xdr:twoCellAnchor>
  <xdr:twoCellAnchor editAs="oneCell">
    <xdr:from>
      <xdr:col>0</xdr:col>
      <xdr:colOff>616858</xdr:colOff>
      <xdr:row>124</xdr:row>
      <xdr:rowOff>190500</xdr:rowOff>
    </xdr:from>
    <xdr:to>
      <xdr:col>19</xdr:col>
      <xdr:colOff>142557</xdr:colOff>
      <xdr:row>146</xdr:row>
      <xdr:rowOff>72572</xdr:rowOff>
    </xdr:to>
    <xdr:pic>
      <xdr:nvPicPr>
        <xdr:cNvPr id="9" name="図 8">
          <a:extLst>
            <a:ext uri="{FF2B5EF4-FFF2-40B4-BE49-F238E27FC236}">
              <a16:creationId xmlns:a16="http://schemas.microsoft.com/office/drawing/2014/main" id="{5B777764-1013-1187-2365-3DA0D6969702}"/>
            </a:ext>
          </a:extLst>
        </xdr:cNvPr>
        <xdr:cNvPicPr>
          <a:picLocks noChangeAspect="1"/>
        </xdr:cNvPicPr>
      </xdr:nvPicPr>
      <xdr:blipFill>
        <a:blip xmlns:r="http://schemas.openxmlformats.org/officeDocument/2006/relationships" r:embed="rId6"/>
        <a:stretch>
          <a:fillRect/>
        </a:stretch>
      </xdr:blipFill>
      <xdr:spPr>
        <a:xfrm>
          <a:off x="616858" y="25282071"/>
          <a:ext cx="12289199" cy="4472215"/>
        </a:xfrm>
        <a:prstGeom prst="rect">
          <a:avLst/>
        </a:prstGeom>
      </xdr:spPr>
    </xdr:pic>
    <xdr:clientData/>
  </xdr:twoCellAnchor>
  <xdr:twoCellAnchor editAs="oneCell">
    <xdr:from>
      <xdr:col>0</xdr:col>
      <xdr:colOff>644071</xdr:colOff>
      <xdr:row>146</xdr:row>
      <xdr:rowOff>108857</xdr:rowOff>
    </xdr:from>
    <xdr:to>
      <xdr:col>20</xdr:col>
      <xdr:colOff>233510</xdr:colOff>
      <xdr:row>161</xdr:row>
      <xdr:rowOff>190500</xdr:rowOff>
    </xdr:to>
    <xdr:pic>
      <xdr:nvPicPr>
        <xdr:cNvPr id="10" name="図 9">
          <a:extLst>
            <a:ext uri="{FF2B5EF4-FFF2-40B4-BE49-F238E27FC236}">
              <a16:creationId xmlns:a16="http://schemas.microsoft.com/office/drawing/2014/main" id="{1C54B43B-AC6B-116F-C971-E422AA1EFCEC}"/>
            </a:ext>
          </a:extLst>
        </xdr:cNvPr>
        <xdr:cNvPicPr>
          <a:picLocks noChangeAspect="1"/>
        </xdr:cNvPicPr>
      </xdr:nvPicPr>
      <xdr:blipFill>
        <a:blip xmlns:r="http://schemas.openxmlformats.org/officeDocument/2006/relationships" r:embed="rId7"/>
        <a:stretch>
          <a:fillRect/>
        </a:stretch>
      </xdr:blipFill>
      <xdr:spPr>
        <a:xfrm>
          <a:off x="644071" y="29790571"/>
          <a:ext cx="13015153" cy="32112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5</xdr:col>
      <xdr:colOff>304800</xdr:colOff>
      <xdr:row>1</xdr:row>
      <xdr:rowOff>304800</xdr:rowOff>
    </xdr:to>
    <xdr:sp macro="" textlink="">
      <xdr:nvSpPr>
        <xdr:cNvPr id="2" name="AutoShape 1" descr="Open Menu">
          <a:hlinkClick xmlns:r="http://schemas.openxmlformats.org/officeDocument/2006/relationships" r:id="rId1" tooltip="More options"/>
          <a:extLst>
            <a:ext uri="{FF2B5EF4-FFF2-40B4-BE49-F238E27FC236}">
              <a16:creationId xmlns:a16="http://schemas.microsoft.com/office/drawing/2014/main" id="{927DE79A-4548-4152-B025-592BD72EB3DF}"/>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5</xdr:col>
      <xdr:colOff>0</xdr:colOff>
      <xdr:row>1</xdr:row>
      <xdr:rowOff>0</xdr:rowOff>
    </xdr:from>
    <xdr:ext cx="304800" cy="304800"/>
    <xdr:sp macro="" textlink="">
      <xdr:nvSpPr>
        <xdr:cNvPr id="3" name="AutoShape 1" descr="Open Menu">
          <a:hlinkClick xmlns:r="http://schemas.openxmlformats.org/officeDocument/2006/relationships" r:id="rId1" tooltip="More options"/>
          <a:extLst>
            <a:ext uri="{FF2B5EF4-FFF2-40B4-BE49-F238E27FC236}">
              <a16:creationId xmlns:a16="http://schemas.microsoft.com/office/drawing/2014/main" id="{13126E8E-F1F8-42F9-9F18-22275C4FDCC0}"/>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7</xdr:col>
      <xdr:colOff>1093519</xdr:colOff>
      <xdr:row>84</xdr:row>
      <xdr:rowOff>65152</xdr:rowOff>
    </xdr:from>
    <xdr:to>
      <xdr:col>11</xdr:col>
      <xdr:colOff>278956</xdr:colOff>
      <xdr:row>97</xdr:row>
      <xdr:rowOff>190320</xdr:rowOff>
    </xdr:to>
    <xdr:pic>
      <xdr:nvPicPr>
        <xdr:cNvPr id="4" name="図 3">
          <a:extLst>
            <a:ext uri="{FF2B5EF4-FFF2-40B4-BE49-F238E27FC236}">
              <a16:creationId xmlns:a16="http://schemas.microsoft.com/office/drawing/2014/main" id="{514C0A5F-844D-4629-8FF0-4E8791838486}"/>
            </a:ext>
          </a:extLst>
        </xdr:cNvPr>
        <xdr:cNvPicPr>
          <a:picLocks noChangeAspect="1"/>
        </xdr:cNvPicPr>
      </xdr:nvPicPr>
      <xdr:blipFill>
        <a:blip xmlns:r="http://schemas.openxmlformats.org/officeDocument/2006/relationships" r:embed="rId2"/>
        <a:stretch>
          <a:fillRect/>
        </a:stretch>
      </xdr:blipFill>
      <xdr:spPr>
        <a:xfrm>
          <a:off x="6776769" y="111729902"/>
          <a:ext cx="5659262" cy="309696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74</xdr:col>
      <xdr:colOff>353785</xdr:colOff>
      <xdr:row>5</xdr:row>
      <xdr:rowOff>27214</xdr:rowOff>
    </xdr:from>
    <xdr:to>
      <xdr:col>78</xdr:col>
      <xdr:colOff>163286</xdr:colOff>
      <xdr:row>5</xdr:row>
      <xdr:rowOff>1074964</xdr:rowOff>
    </xdr:to>
    <xdr:sp macro="[0]!copy_comment" textlink="">
      <xdr:nvSpPr>
        <xdr:cNvPr id="2" name="フローチャート: 代替処理 1">
          <a:extLst>
            <a:ext uri="{FF2B5EF4-FFF2-40B4-BE49-F238E27FC236}">
              <a16:creationId xmlns:a16="http://schemas.microsoft.com/office/drawing/2014/main" id="{3A65DA68-C469-1467-A7B8-757BF575C080}"/>
            </a:ext>
          </a:extLst>
        </xdr:cNvPr>
        <xdr:cNvSpPr/>
      </xdr:nvSpPr>
      <xdr:spPr>
        <a:xfrm>
          <a:off x="74335821" y="7429500"/>
          <a:ext cx="2422072" cy="10477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t>コメントコピー</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5</xdr:col>
      <xdr:colOff>304800</xdr:colOff>
      <xdr:row>14</xdr:row>
      <xdr:rowOff>304800</xdr:rowOff>
    </xdr:to>
    <xdr:sp macro="" textlink="">
      <xdr:nvSpPr>
        <xdr:cNvPr id="2" name="AutoShape 1" descr="Open Menu">
          <a:hlinkClick xmlns:r="http://schemas.openxmlformats.org/officeDocument/2006/relationships" r:id="rId1" tooltip="More options"/>
          <a:extLst>
            <a:ext uri="{FF2B5EF4-FFF2-40B4-BE49-F238E27FC236}">
              <a16:creationId xmlns:a16="http://schemas.microsoft.com/office/drawing/2014/main" id="{B1E8BF6D-40A1-4DD6-B90D-676674613335}"/>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5</xdr:col>
      <xdr:colOff>0</xdr:colOff>
      <xdr:row>1</xdr:row>
      <xdr:rowOff>0</xdr:rowOff>
    </xdr:from>
    <xdr:ext cx="304800" cy="304800"/>
    <xdr:sp macro="" textlink="">
      <xdr:nvSpPr>
        <xdr:cNvPr id="3" name="AutoShape 1" descr="Open Menu">
          <a:hlinkClick xmlns:r="http://schemas.openxmlformats.org/officeDocument/2006/relationships" r:id="rId1" tooltip="More options"/>
          <a:extLst>
            <a:ext uri="{FF2B5EF4-FFF2-40B4-BE49-F238E27FC236}">
              <a16:creationId xmlns:a16="http://schemas.microsoft.com/office/drawing/2014/main" id="{F99F0E9D-0E55-4592-9365-119D3907A063}"/>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7</xdr:col>
      <xdr:colOff>1093519</xdr:colOff>
      <xdr:row>116</xdr:row>
      <xdr:rowOff>65152</xdr:rowOff>
    </xdr:from>
    <xdr:to>
      <xdr:col>11</xdr:col>
      <xdr:colOff>275781</xdr:colOff>
      <xdr:row>129</xdr:row>
      <xdr:rowOff>190320</xdr:rowOff>
    </xdr:to>
    <xdr:pic>
      <xdr:nvPicPr>
        <xdr:cNvPr id="4" name="図 3">
          <a:extLst>
            <a:ext uri="{FF2B5EF4-FFF2-40B4-BE49-F238E27FC236}">
              <a16:creationId xmlns:a16="http://schemas.microsoft.com/office/drawing/2014/main" id="{0D7FC900-F3D3-4CEB-A747-F2F539CC0B39}"/>
            </a:ext>
          </a:extLst>
        </xdr:cNvPr>
        <xdr:cNvPicPr>
          <a:picLocks noChangeAspect="1"/>
        </xdr:cNvPicPr>
      </xdr:nvPicPr>
      <xdr:blipFill>
        <a:blip xmlns:r="http://schemas.openxmlformats.org/officeDocument/2006/relationships" r:embed="rId2"/>
        <a:stretch>
          <a:fillRect/>
        </a:stretch>
      </xdr:blipFill>
      <xdr:spPr>
        <a:xfrm>
          <a:off x="6776769" y="96451802"/>
          <a:ext cx="5659262" cy="3096968"/>
        </a:xfrm>
        <a:prstGeom prst="rect">
          <a:avLst/>
        </a:prstGeom>
      </xdr:spPr>
    </xdr:pic>
    <xdr:clientData/>
  </xdr:twoCellAnchor>
  <xdr:twoCellAnchor editAs="oneCell">
    <xdr:from>
      <xdr:col>11</xdr:col>
      <xdr:colOff>5715000</xdr:colOff>
      <xdr:row>20</xdr:row>
      <xdr:rowOff>1674090</xdr:rowOff>
    </xdr:from>
    <xdr:to>
      <xdr:col>14</xdr:col>
      <xdr:colOff>850031</xdr:colOff>
      <xdr:row>22</xdr:row>
      <xdr:rowOff>70557</xdr:rowOff>
    </xdr:to>
    <xdr:pic>
      <xdr:nvPicPr>
        <xdr:cNvPr id="5" name="図 4">
          <a:extLst>
            <a:ext uri="{FF2B5EF4-FFF2-40B4-BE49-F238E27FC236}">
              <a16:creationId xmlns:a16="http://schemas.microsoft.com/office/drawing/2014/main" id="{206F3098-F50E-40F8-904A-96455ECBF82E}"/>
            </a:ext>
          </a:extLst>
        </xdr:cNvPr>
        <xdr:cNvPicPr>
          <a:picLocks noChangeAspect="1"/>
        </xdr:cNvPicPr>
      </xdr:nvPicPr>
      <xdr:blipFill>
        <a:blip xmlns:r="http://schemas.openxmlformats.org/officeDocument/2006/relationships" r:embed="rId3"/>
        <a:stretch>
          <a:fillRect/>
        </a:stretch>
      </xdr:blipFill>
      <xdr:spPr>
        <a:xfrm>
          <a:off x="17875250" y="18869890"/>
          <a:ext cx="5536331" cy="256206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Ito, Yukiko A." id="{EB447617-C669-4D35-83E6-654B11053CB3}" userId="S::yukiko.a.ito@accenture.com::0fcd6e7f-2ad5-4133-ac52-89c4d3680e4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F41BDD-DDD3-412C-A34C-A17FDC40DD2B}" name="テーブル3" displayName="テーブル3" ref="A4:BO6" totalsRowShown="0" headerRowDxfId="81" headerRowBorderDxfId="80" tableBorderDxfId="79" totalsRowBorderDxfId="78">
  <autoFilter ref="A4:BO6" xr:uid="{07F41BDD-DDD3-412C-A34C-A17FDC40DD2B}"/>
  <tableColumns count="67">
    <tableColumn id="1" xr3:uid="{6EE40BD8-9CB6-47B4-89FC-2A9C52B536D1}" name="No" dataDxfId="77"/>
    <tableColumn id="68" xr3:uid="{953F111F-13CC-4B97-ACFE-89DDFDB9E8AE}" name="作業者" dataDxfId="76"/>
    <tableColumn id="69" xr3:uid="{011AF92A-82BD-4B75-863D-D039EF558921}" name="ステータス" dataDxfId="75"/>
    <tableColumn id="70" xr3:uid="{91A5E982-AA5D-4C03-BCA3-937954C5AA71}" name="ピアレビュー者" dataDxfId="74"/>
    <tableColumn id="71" xr3:uid="{9FFAF925-7331-4AFD-96AE-A9637A33F721}" name="ステータス2" dataDxfId="73"/>
    <tableColumn id="72" xr3:uid="{7DDF2198-53AF-4376-849C-AE95539C29B4}" name="3次評価入力済" dataDxfId="72"/>
    <tableColumn id="2" xr3:uid="{1C990C81-0CCE-4CC1-9392-4168951F55C7}" name="Created" dataDxfId="71"/>
    <tableColumn id="50" xr3:uid="{BBF596B2-F439-4BDF-8875-889167B409F6}" name="シェアポリンク先URL" dataDxfId="70"/>
    <tableColumn id="60" xr3:uid="{B4CC9A40-BCF9-437A-9B64-01BB15136A01}" name="シェアポリンク先URL_Editモード" dataDxfId="69"/>
    <tableColumn id="40" xr3:uid="{1B3F2B40-3BF8-4000-AC01-0B250B498CE3}" name="ID" dataDxfId="68"/>
    <tableColumn id="3" xr3:uid="{0D5AEA47-E8AD-40C6-90B6-3CEDFC2D36AD}" name="ReqNo" dataDxfId="67">
      <calculatedColumnFormula>_xlfn.CONCAT("SUS_A100",テーブル3[[#This Row],[ID]])</calculatedColumnFormula>
    </tableColumn>
    <tableColumn id="45" xr3:uid="{6A8DFF6A-F8E0-440B-B417-72766C66ABEA}" name="Status" dataDxfId="66"/>
    <tableColumn id="46" xr3:uid="{EF62F648-BE00-4685-BC13-506FDF6877F6}" name="Risk Assessment担当者" dataDxfId="65"/>
    <tableColumn id="4" xr3:uid="{2363F1B4-58DE-43CB-ABCF-2DF219BE0E1F}" name="サプライヤーのカテゴリ" dataDxfId="64"/>
    <tableColumn id="5" xr3:uid="{EF3368F4-54F8-440E-A02C-EA901AEBEC5F}" name="サプライヤーの正式名称" dataDxfId="63"/>
    <tableColumn id="41" xr3:uid="{A316E613-7714-44C2-83DF-42B05B9DB13E}" name="ReqNo＋サプライヤーの正式名称" dataDxfId="62">
      <calculatedColumnFormula>_xlfn.CONCAT(テーブル3[[#This Row],[ReqNo]],"_",テーブル3[[#This Row],[サプライヤーの正式名称]])</calculatedColumnFormula>
    </tableColumn>
    <tableColumn id="6" xr3:uid="{2B163FB2-5048-4246-988F-F93FB2E60169}" name="サプライヤーのHPのURL" dataDxfId="61"/>
    <tableColumn id="7" xr3:uid="{D0F6F278-1CAF-412F-9B9A-ED18E6B5C034}" name="代表者名" dataDxfId="60"/>
    <tableColumn id="44" xr3:uid="{935B3462-6DFA-4E61-91D2-C94FE7F8C649}" name="A2.事前ヒアリング票回答依頼日付" dataDxfId="59"/>
    <tableColumn id="8" xr3:uid="{B613DCA2-FA36-4FBC-80D7-DBF5AF03C442}" name="A2.評価結果" dataDxfId="58">
      <calculatedColumnFormula array="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calculatedColumnFormula>
    </tableColumn>
    <tableColumn id="9" xr3:uid="{C3CB8B9C-5A38-4030-9666-55941AD5F740}" name="A2.評価結果-メモ" dataDxfId="57"/>
    <tableColumn id="10" xr3:uid="{6466E0A1-FA51-498A-AB38-5E6E24ADD68B}" name="A2.評価完了日付" dataDxfId="56"/>
    <tableColumn id="11" xr3:uid="{6D3C0B17-82D8-4873-9F00-CBA2AA565906}" name="会社法人等番号" dataDxfId="55"/>
    <tableColumn id="12" xr3:uid="{CBF19A2F-0B82-4AA5-8C00-688732C17713}" name="TDB企業コード" dataDxfId="54"/>
    <tableColumn id="13" xr3:uid="{927289FD-A9CA-4F0F-A398-FAF602647EE9}" name="A2.信用調査データの種類" dataDxfId="53"/>
    <tableColumn id="14" xr3:uid="{1EB7AEE1-6CC4-4027-97AF-25B851504BE2}" name="A2.信用調査データ調査日付" dataDxfId="52"/>
    <tableColumn id="38" xr3:uid="{5852EA7D-7C58-4EC9-BC99-9E1DC4FE7027}" name="基準日付" dataDxfId="51">
      <calculatedColumnFormula>TODAY()</calculatedColumnFormula>
    </tableColumn>
    <tableColumn id="51" xr3:uid="{C3E24E57-6572-43E8-A3DF-E55A8606384B}" name="信用調査データ調査日付_基準日付より計算" dataDxfId="50">
      <calculatedColumnFormula>DATEDIF(テーブル3[[#This Row],[A2.信用調査データ調査日付]],テーブル3[[#This Row],[基準日付]],"M")</calculatedColumnFormula>
    </tableColumn>
    <tableColumn id="54" xr3:uid="{9EABFF95-0DA4-4679-B71B-DB808217C260}" name="信用調査データ調査日付：0-OK、1-NG" dataDxfId="49">
      <calculatedColumnFormula>IF(テーブル3[[#This Row],[信用調査データ調査日付_基準日付より計算]]&lt;=24,0,1)</calculatedColumnFormula>
    </tableColumn>
    <tableColumn id="15" xr3:uid="{03FA875A-3769-4C70-9717-0BB8013AC069}" name="A2-0.CCR得点" dataDxfId="48"/>
    <tableColumn id="53" xr3:uid="{530449A1-84D9-4E4A-ADAD-B8DAF7B75025}" name="評点ベースランク" dataDxfId="47">
      <calculatedColumnFormula>IF(テーブル3[[#This Row],[A2.信用調査データの種類]]&lt;&gt;"TSR",(_xlfn.IFS(テーブル3[[#This Row],[A2-0.CCR得点]]&gt;=51,"Green",テーブル3[[#This Row],[A2-0.CCR得点]]&lt;=35,"Red",TRUE,"Yellow")),(_xlfn.IFS(テーブル3[[#This Row],[A2-0.CCR得点]]&gt;=50,"Green",テーブル3[[#This Row],[A2-0.CCR得点]]&lt;=29,"Red",TRUE,"Yellow")))</calculatedColumnFormula>
    </tableColumn>
    <tableColumn id="55" xr3:uid="{204F78CA-656A-4DB0-B97B-C172A1CF2958}" name="信用調査クライテリア_マイナスポイント数" dataDxfId="46">
      <calculatedColumnFormula>SUM(テーブル3[[#This Row],[①ISO27001orPマーク：0-OK、1-NG]],テーブル3[[#This Row],[④社歴：0-OK、1-NG]],テーブル3[[#This Row],[⑤売上高：0-OK、1-NG]])</calculatedColumnFormula>
    </tableColumn>
    <tableColumn id="16" xr3:uid="{AD7B2BFA-D3B8-4B35-B1D4-92AF6E1322A1}" name="A2-1.裁判歴" dataDxfId="45"/>
    <tableColumn id="17" xr3:uid="{1A64139C-0E61-4A7D-827D-2633ECA7C51E}" name="①A2-3-CX.ISO27001またはPマークの番号" dataDxfId="44"/>
    <tableColumn id="43" xr3:uid="{25C5F0F1-DF4B-4448-98DE-BC497A9AEDDA}" name="ISO27001" dataDxfId="43"/>
    <tableColumn id="42" xr3:uid="{5A1D2F4C-9F2C-4755-8CBB-2585D7C1B9A6}" name="Pマーク" dataDxfId="42"/>
    <tableColumn id="59" xr3:uid="{BE80A6F9-6228-4AFE-8B76-5DA97439F361}" name="①ISO27001orPマーク：0-OK、1-NG" dataDxfId="41">
      <calculatedColumnFormula>IF(AND(テーブル3[[#This Row],[ISO27001]]="無",テーブル3[[#This Row],[Pマーク]]="無"),1,0)</calculatedColumnFormula>
    </tableColumn>
    <tableColumn id="18" xr3:uid="{04FAD48F-A880-4601-8128-D9E908061BDF}" name="➁A2-3-NONCX.ISO14001の番号" dataDxfId="40"/>
    <tableColumn id="19" xr3:uid="{88864CF5-0DA3-44A4-A156-73C23DABE548}" name="➂A2-2.社員数" dataDxfId="39"/>
    <tableColumn id="35" xr3:uid="{EF0CBD4D-9791-410E-B490-4B0D5312DCC1}" name="➂社員数：0-OK、1-NG" dataDxfId="38">
      <calculatedColumnFormula>IF(テーブル3[[#This Row],[➂A2-2.社員数]]&gt;5,0,1)</calculatedColumnFormula>
    </tableColumn>
    <tableColumn id="20" xr3:uid="{8685E59A-AD35-4E4B-9A96-0D2EB701B68F}" name="④A2-4.設立年月日" dataDxfId="37"/>
    <tableColumn id="37" xr3:uid="{4C4F1E1C-5706-4EAC-9F4C-4984A7D25E02}" name="設立年月日_基準日付より計算" dataDxfId="36">
      <calculatedColumnFormula>DATEDIF(テーブル3[[#This Row],[④A2-4.設立年月日]],テーブル3[[#This Row],[基準日付]],"M")</calculatedColumnFormula>
    </tableColumn>
    <tableColumn id="36" xr3:uid="{FB1B7E70-DCA0-4883-B2D1-BE6ECE8504E8}" name="④社歴：0-OK、1-NG" dataDxfId="35">
      <calculatedColumnFormula>IF(テーブル3[[#This Row],[設立年月日_基準日付より計算]]&gt;=36,0,1)</calculatedColumnFormula>
    </tableColumn>
    <tableColumn id="23" xr3:uid="{CD3D3FD0-EE92-432E-93A9-2457ECF77A1A}" name="➄A2-5.CCRで取得可能な直近の会計年度において売り上げ1億円未満はあったか？" dataDxfId="34">
      <calculatedColumnFormula>IF(テーブル3[[#This Row],[➄直近決算期売上高]]&gt;=100000000,"No","Yes")</calculatedColumnFormula>
    </tableColumn>
    <tableColumn id="21" xr3:uid="{9988B8A7-C222-41C3-BB0B-DA66BDF144CD}" name="➄直近決算期" dataDxfId="33"/>
    <tableColumn id="22" xr3:uid="{423C8B9B-9E3D-40E8-95CD-103DB557A6D3}" name="➄直近決算期売上高" dataDxfId="32"/>
    <tableColumn id="39" xr3:uid="{831EE6B1-A018-4442-9455-E5A1FA6F64D8}" name="⑤売上高：0-OK、1-NG" dataDxfId="31">
      <calculatedColumnFormula>IF(テーブル3[[#This Row],[➄直近決算期売上高]]&gt;=100000000,0,1)</calculatedColumnFormula>
    </tableColumn>
    <tableColumn id="24" xr3:uid="{FD1E7187-DC27-4AEB-971B-1D0F6FD49C8B}" name="⑥A2-3-CX-TEMP.派遣事業者番号" dataDxfId="30"/>
    <tableColumn id="25" xr3:uid="{7BAB2B94-596C-46D5-B31B-0E3D74A91039}" name="⑦A2-3-NONCX-HR.有料職業紹介許可番号" dataDxfId="29"/>
    <tableColumn id="26" xr3:uid="{0D907D14-7BD0-4866-8A31-6A7E47FB57D6}" name="A2-A.資本金" dataDxfId="28"/>
    <tableColumn id="28" xr3:uid="{2D8770BC-B9D2-4B0B-9E12-8D5DB25C4A51}" name="A2-B.競合他社の資本が50%超でないこと" dataDxfId="27"/>
    <tableColumn id="27" xr3:uid="{1ED9FD14-C4C2-4EBD-B50F-795D128DB64C}" name="株主" dataDxfId="26"/>
    <tableColumn id="30" xr3:uid="{76FB8EF0-4375-48F0-B4EA-34B3C0EE6E11}" name="A2-C.主要顧客上位3顧客で総売り上げの4割以上を占めるか？" dataDxfId="25"/>
    <tableColumn id="29" xr3:uid="{E4C09CCE-1496-4702-A332-5415317A7D20}" name="TDB_得意先" dataDxfId="24"/>
    <tableColumn id="56" xr3:uid="{9A026E5D-DE87-49DF-A392-D2A26E699862}" name="TSR_販売先" dataDxfId="23"/>
    <tableColumn id="32" xr3:uid="{B97062A4-DA46-4491-A764-38A59137CB1B}" name="A2-D.アクセンチュアが取引する領域の事業費率が一定以上あること" dataDxfId="22"/>
    <tableColumn id="31" xr3:uid="{96EB225A-2B26-493B-B253-A9E4B4970E9D}" name="TDB_事業内容" dataDxfId="21"/>
    <tableColumn id="57" xr3:uid="{2EDEB277-6340-4DBB-A8AB-A382DCC758EA}" name="TSR_営業種目" dataDxfId="20"/>
    <tableColumn id="58" xr3:uid="{4BD12E98-7496-4259-A495-866BA85A0A44}" name="TSR_概況" dataDxfId="19"/>
    <tableColumn id="64" xr3:uid="{5B3002C3-9FF1-453F-9344-11B828C801BC}" name="取引先銀行" dataDxfId="18"/>
    <tableColumn id="65" xr3:uid="{6697EDA8-3397-4EC9-9C5B-5F5DDD629B61}" name="全銀協正会員判定_x000a_OKまたはNGでプルダウン選択" dataDxfId="17"/>
    <tableColumn id="66" xr3:uid="{4D51BA0C-27A5-4A80-8E25-A741CF16CE29}" name="取引先信用金庫" dataDxfId="16"/>
    <tableColumn id="67" xr3:uid="{58F362F3-89F8-403F-ADBA-F8A9913FADCB}" name="全国信用金協会会員判定_x000a_OKまたはNGでプルダウン選択" dataDxfId="15"/>
    <tableColumn id="47" xr3:uid="{4BFE64FB-F9FE-4C97-B088-67402F2E186D}" name="事由記載メモ2" dataDxfId="14"/>
    <tableColumn id="49" xr3:uid="{EADFB50F-79B1-4CCF-A40E-CF3F1136AB80}" name="事由記載メモ_2(TDBより)" dataDxfId="13"/>
    <tableColumn id="33" xr3:uid="{AA3FDC4A-AE60-452A-B6D2-4A20CEE1F9E2}" name="格納フォルダ(rootフォルダ＋ReqNo)" dataDxfId="12">
      <calculatedColumnFormula>_xlfn.CONCAT(テーブル3[[#This Row],[rootフォルダ(固定)]],テーブル3[[#This Row],[ReqNo]])</calculatedColumnFormula>
    </tableColumn>
    <tableColumn id="34" xr3:uid="{D2BFF207-F829-4819-9277-1150CA4CEB89}" name="rootフォルダ(固定)" dataDxfId="11" dataCellStyle="ハイパーリンク"/>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9E313D-9AD4-4893-B3C5-6BED1931AD03}" name="テーブル2" displayName="テーブル2" ref="A1:B43" totalsRowShown="0" headerRowDxfId="10">
  <autoFilter ref="A1:B43" xr:uid="{00000000-0009-0000-0100-000002000000}"/>
  <tableColumns count="2">
    <tableColumn id="1" xr3:uid="{E48A8B8C-B6A9-49F7-8A7A-DA1113E83277}" name="#" dataDxfId="9"/>
    <tableColumn id="2" xr3:uid="{5412991F-35B8-463E-BC67-D851D916BCEB}" name="Competitor(MCOMの定義を元にした一例)" dataDxfId="8"/>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A4" dT="2024-05-14T00:50:22.34" personId="{EB447617-C669-4D35-83E6-654B11053CB3}" id="{3037F9D0-B828-46D4-82D3-8461F261F4F4}">
    <text>作業日付入力してください</text>
  </threadedComment>
  <threadedComment ref="AJ4" dT="2024-05-16T01:02:27.88" personId="{EB447617-C669-4D35-83E6-654B11053CB3}" id="{8284AEB3-7ADB-4828-90E1-DC2C782C3CE9}">
    <text>「登録番号-枝番」形式で入力</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 TargetMode="External"/><Relationship Id="rId2" Type="http://schemas.openxmlformats.org/officeDocument/2006/relationships/hyperlink" Target="https://ts.accenture.com/sites/APS_Accenture_Japan/Lists/RF_SU_Avanade/AllItems.aspx" TargetMode="External"/><Relationship Id="rId1" Type="http://schemas.openxmlformats.org/officeDocument/2006/relationships/hyperlink" Target="https://in.accenture.com/japan/procurement/about-tsm-avanade/"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ts.accenture.com/sites/APS_Accenture_Japan/SupplierLibrary/CredentialCheck/For%20Avanade"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vmogroup.jp/about-us" TargetMode="External"/><Relationship Id="rId3" Type="http://schemas.openxmlformats.org/officeDocument/2006/relationships/hyperlink" Target="https://www.arcuss-japan.com/" TargetMode="External"/><Relationship Id="rId7" Type="http://schemas.openxmlformats.org/officeDocument/2006/relationships/hyperlink" Target="https://ts.accenture.com/sites/APS_Accenture_Japan/Lists/RF_SU_Avanade/DispForm.aspx?ID=45&amp;ContentTypeId=0x01001108D726A40CAA47B825ED9CB59C007E" TargetMode="External"/><Relationship Id="rId2" Type="http://schemas.openxmlformats.org/officeDocument/2006/relationships/hyperlink" Target="https://ts.accenture.com/sites/APS_Accenture_Japan/Lists/RF_SU_Avanade/DispForm.aspx?ID=30&amp;ContentTypeId=0x01001108D726A40CAA47B825ED9CB59C007E" TargetMode="External"/><Relationship Id="rId1" Type="http://schemas.openxmlformats.org/officeDocument/2006/relationships/hyperlink" Targe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TargetMode="External"/><Relationship Id="rId6" Type="http://schemas.openxmlformats.org/officeDocument/2006/relationships/hyperlink" Target="https://ts.accenture.com/sites/APS_Accenture_Japan/Lists/RF_SU_Avanade/DispForm.aspx?ID=44&amp;ContentTypeId=0x01001108D726A40CAA47B825ED9CB59C007E" TargetMode="External"/><Relationship Id="rId11" Type="http://schemas.openxmlformats.org/officeDocument/2006/relationships/drawing" Target="../drawings/drawing3.xml"/><Relationship Id="rId5" Type="http://schemas.openxmlformats.org/officeDocument/2006/relationships/hyperlink" Target="https://ts.accenture.com/sites/APS_Accenture_Japan/Lists/RF_SU_Avanade/DispForm.aspx?ID=42&amp;ContentTypeId=0x01001108D726A40CAA47B825ED9CB59C007E" TargetMode="External"/><Relationship Id="rId10" Type="http://schemas.openxmlformats.org/officeDocument/2006/relationships/printerSettings" Target="../printerSettings/printerSettings1.bin"/><Relationship Id="rId4" Type="http://schemas.openxmlformats.org/officeDocument/2006/relationships/hyperlink" Target="https://ts.accenture.com/sites/APS_Accenture_Japan/Lists/RF_SU_Avanade/EditForm.aspx?ID=30&amp;Source=%2Fsites%2FAPS%5FAccenture%5FJapan%2FLists%2FRF%5FSU%5FAvanade" TargetMode="External"/><Relationship Id="rId9" Type="http://schemas.openxmlformats.org/officeDocument/2006/relationships/hyperlink" Target="http://www.huracan.co.jp/" TargetMode="External"/></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 TargetMode="External"/><Relationship Id="rId7" Type="http://schemas.openxmlformats.org/officeDocument/2006/relationships/table" Target="../tables/table1.xml"/><Relationship Id="rId2" Type="http://schemas.openxmlformats.org/officeDocument/2006/relationships/hyperlink" Target="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1" Type="http://schemas.openxmlformats.org/officeDocument/2006/relationships/hyperlink" Target="https://www.staff-q.co.jp/company" TargetMode="External"/><Relationship Id="rId6" Type="http://schemas.openxmlformats.org/officeDocument/2006/relationships/vmlDrawing" Target="../drawings/vmlDrawing1.vml"/><Relationship Id="rId5" Type="http://schemas.openxmlformats.org/officeDocument/2006/relationships/drawing" Target="../drawings/drawing4.xml"/><Relationship Id="rId4" Type="http://schemas.openxmlformats.org/officeDocument/2006/relationships/hyperlink" Target="https://www.test-q.co.jp/company" TargetMode="External"/><Relationship Id="rId9"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www.areamarker.com/shinkin/top" TargetMode="External"/><Relationship Id="rId2" Type="http://schemas.openxmlformats.org/officeDocument/2006/relationships/hyperlink" Target="https://www.shinkin.org/" TargetMode="External"/><Relationship Id="rId1" Type="http://schemas.openxmlformats.org/officeDocument/2006/relationships/hyperlink" Target="https://www.zenginkyo.or.jp/abstract/outline/organization/member-01/"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 TargetMode="External"/><Relationship Id="rId21" Type="http://schemas.openxmlformats.org/officeDocument/2006/relationships/hyperlink" Target="https://ts.accenture.com/sites/APS_Accenture_Japan/Lists/RF_SU_Avanade/EditForm.aspx?ID=15&amp;Source=%2Fsites%2FAPS%5FAccenture%5FJapan%2FLists%2FRF%5FSU%5FAvanade" TargetMode="External"/><Relationship Id="rId42" Type="http://schemas.openxmlformats.org/officeDocument/2006/relationships/hyperlink" Target="https://ts.accenture.com/sites/APS_Accenture_Japan/Lists/RF_SU_Avanade/EditForm.aspx?ID=22&amp;Source=https%3A%2F%2Fts%2Eaccenture%2Ecom%2Fsites%2FAPS%5FAccenture%5FJapan%2FLists%2FRF%5FSU%5FAvanade%2FAllItems%2Easpx" TargetMode="External"/><Relationship Id="rId47" Type="http://schemas.openxmlformats.org/officeDocument/2006/relationships/hyperlink" Target="http://www.natural-9.co.jp/company.html" TargetMode="External"/><Relationship Id="rId63" Type="http://schemas.openxmlformats.org/officeDocument/2006/relationships/hyperlink" Targe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68" Type="http://schemas.openxmlformats.org/officeDocument/2006/relationships/hyperlink" Target="https://ts.accenture.com/sites/APS_Accenture_Japan/Lists/RF_SU_Avanade/EditForm.aspx?ID=30&amp;Source=%2Fsites%2FAPS%5FAccenture%5FJapan%2FLists%2FRF%5FSU%5FAvanade" TargetMode="External"/><Relationship Id="rId84" Type="http://schemas.openxmlformats.org/officeDocument/2006/relationships/hyperlink" Target="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 TargetMode="External"/><Relationship Id="rId89" Type="http://schemas.openxmlformats.org/officeDocument/2006/relationships/hyperlink" Target="http://www.huracan.co.jp/" TargetMode="External"/><Relationship Id="rId16" Type="http://schemas.openxmlformats.org/officeDocument/2006/relationships/hyperlink" Target="https://ts.accenture.com/sites/APS_Accenture_Japan/Lists/RF_SU_Avanade/DispForm.aspx?ID=13&amp;ContentTypeId=0x01001108D726A40CAA47B825ED9CB59C007E" TargetMode="External"/><Relationship Id="rId11" Type="http://schemas.openxmlformats.org/officeDocument/2006/relationships/hyperlink" Target="https://ts.accenture.com/sites/APS_Accenture_Japan/Lists/RF_SU_Avanade/DispForm.aspx?ID=11&amp;ContentTypeId=0x01001108D726A40CAA47B825ED9CB59C007E" TargetMode="External"/><Relationship Id="rId32" Type="http://schemas.openxmlformats.org/officeDocument/2006/relationships/hyperlink" Target="https://ts.accenture.com/sites/APS_Accenture_Japan/Lists/RF_SU_Avanade/DispForm.aspx?ID=21&amp;ContentTypeId=0x01001108D726A40CAA47B825ED9CB59C007E" TargetMode="External"/><Relationship Id="rId37" Type="http://schemas.openxmlformats.org/officeDocument/2006/relationships/hyperlink" Target="https://pegaservice-japan.pegatroncorp.com/static/PJHomePage/ja/about/company-info.html" TargetMode="External"/><Relationship Id="rId53" Type="http://schemas.openxmlformats.org/officeDocument/2006/relationships/hyperlink" Target="https://ts.accenture.com/sites/APS_Accenture_Japan/Lists/RF_SU_Avanade/DispForm.aspx?ID=26&amp;ContentTypeId=0x01001108D726A40CAA47B825ED9CB59C007E" TargetMode="External"/><Relationship Id="rId58" Type="http://schemas.openxmlformats.org/officeDocument/2006/relationships/hyperlink" Target="https://www.j-feri.co.jp/company.html" TargetMode="External"/><Relationship Id="rId74" Type="http://schemas.openxmlformats.org/officeDocument/2006/relationships/hyperlink" Target="https://ts.accenture.com/sites/APS_Accenture_Japan/Lists/RF_SU_Avanade/DispForm.aspx?ID=39&amp;ContentTypeId=0x01001108D726A40CAA47B825ED9CB59C007E" TargetMode="External"/><Relationship Id="rId79" Type="http://schemas.openxmlformats.org/officeDocument/2006/relationships/hyperlink" Target="https://ts.accenture.com/sites/APS_Accenture_Japan/Lists/RF_SU_Avanade/AllItems.aspx" TargetMode="External"/><Relationship Id="rId5" Type="http://schemas.openxmlformats.org/officeDocument/2006/relationships/hyperlink" Target="https://www.ataway.com/ja-jp/about/" TargetMode="External"/><Relationship Id="rId90" Type="http://schemas.openxmlformats.org/officeDocument/2006/relationships/hyperlink" Target="https://ts.accenture.com/sites/APS_Accenture_Japan/Lists/RF_SU_Avanade/AllItems.aspx" TargetMode="External"/><Relationship Id="rId95" Type="http://schemas.openxmlformats.org/officeDocument/2006/relationships/drawing" Target="../drawings/drawing5.xml"/><Relationship Id="rId22" Type="http://schemas.openxmlformats.org/officeDocument/2006/relationships/hyperlink" Target="https://www.basic.co.jp/company-info.html" TargetMode="External"/><Relationship Id="rId27" Type="http://schemas.openxmlformats.org/officeDocument/2006/relationships/hyperlink" Target="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 TargetMode="External"/><Relationship Id="rId43" Type="http://schemas.openxmlformats.org/officeDocument/2006/relationships/hyperlink" Target="https://ts.accenture.com/sites/APS_Accenture_Japan/Lists/RF_SU_Avanade/AllItems.aspx" TargetMode="External"/><Relationship Id="rId48" Type="http://schemas.openxmlformats.org/officeDocument/2006/relationships/hyperlink" Target="https://cellpromote.biz/company/" TargetMode="External"/><Relationship Id="rId64" Type="http://schemas.openxmlformats.org/officeDocument/2006/relationships/hyperlink" Target="https://ts.accenture.com/sites/APS_Accenture_Japan/Lists/RF_SU_Avanade/DispForm.aspx?ID=29&amp;ContentTypeId=0x01001108D726A40CAA47B825ED9CB59C007E" TargetMode="External"/><Relationship Id="rId69" Type="http://schemas.openxmlformats.org/officeDocument/2006/relationships/hyperlink" Target="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 TargetMode="External"/><Relationship Id="rId8" Type="http://schemas.openxmlformats.org/officeDocument/2006/relationships/hyperlink" Target="https://legal-library.jp/" TargetMode="External"/><Relationship Id="rId51" Type="http://schemas.openxmlformats.org/officeDocument/2006/relationships/hyperlink" Target="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 TargetMode="External"/><Relationship Id="rId72" Type="http://schemas.openxmlformats.org/officeDocument/2006/relationships/hyperlink" Targe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0" Type="http://schemas.openxmlformats.org/officeDocument/2006/relationships/hyperlink" Target="https://activarch.co.jp/company/" TargetMode="External"/><Relationship Id="rId85" Type="http://schemas.openxmlformats.org/officeDocument/2006/relationships/hyperlink" Target="http://www.takumatec.co.jp/company_overview/index.html" TargetMode="External"/><Relationship Id="rId93" Type="http://schemas.openxmlformats.org/officeDocument/2006/relationships/hyperlink" Target="https://www.hireright.com/blog/2-behind-the-screens-shining-a-light-on-background-screening-in-japan-through-transparency-education-and-data" TargetMode="External"/><Relationship Id="rId3" Type="http://schemas.openxmlformats.org/officeDocument/2006/relationships/hyperlink" Target="https://ts.accenture.com/sites/APS_Accenture_Japan/Lists/RF_SU_Avanade/DispForm.aspx?ID=6&amp;ContentTypeId=0x01001108D726A40CAA47B825ED9CB59C007E" TargetMode="External"/><Relationship Id="rId12" Type="http://schemas.openxmlformats.org/officeDocument/2006/relationships/hyperlink" Target="https://axc-g.co.jp/about/" TargetMode="External"/><Relationship Id="rId17" Type="http://schemas.openxmlformats.org/officeDocument/2006/relationships/hyperlink" Target="https://www.ifnet.co.jp/company_profile.html" TargetMode="External"/><Relationship Id="rId25" Type="http://schemas.openxmlformats.org/officeDocument/2006/relationships/hyperlink" Target="https://ts.accenture.com/sites/APS_Accenture_Japan/Lists/RF_SU_Avanade/DispForm.aspx?ID=17&amp;ContentTypeId=0x01001108D726A40CAA47B825ED9CB59C007E" TargetMode="External"/><Relationship Id="rId33" Type="http://schemas.openxmlformats.org/officeDocument/2006/relationships/hyperlink" Target="https://ts.accenture.com/sites/APS_Accenture_Japan/Lists/RF_SU_Avanade/AllItems.aspx" TargetMode="External"/><Relationship Id="rId38" Type="http://schemas.openxmlformats.org/officeDocument/2006/relationships/hyperlink" Target="https://www.valtes.co.jp/company/map.html" TargetMode="External"/><Relationship Id="rId46" Type="http://schemas.openxmlformats.org/officeDocument/2006/relationships/hyperlink" Target="https://ts.accenture.com/sites/APS_Accenture_Japan/Lists/RF_SU_Avanade/DispForm.aspx?ID=25&amp;ContentTypeId=0x01001108D726A40CAA47B825ED9CB59C007E" TargetMode="External"/><Relationship Id="rId59" Type="http://schemas.openxmlformats.org/officeDocument/2006/relationships/hyperlink" Target="https://www.restar-ele.com/company/about.html" TargetMode="External"/><Relationship Id="rId67" Type="http://schemas.openxmlformats.org/officeDocument/2006/relationships/hyperlink" Target="https://www.raywood-sys.com/" TargetMode="External"/><Relationship Id="rId20" Type="http://schemas.openxmlformats.org/officeDocument/2006/relationships/hyperlink" Target="https://ts.accenture.com/sites/APS_Accenture_Japan/Lists/RF_SU_Avanade/EditForm.aspx?ID=14&amp;Source=%2Fsites%2FAPS%5FAccenture%5FJapan%2FLists%2FRF%5FSU%5FAvanade" TargetMode="External"/><Relationship Id="rId41" Type="http://schemas.openxmlformats.org/officeDocument/2006/relationships/hyperlink" Target="https://ts.accenture.com/sites/APS_Accenture_Japan/Lists/RF_SU_Avanade/DispForm.aspx?ID=22&amp;Source=https%3A%2F%2Fts%2Eaccenture%2Ecom%2Fsites%2FAPS%5FAccenture%5FJapan%2FLists%2FRF%5FSU%5FAvanade%2FAllItems%2Easpx&amp;ContentTypeId=0x01001108D726A40CAA47B825ED9CB59C007E" TargetMode="External"/><Relationship Id="rId54" Type="http://schemas.openxmlformats.org/officeDocument/2006/relationships/hyperlink" Target="https://www.houjin.info/detail/7011603002664/" TargetMode="External"/><Relationship Id="rId62" Type="http://schemas.openxmlformats.org/officeDocument/2006/relationships/hyperlink" Target="https://www.scsk.jp/" TargetMode="External"/><Relationship Id="rId70" Type="http://schemas.openxmlformats.org/officeDocument/2006/relationships/hyperlink" Target="https://dsia.co.jp/company/" TargetMode="External"/><Relationship Id="rId75" Type="http://schemas.openxmlformats.org/officeDocument/2006/relationships/hyperlink" Target="https://ts.accenture.com/sites/APS_Accenture_Japan/Lists/RF_SU_Avanade/DispForm.aspx?ID=40&amp;ContentTypeId=0x01001108D726A40CAA47B825ED9CB59C007E" TargetMode="External"/><Relationship Id="rId83" Type="http://schemas.openxmlformats.org/officeDocument/2006/relationships/hyperlink" Target="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8" Type="http://schemas.openxmlformats.org/officeDocument/2006/relationships/hyperlink" Target="https://vmogroup.jp/about-us" TargetMode="External"/><Relationship Id="rId91" Type="http://schemas.openxmlformats.org/officeDocument/2006/relationships/hyperlink" Target="https://www.houjin-bangou.nta.go.jp/henkorireki-johoto.html?selHouzinNo=7011001061197" TargetMode="External"/><Relationship Id="rId1" Type="http://schemas.openxmlformats.org/officeDocument/2006/relationships/hyperlink" Targe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TargetMode="External"/><Relationship Id="rId6" Type="http://schemas.openxmlformats.org/officeDocument/2006/relationships/hyperlink" Target="https://ts.accenture.com/sites/APS_Accenture_Japan/Lists/RF_SU_Avanade/DispForm.aspx?ID=8&amp;Source=https%3A%2F%2Fts%2Eaccenture%2Ecom%2Fsites%2FAPS%5FAccenture%5FJapan%2FLists%2FRF%5FSU%5FAvanade%2FAllItems%2Easpx&amp;ContentTypeId=0x01001108D726A40CAA47B825ED9CB59C007E" TargetMode="External"/><Relationship Id="rId15" Type="http://schemas.openxmlformats.org/officeDocument/2006/relationships/hyperlink" Target="https://ts.accenture.com/sites/APS_Accenture_Japan/Lists/RF_SU_Avanade/DispForm.aspx?ID=12&amp;ContentTypeId=0x01001108D726A40CAA47B825ED9CB59C007E" TargetMode="External"/><Relationship Id="rId23" Type="http://schemas.openxmlformats.org/officeDocument/2006/relationships/hyperlink" Target="https://ts.accenture.com/sites/APS_Accenture_Japan/Lists/RF_SU_Avanade/AllItems.aspx" TargetMode="External"/><Relationship Id="rId28" Type="http://schemas.openxmlformats.org/officeDocument/2006/relationships/hyperlink" Target="https://www.coum.co.jp/about/" TargetMode="External"/><Relationship Id="rId36" Type="http://schemas.openxmlformats.org/officeDocument/2006/relationships/hyperlink" Target="https://ts.accenture.com/sites/APS_Accenture_Japan/Lists/RF_SU_Avanade/DispForm.aspx?ID=19&amp;ContentTypeId=0x01001108D726A40CAA47B825ED9CB59C007E" TargetMode="External"/><Relationship Id="rId49" Type="http://schemas.openxmlformats.org/officeDocument/2006/relationships/hyperlink" Target="https://www.jig-saw.com/company/" TargetMode="External"/><Relationship Id="rId57" Type="http://schemas.openxmlformats.org/officeDocument/2006/relationships/hyperlink" Target="https://ts.accenture.com/sites/APS_Accenture_Japan/Lists/RF_SU_Avanade/DispForm.aspx?ID=28&amp;ContentTypeId=0x01001108D726A40CAA47B825ED9CB59C007E" TargetMode="External"/><Relationship Id="rId10" Type="http://schemas.openxmlformats.org/officeDocument/2006/relationships/hyperlink" Target="https://ts.accenture.com/sites/APS_Accenture_Japan/Lists/RF_SU_Avanade/DispForm.aspx?ID=10&amp;ContentTypeId=0x01001108D726A40CAA47B825ED9CB59C007E" TargetMode="External"/><Relationship Id="rId31" Type="http://schemas.openxmlformats.org/officeDocument/2006/relationships/hyperlink" Target="https://ts.accenture.com/sites/APS_Accenture_Japan/Lists/RF_SU_Avanade/DispForm.aspx?ID=20&amp;ContentTypeId=0x01001108D726A40CAA47B825ED9CB59C007E" TargetMode="External"/><Relationship Id="rId44" Type="http://schemas.openxmlformats.org/officeDocument/2006/relationships/hyperlink" Target="https://ts.accenture.com/sites/APS_Accenture_Japan/Lists/RF_SU_Avanade/DispForm.aspx?ID=23&amp;ContentTypeId=0x01001108D726A40CAA47B825ED9CB59C007E" TargetMode="External"/><Relationship Id="rId52" Type="http://schemas.openxmlformats.org/officeDocument/2006/relationships/hyperlink" Target="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 TargetMode="External"/><Relationship Id="rId60" Type="http://schemas.openxmlformats.org/officeDocument/2006/relationships/hyperlink" Target="https://ts.accenture.com/sites/APS_Accenture_Japan/Lists/RF_SU_Avanade/EditForm.aspx?ID=32&amp;Source=%2Fsites%2FAPS%5FAccenture%5FJapan%2FLists%2FRF%5FSU%5FAvanade" TargetMode="External"/><Relationship Id="rId65" Type="http://schemas.openxmlformats.org/officeDocument/2006/relationships/hyperlink" Target="https://ts.accenture.com/sites/APS_Accenture_Japan/Lists/RF_SU_Avanade/DispForm.aspx?ID=30&amp;ContentTypeId=0x01001108D726A40CAA47B825ED9CB59C007E" TargetMode="External"/><Relationship Id="rId73" Type="http://schemas.openxmlformats.org/officeDocument/2006/relationships/hyperlink" Target="https://ts.accenture.com/sites/APS_Accenture_Japan/Lists/RF_SU_Avanade/DispForm.aspx?ID=38&amp;ContentTypeId=0x01001108D726A40CAA47B825ED9CB59C007E" TargetMode="External"/><Relationship Id="rId78" Type="http://schemas.openxmlformats.org/officeDocument/2006/relationships/hyperlink" Target="http://www.takumatec.co.jp/company_overview/index.html" TargetMode="External"/><Relationship Id="rId81" Type="http://schemas.openxmlformats.org/officeDocument/2006/relationships/hyperlink" Target="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6" Type="http://schemas.openxmlformats.org/officeDocument/2006/relationships/hyperlink" Target="https://ts.accenture.com/sites/APS_Accenture_Japan/Lists/RF_SU_Avanade/DispForm.aspx?ID=44&amp;ContentTypeId=0x01001108D726A40CAA47B825ED9CB59C007E" TargetMode="External"/><Relationship Id="rId94" Type="http://schemas.openxmlformats.org/officeDocument/2006/relationships/printerSettings" Target="../printerSettings/printerSettings3.bin"/><Relationship Id="rId4" Type="http://schemas.openxmlformats.org/officeDocument/2006/relationships/hyperlink" Target="https://www.m-techbase.com/" TargetMode="External"/><Relationship Id="rId9" Type="http://schemas.openxmlformats.org/officeDocument/2006/relationships/hyperlink" Target="https://ts.accenture.com/sites/APS_Accenture_Japan/Lists/RF_SU_Avanade/DispForm.aspx?ID=9&amp;ContentTypeId=0x01001108D726A40CAA47B825ED9CB59C007E" TargetMode="External"/><Relationship Id="rId13" Type="http://schemas.openxmlformats.org/officeDocument/2006/relationships/hyperlink" Target="https://www.officebusters.co.jp/company/profile" TargetMode="External"/><Relationship Id="rId18" Type="http://schemas.openxmlformats.org/officeDocument/2006/relationships/hyperlink" Target="https://www.atd-net.com/company.html" TargetMode="External"/><Relationship Id="rId39" Type="http://schemas.openxmlformats.org/officeDocument/2006/relationships/hyperlink" Target="https://www.comthink.co.jp/company/" TargetMode="External"/><Relationship Id="rId34" Type="http://schemas.openxmlformats.org/officeDocument/2006/relationships/hyperlink" Target="https://ts.accenture.com/sites/APS_Accenture_Japan/Lists/RF_SU_Avanade/EditForm.aspx?ID=20&amp;Source=%2Fsites%2FAPS%5FAccenture%5FJapan%2FLists%2FRF%5FSU%5FAvanade" TargetMode="External"/><Relationship Id="rId50" Type="http://schemas.openxmlformats.org/officeDocument/2006/relationships/hyperlink" Target="https://ts.accenture.com/sites/APS_Accenture_Japan/SupplierLibrary/Forms/AllItems.aspx?RootFolder=%2Fsites%2FAPS%5FAccenture%5FJapan%2FSupplierLibrary%2FCredentialCheck%2FFor%20Avanade%2FSUS%5FA10023&amp;FolderCTID=0x012000D350CA74879984438ED2BACBBCB36C49" TargetMode="External"/><Relationship Id="rId55" Type="http://schemas.openxmlformats.org/officeDocument/2006/relationships/hyperlink" Target="https://www.houjin-bangou.nta.go.jp/henkorireki-johoto.html?selHouzinNo=7011603002664" TargetMode="External"/><Relationship Id="rId76" Type="http://schemas.openxmlformats.org/officeDocument/2006/relationships/hyperlink" Target="https://www.cyberlogistics.co.jp/" TargetMode="External"/><Relationship Id="rId7" Type="http://schemas.openxmlformats.org/officeDocument/2006/relationships/hyperlink" Target="https://www.legal-technology.jp/company/info.html" TargetMode="External"/><Relationship Id="rId71" Type="http://schemas.openxmlformats.org/officeDocument/2006/relationships/hyperlink" Target="https://ts.accenture.com/sites/APS_Accenture_Japan/Lists/RF_SU_Avanade/DispForm.aspx?ID=34&amp;ContentTypeId=0x01001108D726A40CAA47B825ED9CB59C007E" TargetMode="External"/><Relationship Id="rId92" Type="http://schemas.openxmlformats.org/officeDocument/2006/relationships/hyperlink" Target="https://www.j-screen.jp/jp/about-us/" TargetMode="External"/><Relationship Id="rId2" Type="http://schemas.openxmlformats.org/officeDocument/2006/relationships/hyperlink" Target="https://ts.accenture.com/sites/APS_Accenture_Japan/Lists/RF_SU_Avanade/DispForm.aspx?ID=7&amp;ContentTypeId=0x01001108D726A40CAA47B825ED9CB59C007E" TargetMode="External"/><Relationship Id="rId29" Type="http://schemas.openxmlformats.org/officeDocument/2006/relationships/hyperlink" Target="https://www.tcsc-jp.com/about" TargetMode="External"/><Relationship Id="rId24" Type="http://schemas.openxmlformats.org/officeDocument/2006/relationships/hyperlink" Target="https://ts.accenture.com/sites/APS_Accenture_Japan/Lists/RF_SU_Avanade/DispForm.aspx?ID=16&amp;ContentTypeId=0x01001108D726A40CAA47B825ED9CB59C007E" TargetMode="External"/><Relationship Id="rId40" Type="http://schemas.openxmlformats.org/officeDocument/2006/relationships/hyperlink" Target="https://ts.accenture.com/sites/APS_Accenture_Japan/Lists/RF_SU_Avanade/EditForm.aspx?ID=19&amp;Source=%2Fsites%2FAPS%5FAccenture%5FJapan%2FLists%2FRF%5FSU%5FAvanade" TargetMode="External"/><Relationship Id="rId45" Type="http://schemas.openxmlformats.org/officeDocument/2006/relationships/hyperlink" Target="https://ts.accenture.com/sites/APS_Accenture_Japan/Lists/RF_SU_Avanade/DispForm.aspx?ID=24&amp;ContentTypeId=0x01001108D726A40CAA47B825ED9CB59C007E" TargetMode="External"/><Relationship Id="rId66" Type="http://schemas.openxmlformats.org/officeDocument/2006/relationships/hyperlink" Target="https://www.arcuss-japan.com/" TargetMode="External"/><Relationship Id="rId87" Type="http://schemas.openxmlformats.org/officeDocument/2006/relationships/hyperlink" Target="https://ts.accenture.com/sites/APS_Accenture_Japan/Lists/RF_SU_Avanade/DispForm.aspx?ID=45&amp;ContentTypeId=0x01001108D726A40CAA47B825ED9CB59C007E" TargetMode="External"/><Relationship Id="rId61" Type="http://schemas.openxmlformats.org/officeDocument/2006/relationships/hyperlink" Target="https://www.restar-ele.com/company/about.html" TargetMode="External"/><Relationship Id="rId82" Type="http://schemas.openxmlformats.org/officeDocument/2006/relationships/hyperlink" Target="https://ts.accenture.com/sites/APS_Accenture_Japan/Lists/RF_SU_Avanade/DispForm.aspx?ID=42&amp;ContentTypeId=0x01001108D726A40CAA47B825ED9CB59C007E" TargetMode="External"/><Relationship Id="rId19" Type="http://schemas.openxmlformats.org/officeDocument/2006/relationships/hyperlink" Target="https://www.prored-p.com/company/" TargetMode="External"/><Relationship Id="rId14" Type="http://schemas.openxmlformats.org/officeDocument/2006/relationships/hyperlink" Target="https://www.aporte.net/food/company.html" TargetMode="External"/><Relationship Id="rId30" Type="http://schemas.openxmlformats.org/officeDocument/2006/relationships/hyperlink" Target="https://ts.accenture.com/sites/APS_Accenture_Japan/Lists/RF_SU_Avanade/DispForm.aspx?ID=18&amp;Source=https%3A%2F%2Fts%2Eaccenture%2Ecom%2Fsites%2FAPS%5FAccenture%5FJapan%2FLists%2FRF%5FSU%5FAvanade%2FAllItems%2Easpx&amp;ContentTypeId=0x01001108D726A40CAA47B825ED9CB59C007E" TargetMode="External"/><Relationship Id="rId35" Type="http://schemas.openxmlformats.org/officeDocument/2006/relationships/hyperlink" Target="https://ts.accenture.com/sites/APS_Accenture_Japan/Lists/RF_SU_Avanade/EditForm.aspx?ID=21&amp;Source=%2Fsites%2FAPS%5FAccenture%5FJapan%2FLists%2FRF%5FSU%5FAvanade" TargetMode="External"/><Relationship Id="rId56" Type="http://schemas.openxmlformats.org/officeDocument/2006/relationships/hyperlink" Target="https://ts.accenture.com/sites/APS_Accenture_Japan/Lists/RF_SU_Avanade/DispForm.aspx?ID=27&amp;Source=https%3A%2F%2Fts%2Eaccenture%2Ecom%2Fsites%2FAPS%5FAccenture%5FJapan%2FLists%2FRF%5FSU%5FAvanade%2FAllItems%2Easpx&amp;ContentTypeId=0x01001108D726A40CAA47B825ED9CB59C007E" TargetMode="External"/><Relationship Id="rId77" Type="http://schemas.openxmlformats.org/officeDocument/2006/relationships/hyperlink" Target="https://www.jops.co.jp/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E190-AD28-475D-B48A-D7A0ECEB4A88}">
  <sheetPr codeName="Sheet1"/>
  <dimension ref="A1:N56"/>
  <sheetViews>
    <sheetView zoomScale="85" zoomScaleNormal="85" workbookViewId="0">
      <selection activeCell="H53" sqref="H53"/>
    </sheetView>
  </sheetViews>
  <sheetFormatPr defaultRowHeight="18" x14ac:dyDescent="0.55000000000000004"/>
  <cols>
    <col min="1" max="1" width="34.1640625" customWidth="1"/>
    <col min="2" max="2" width="15.33203125" customWidth="1"/>
    <col min="3" max="3" width="14.75" customWidth="1"/>
    <col min="4" max="10" width="11.5" customWidth="1"/>
    <col min="11" max="11" width="19.5" customWidth="1"/>
  </cols>
  <sheetData>
    <row r="1" spans="1:14" x14ac:dyDescent="0.55000000000000004">
      <c r="A1" s="96"/>
      <c r="B1" s="97"/>
      <c r="C1" s="172" t="s">
        <v>370</v>
      </c>
      <c r="D1" s="173"/>
      <c r="E1" s="174"/>
      <c r="F1" s="172" t="s">
        <v>406</v>
      </c>
      <c r="G1" s="173"/>
      <c r="H1" s="173"/>
      <c r="I1" s="173"/>
      <c r="J1" s="174"/>
      <c r="K1" s="86"/>
      <c r="L1" s="86"/>
      <c r="M1" s="86"/>
      <c r="N1" s="86"/>
    </row>
    <row r="2" spans="1:14" ht="66.5" customHeight="1" x14ac:dyDescent="0.5">
      <c r="A2" s="98" t="s">
        <v>407</v>
      </c>
      <c r="B2" s="98" t="s">
        <v>408</v>
      </c>
      <c r="C2" s="99" t="s">
        <v>19</v>
      </c>
      <c r="D2" s="99" t="s">
        <v>409</v>
      </c>
      <c r="E2" s="99" t="s">
        <v>410</v>
      </c>
      <c r="F2" s="99" t="s">
        <v>119</v>
      </c>
      <c r="G2" s="99" t="s">
        <v>53</v>
      </c>
      <c r="H2" s="99" t="s">
        <v>33</v>
      </c>
      <c r="I2" s="99" t="s">
        <v>69</v>
      </c>
      <c r="J2" s="99" t="s">
        <v>26</v>
      </c>
      <c r="L2" s="6"/>
      <c r="M2" s="6"/>
      <c r="N2" s="6"/>
    </row>
    <row r="3" spans="1:14" x14ac:dyDescent="0.55000000000000004">
      <c r="A3" s="100" t="s">
        <v>411</v>
      </c>
      <c r="B3" s="100" t="s">
        <v>412</v>
      </c>
      <c r="C3" s="160" t="s">
        <v>413</v>
      </c>
      <c r="D3" s="160" t="s">
        <v>413</v>
      </c>
      <c r="E3" s="160" t="s">
        <v>413</v>
      </c>
      <c r="F3" s="160" t="s">
        <v>413</v>
      </c>
      <c r="G3" s="160" t="s">
        <v>413</v>
      </c>
      <c r="H3" s="160" t="s">
        <v>413</v>
      </c>
      <c r="I3" s="160" t="s">
        <v>413</v>
      </c>
      <c r="J3" s="160" t="s">
        <v>413</v>
      </c>
      <c r="K3" s="6"/>
      <c r="L3" s="6"/>
      <c r="M3" s="6"/>
      <c r="N3" s="6"/>
    </row>
    <row r="4" spans="1:14" x14ac:dyDescent="0.55000000000000004">
      <c r="A4" s="102" t="s">
        <v>414</v>
      </c>
      <c r="B4" s="102" t="s">
        <v>412</v>
      </c>
      <c r="C4" s="103" t="s">
        <v>415</v>
      </c>
      <c r="D4" s="103" t="s">
        <v>415</v>
      </c>
      <c r="E4" s="103" t="s">
        <v>415</v>
      </c>
      <c r="F4" s="103" t="s">
        <v>415</v>
      </c>
      <c r="G4" s="103" t="s">
        <v>415</v>
      </c>
      <c r="H4" s="103" t="s">
        <v>415</v>
      </c>
      <c r="I4" s="103" t="s">
        <v>415</v>
      </c>
      <c r="J4" s="103" t="s">
        <v>415</v>
      </c>
    </row>
    <row r="5" spans="1:14" x14ac:dyDescent="0.55000000000000004">
      <c r="A5" s="102" t="s">
        <v>416</v>
      </c>
      <c r="B5" s="102" t="s">
        <v>412</v>
      </c>
      <c r="C5" s="101" t="s">
        <v>417</v>
      </c>
      <c r="D5" s="101" t="s">
        <v>417</v>
      </c>
      <c r="E5" s="101" t="s">
        <v>417</v>
      </c>
      <c r="F5" s="103" t="s">
        <v>415</v>
      </c>
      <c r="G5" s="103" t="s">
        <v>415</v>
      </c>
      <c r="H5" s="103" t="s">
        <v>415</v>
      </c>
      <c r="I5" s="103" t="s">
        <v>415</v>
      </c>
      <c r="J5" s="103" t="s">
        <v>415</v>
      </c>
    </row>
    <row r="6" spans="1:14" x14ac:dyDescent="0.55000000000000004">
      <c r="A6" s="102" t="s">
        <v>418</v>
      </c>
      <c r="B6" s="102" t="s">
        <v>419</v>
      </c>
      <c r="C6" s="160" t="s">
        <v>413</v>
      </c>
      <c r="D6" s="103" t="s">
        <v>420</v>
      </c>
      <c r="E6" s="103" t="s">
        <v>420</v>
      </c>
      <c r="F6" s="103" t="s">
        <v>420</v>
      </c>
      <c r="G6" s="103" t="s">
        <v>420</v>
      </c>
      <c r="H6" s="103" t="s">
        <v>420</v>
      </c>
      <c r="I6" s="103" t="s">
        <v>420</v>
      </c>
      <c r="J6" s="103" t="s">
        <v>420</v>
      </c>
    </row>
    <row r="7" spans="1:14" x14ac:dyDescent="0.55000000000000004">
      <c r="A7" s="102" t="s">
        <v>421</v>
      </c>
      <c r="B7" s="102" t="s">
        <v>419</v>
      </c>
      <c r="C7" s="103" t="s">
        <v>420</v>
      </c>
      <c r="D7" s="103" t="s">
        <v>420</v>
      </c>
      <c r="E7" s="103" t="s">
        <v>420</v>
      </c>
      <c r="F7" s="103" t="s">
        <v>420</v>
      </c>
      <c r="G7" s="103" t="s">
        <v>420</v>
      </c>
      <c r="H7" s="103" t="s">
        <v>420</v>
      </c>
      <c r="I7" s="103" t="s">
        <v>420</v>
      </c>
      <c r="J7" s="103" t="s">
        <v>420</v>
      </c>
    </row>
    <row r="8" spans="1:14" x14ac:dyDescent="0.55000000000000004">
      <c r="A8" s="102" t="s">
        <v>422</v>
      </c>
      <c r="B8" s="102" t="s">
        <v>419</v>
      </c>
      <c r="C8" s="103" t="s">
        <v>420</v>
      </c>
      <c r="D8" s="103" t="s">
        <v>420</v>
      </c>
      <c r="E8" s="103" t="s">
        <v>420</v>
      </c>
      <c r="F8" s="103" t="s">
        <v>420</v>
      </c>
      <c r="G8" s="103" t="s">
        <v>420</v>
      </c>
      <c r="H8" s="103" t="s">
        <v>420</v>
      </c>
      <c r="I8" s="103" t="s">
        <v>420</v>
      </c>
      <c r="J8" s="103" t="s">
        <v>420</v>
      </c>
    </row>
    <row r="9" spans="1:14" x14ac:dyDescent="0.55000000000000004">
      <c r="A9" s="102" t="s">
        <v>423</v>
      </c>
      <c r="B9" s="102" t="s">
        <v>412</v>
      </c>
      <c r="C9" s="101" t="s">
        <v>417</v>
      </c>
      <c r="D9" s="161" t="s">
        <v>413</v>
      </c>
      <c r="E9" s="161" t="s">
        <v>413</v>
      </c>
      <c r="F9" s="101" t="s">
        <v>417</v>
      </c>
      <c r="G9" s="101" t="s">
        <v>417</v>
      </c>
      <c r="H9" s="101" t="s">
        <v>417</v>
      </c>
      <c r="I9" s="101" t="s">
        <v>417</v>
      </c>
      <c r="J9" s="101" t="s">
        <v>417</v>
      </c>
    </row>
    <row r="10" spans="1:14" x14ac:dyDescent="0.55000000000000004">
      <c r="A10" s="102" t="s">
        <v>424</v>
      </c>
      <c r="B10" s="102" t="s">
        <v>412</v>
      </c>
      <c r="C10" s="101" t="s">
        <v>417</v>
      </c>
      <c r="D10" s="101" t="s">
        <v>417</v>
      </c>
      <c r="E10" s="101" t="s">
        <v>417</v>
      </c>
      <c r="F10" s="101" t="s">
        <v>417</v>
      </c>
      <c r="G10" s="101" t="s">
        <v>417</v>
      </c>
      <c r="H10" s="101" t="s">
        <v>417</v>
      </c>
      <c r="I10" s="161" t="s">
        <v>413</v>
      </c>
      <c r="J10" s="101" t="s">
        <v>417</v>
      </c>
    </row>
    <row r="11" spans="1:14" x14ac:dyDescent="0.55000000000000004">
      <c r="A11" s="102" t="s">
        <v>425</v>
      </c>
      <c r="B11" s="102" t="s">
        <v>426</v>
      </c>
      <c r="C11" s="101" t="s">
        <v>417</v>
      </c>
      <c r="D11" s="101" t="s">
        <v>417</v>
      </c>
      <c r="E11" s="101" t="s">
        <v>417</v>
      </c>
      <c r="F11" s="101" t="s">
        <v>417</v>
      </c>
      <c r="G11" s="101" t="s">
        <v>417</v>
      </c>
      <c r="H11" s="101" t="s">
        <v>417</v>
      </c>
      <c r="I11" s="101" t="s">
        <v>417</v>
      </c>
      <c r="J11" s="101" t="s">
        <v>417</v>
      </c>
    </row>
    <row r="12" spans="1:14" x14ac:dyDescent="0.55000000000000004">
      <c r="A12" s="175" t="s">
        <v>427</v>
      </c>
      <c r="B12" s="176"/>
      <c r="C12" s="104" t="s">
        <v>428</v>
      </c>
      <c r="D12" s="104" t="s">
        <v>428</v>
      </c>
      <c r="E12" s="104" t="s">
        <v>428</v>
      </c>
      <c r="F12" s="104" t="s">
        <v>429</v>
      </c>
      <c r="G12" s="104" t="s">
        <v>429</v>
      </c>
      <c r="H12" s="104" t="s">
        <v>429</v>
      </c>
      <c r="I12" s="104" t="s">
        <v>429</v>
      </c>
      <c r="J12" s="104" t="s">
        <v>429</v>
      </c>
    </row>
    <row r="13" spans="1:14" s="89" customFormat="1" ht="66" x14ac:dyDescent="0.55000000000000004">
      <c r="A13" s="177" t="s">
        <v>430</v>
      </c>
      <c r="B13" s="178"/>
      <c r="C13" s="162" t="s">
        <v>657</v>
      </c>
      <c r="D13" s="162" t="s">
        <v>431</v>
      </c>
      <c r="E13" s="162" t="s">
        <v>431</v>
      </c>
      <c r="F13" s="101" t="s">
        <v>401</v>
      </c>
      <c r="G13" s="101" t="s">
        <v>401</v>
      </c>
      <c r="H13" s="101" t="s">
        <v>401</v>
      </c>
      <c r="I13" s="162" t="s">
        <v>432</v>
      </c>
      <c r="J13" s="101" t="s">
        <v>401</v>
      </c>
      <c r="K13"/>
    </row>
    <row r="14" spans="1:14" x14ac:dyDescent="0.55000000000000004">
      <c r="A14" s="105" t="s">
        <v>433</v>
      </c>
    </row>
    <row r="15" spans="1:14" x14ac:dyDescent="0.55000000000000004">
      <c r="A15" s="105" t="s">
        <v>434</v>
      </c>
    </row>
    <row r="38" spans="1:5" x14ac:dyDescent="0.55000000000000004">
      <c r="A38" s="179" t="s">
        <v>622</v>
      </c>
      <c r="B38" s="180" t="s">
        <v>623</v>
      </c>
      <c r="C38" s="181"/>
      <c r="D38" s="180" t="s">
        <v>624</v>
      </c>
      <c r="E38" s="181"/>
    </row>
    <row r="39" spans="1:5" x14ac:dyDescent="0.55000000000000004">
      <c r="A39" s="179"/>
      <c r="B39" s="150" t="s">
        <v>625</v>
      </c>
      <c r="C39" s="150" t="s">
        <v>626</v>
      </c>
      <c r="D39" s="150" t="s">
        <v>627</v>
      </c>
      <c r="E39" s="150" t="s">
        <v>626</v>
      </c>
    </row>
    <row r="40" spans="1:5" x14ac:dyDescent="0.55000000000000004">
      <c r="A40" s="151" t="s">
        <v>628</v>
      </c>
      <c r="B40" s="151" t="s">
        <v>629</v>
      </c>
      <c r="C40" s="151" t="s">
        <v>630</v>
      </c>
      <c r="D40" s="151" t="s">
        <v>631</v>
      </c>
      <c r="E40" s="151" t="s">
        <v>632</v>
      </c>
    </row>
    <row r="41" spans="1:5" x14ac:dyDescent="0.55000000000000004">
      <c r="A41" s="152" t="s">
        <v>628</v>
      </c>
      <c r="B41" s="152" t="s">
        <v>633</v>
      </c>
      <c r="C41" s="152" t="s">
        <v>634</v>
      </c>
      <c r="D41" s="152" t="s">
        <v>635</v>
      </c>
      <c r="E41" s="152" t="s">
        <v>636</v>
      </c>
    </row>
    <row r="42" spans="1:5" x14ac:dyDescent="0.55000000000000004">
      <c r="A42" s="152" t="s">
        <v>628</v>
      </c>
      <c r="B42" s="152" t="s">
        <v>637</v>
      </c>
      <c r="C42" s="152" t="s">
        <v>638</v>
      </c>
      <c r="D42" s="152" t="s">
        <v>639</v>
      </c>
      <c r="E42" s="152" t="s">
        <v>640</v>
      </c>
    </row>
    <row r="43" spans="1:5" x14ac:dyDescent="0.55000000000000004">
      <c r="A43" s="153" t="s">
        <v>641</v>
      </c>
      <c r="B43" s="153" t="s">
        <v>642</v>
      </c>
      <c r="C43" s="153" t="s">
        <v>643</v>
      </c>
      <c r="D43" s="153" t="s">
        <v>644</v>
      </c>
      <c r="E43" s="153" t="s">
        <v>645</v>
      </c>
    </row>
    <row r="44" spans="1:5" x14ac:dyDescent="0.55000000000000004">
      <c r="A44" s="154" t="s">
        <v>646</v>
      </c>
      <c r="B44" s="154" t="s">
        <v>647</v>
      </c>
      <c r="C44" s="154" t="s">
        <v>648</v>
      </c>
      <c r="D44" s="154" t="s">
        <v>649</v>
      </c>
      <c r="E44" s="154" t="s">
        <v>650</v>
      </c>
    </row>
    <row r="52" spans="1:3" x14ac:dyDescent="0.55000000000000004">
      <c r="A52" t="s">
        <v>659</v>
      </c>
    </row>
    <row r="53" spans="1:3" x14ac:dyDescent="0.55000000000000004">
      <c r="A53" s="106"/>
      <c r="B53" s="107" t="s">
        <v>435</v>
      </c>
      <c r="C53" s="107" t="s">
        <v>436</v>
      </c>
    </row>
    <row r="54" spans="1:3" x14ac:dyDescent="0.55000000000000004">
      <c r="A54" s="108" t="s">
        <v>437</v>
      </c>
      <c r="B54" s="109" t="s">
        <v>438</v>
      </c>
      <c r="C54" s="109" t="s">
        <v>439</v>
      </c>
    </row>
    <row r="55" spans="1:3" x14ac:dyDescent="0.55000000000000004">
      <c r="A55" s="108" t="s">
        <v>371</v>
      </c>
      <c r="B55" s="109" t="s">
        <v>440</v>
      </c>
      <c r="C55" s="109" t="s">
        <v>441</v>
      </c>
    </row>
    <row r="56" spans="1:3" x14ac:dyDescent="0.55000000000000004">
      <c r="A56" t="s">
        <v>660</v>
      </c>
    </row>
  </sheetData>
  <mergeCells count="7">
    <mergeCell ref="C1:E1"/>
    <mergeCell ref="F1:J1"/>
    <mergeCell ref="A12:B12"/>
    <mergeCell ref="A13:B13"/>
    <mergeCell ref="A38:A39"/>
    <mergeCell ref="B38:C38"/>
    <mergeCell ref="D38:E38"/>
  </mergeCells>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B3131-7322-43A6-9AB2-EB936EA66852}">
  <sheetPr codeName="Sheet2"/>
  <dimension ref="A1:B143"/>
  <sheetViews>
    <sheetView topLeftCell="A9" zoomScale="70" zoomScaleNormal="70" workbookViewId="0">
      <selection activeCell="A6" sqref="A6"/>
    </sheetView>
  </sheetViews>
  <sheetFormatPr defaultRowHeight="16.5" x14ac:dyDescent="0.55000000000000004"/>
  <cols>
    <col min="1" max="3" width="8.6640625" style="92"/>
    <col min="4" max="4" width="11.08203125" style="92" customWidth="1"/>
    <col min="5" max="28" width="8.6640625" style="92"/>
    <col min="29" max="29" width="49" style="92" customWidth="1"/>
    <col min="30" max="30" width="11.6640625" style="92" customWidth="1"/>
    <col min="31" max="16384" width="8.6640625" style="92"/>
  </cols>
  <sheetData>
    <row r="1" spans="1:1" s="141" customFormat="1" x14ac:dyDescent="0.55000000000000004">
      <c r="A1" s="141" t="s">
        <v>596</v>
      </c>
    </row>
    <row r="2" spans="1:1" s="141" customFormat="1" ht="18" x14ac:dyDescent="0.55000000000000004">
      <c r="A2" s="140" t="s">
        <v>595</v>
      </c>
    </row>
    <row r="3" spans="1:1" s="141" customFormat="1" x14ac:dyDescent="0.55000000000000004"/>
    <row r="4" spans="1:1" s="141" customFormat="1" x14ac:dyDescent="0.55000000000000004">
      <c r="A4" s="141" t="s">
        <v>597</v>
      </c>
    </row>
    <row r="5" spans="1:1" s="141" customFormat="1" x14ac:dyDescent="0.55000000000000004">
      <c r="A5" s="141" t="s">
        <v>600</v>
      </c>
    </row>
    <row r="6" spans="1:1" s="141" customFormat="1" ht="18" x14ac:dyDescent="0.55000000000000004">
      <c r="A6" s="140" t="s">
        <v>598</v>
      </c>
    </row>
    <row r="7" spans="1:1" s="141" customFormat="1" x14ac:dyDescent="0.55000000000000004"/>
    <row r="8" spans="1:1" s="141" customFormat="1" x14ac:dyDescent="0.55000000000000004"/>
    <row r="16" spans="1:1" s="141" customFormat="1" x14ac:dyDescent="0.55000000000000004"/>
    <row r="17" s="141" customFormat="1" x14ac:dyDescent="0.55000000000000004"/>
    <row r="25" s="141" customFormat="1" x14ac:dyDescent="0.55000000000000004"/>
    <row r="26" s="141" customFormat="1" x14ac:dyDescent="0.55000000000000004"/>
    <row r="34" spans="1:2" s="141" customFormat="1" x14ac:dyDescent="0.55000000000000004"/>
    <row r="35" spans="1:2" s="141" customFormat="1" x14ac:dyDescent="0.55000000000000004"/>
    <row r="43" spans="1:2" s="141" customFormat="1" x14ac:dyDescent="0.55000000000000004">
      <c r="A43" s="141" t="s">
        <v>601</v>
      </c>
    </row>
    <row r="44" spans="1:2" s="141" customFormat="1" ht="18" x14ac:dyDescent="0.55000000000000004">
      <c r="A44" s="140" t="s">
        <v>599</v>
      </c>
    </row>
    <row r="45" spans="1:2" s="141" customFormat="1" ht="18" x14ac:dyDescent="0.55000000000000004">
      <c r="A45" s="140"/>
      <c r="B45" s="141" t="s">
        <v>602</v>
      </c>
    </row>
    <row r="46" spans="1:2" s="141" customFormat="1" ht="18" x14ac:dyDescent="0.55000000000000004">
      <c r="A46" s="140"/>
      <c r="B46" s="141" t="s">
        <v>603</v>
      </c>
    </row>
    <row r="47" spans="1:2" s="141" customFormat="1" ht="18" x14ac:dyDescent="0.55000000000000004">
      <c r="A47" s="140"/>
      <c r="B47" s="141" t="s">
        <v>604</v>
      </c>
    </row>
    <row r="48" spans="1:2" s="141" customFormat="1" ht="18" x14ac:dyDescent="0.55000000000000004">
      <c r="A48" s="140"/>
      <c r="B48" s="141" t="s">
        <v>605</v>
      </c>
    </row>
    <row r="56" s="141" customFormat="1" x14ac:dyDescent="0.55000000000000004"/>
    <row r="57" s="141" customFormat="1" x14ac:dyDescent="0.55000000000000004"/>
    <row r="65" s="141" customFormat="1" x14ac:dyDescent="0.55000000000000004"/>
    <row r="66" s="141" customFormat="1" x14ac:dyDescent="0.55000000000000004"/>
    <row r="74" s="141" customFormat="1" x14ac:dyDescent="0.55000000000000004"/>
    <row r="75" s="141" customFormat="1" x14ac:dyDescent="0.55000000000000004"/>
    <row r="90" s="141" customFormat="1" x14ac:dyDescent="0.55000000000000004"/>
    <row r="91" s="141" customFormat="1" x14ac:dyDescent="0.55000000000000004"/>
    <row r="99" s="141" customFormat="1" x14ac:dyDescent="0.55000000000000004"/>
    <row r="100" s="141" customFormat="1" x14ac:dyDescent="0.55000000000000004"/>
    <row r="108" s="141" customFormat="1" x14ac:dyDescent="0.55000000000000004"/>
    <row r="109" s="141" customFormat="1" x14ac:dyDescent="0.55000000000000004"/>
    <row r="124" s="141" customFormat="1" x14ac:dyDescent="0.55000000000000004"/>
    <row r="125" s="141" customFormat="1" x14ac:dyDescent="0.55000000000000004"/>
    <row r="133" s="141" customFormat="1" x14ac:dyDescent="0.55000000000000004"/>
    <row r="134" s="141" customFormat="1" x14ac:dyDescent="0.55000000000000004"/>
    <row r="142" s="141" customFormat="1" x14ac:dyDescent="0.55000000000000004"/>
    <row r="143" s="141" customFormat="1" x14ac:dyDescent="0.55000000000000004"/>
  </sheetData>
  <phoneticPr fontId="3"/>
  <hyperlinks>
    <hyperlink ref="A2" r:id="rId1" xr:uid="{8741C7B6-FF26-4C64-A7F4-071CE947549E}"/>
    <hyperlink ref="A6" r:id="rId2" location="InplviewHashd02ba55e-b9b9-4d4f-8c81-d677ea52e967=" xr:uid="{74E51C4E-2D61-4A1E-A6E9-FA7B814BB815}"/>
    <hyperlink ref="A44" r:id="rId3" display="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 xr:uid="{4ED9F868-B5B5-4940-A28C-2517A40AC865}"/>
  </hyperlinks>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4CC84-44C5-49C5-8D05-63CE398CAA83}">
  <sheetPr codeName="Sheet3"/>
  <dimension ref="A1:AD11"/>
  <sheetViews>
    <sheetView zoomScale="85" zoomScaleNormal="85" workbookViewId="0">
      <selection activeCell="H3" sqref="H3"/>
    </sheetView>
  </sheetViews>
  <sheetFormatPr defaultRowHeight="16.5" x14ac:dyDescent="0.55000000000000004"/>
  <cols>
    <col min="1" max="3" width="8.6640625" style="92"/>
    <col min="4" max="4" width="11.08203125" style="92" customWidth="1"/>
    <col min="5" max="28" width="8.6640625" style="92"/>
    <col min="29" max="29" width="49" style="92" customWidth="1"/>
    <col min="30" max="30" width="11.6640625" style="92" customWidth="1"/>
    <col min="31" max="16384" width="8.6640625" style="92"/>
  </cols>
  <sheetData>
    <row r="1" spans="1:30" ht="58" customHeight="1" x14ac:dyDescent="0.55000000000000004">
      <c r="B1" s="92" t="s">
        <v>404</v>
      </c>
      <c r="C1" s="92" t="s">
        <v>404</v>
      </c>
      <c r="D1" s="92" t="s">
        <v>397</v>
      </c>
      <c r="E1" s="92" t="s">
        <v>405</v>
      </c>
      <c r="F1" s="92" t="s">
        <v>405</v>
      </c>
      <c r="G1" s="92" t="s">
        <v>405</v>
      </c>
      <c r="H1" s="92" t="s">
        <v>396</v>
      </c>
      <c r="I1" s="92" t="s">
        <v>396</v>
      </c>
      <c r="J1" s="92" t="s">
        <v>396</v>
      </c>
      <c r="K1" s="92" t="s">
        <v>396</v>
      </c>
      <c r="L1" s="92" t="s">
        <v>396</v>
      </c>
      <c r="M1" s="92" t="s">
        <v>396</v>
      </c>
      <c r="N1" s="92" t="s">
        <v>396</v>
      </c>
      <c r="O1" s="92" t="s">
        <v>396</v>
      </c>
      <c r="P1" s="92" t="s">
        <v>396</v>
      </c>
      <c r="Q1" s="92" t="s">
        <v>396</v>
      </c>
      <c r="R1" s="92" t="s">
        <v>396</v>
      </c>
      <c r="S1" s="92" t="s">
        <v>396</v>
      </c>
      <c r="T1" s="92" t="s">
        <v>396</v>
      </c>
      <c r="U1" s="92" t="s">
        <v>396</v>
      </c>
      <c r="V1" s="92" t="s">
        <v>396</v>
      </c>
      <c r="W1" s="92" t="s">
        <v>396</v>
      </c>
      <c r="X1" s="92" t="s">
        <v>396</v>
      </c>
      <c r="Y1" s="92" t="s">
        <v>396</v>
      </c>
      <c r="Z1" s="92" t="s">
        <v>396</v>
      </c>
      <c r="AA1" s="92" t="s">
        <v>396</v>
      </c>
      <c r="AB1" s="92" t="s">
        <v>397</v>
      </c>
      <c r="AC1" s="92" t="s">
        <v>397</v>
      </c>
      <c r="AD1" s="92" t="s">
        <v>396</v>
      </c>
    </row>
    <row r="2" spans="1:30" ht="58" customHeight="1" x14ac:dyDescent="0.55000000000000004">
      <c r="B2" s="92" t="s">
        <v>539</v>
      </c>
      <c r="C2" s="92" t="s">
        <v>539</v>
      </c>
      <c r="E2" s="92" t="s">
        <v>539</v>
      </c>
      <c r="F2" s="92" t="s">
        <v>539</v>
      </c>
      <c r="G2" s="92" t="s">
        <v>539</v>
      </c>
      <c r="H2" s="92" t="s">
        <v>542</v>
      </c>
      <c r="K2" s="92" t="s">
        <v>544</v>
      </c>
      <c r="L2" s="92" t="s">
        <v>543</v>
      </c>
      <c r="M2" s="92" t="s">
        <v>540</v>
      </c>
      <c r="N2" s="92" t="s">
        <v>540</v>
      </c>
      <c r="O2" s="92" t="s">
        <v>540</v>
      </c>
      <c r="P2" s="92" t="s">
        <v>545</v>
      </c>
      <c r="Q2" s="92" t="s">
        <v>540</v>
      </c>
      <c r="R2" s="92" t="s">
        <v>545</v>
      </c>
      <c r="S2" s="92" t="s">
        <v>545</v>
      </c>
      <c r="T2" s="92" t="s">
        <v>545</v>
      </c>
      <c r="U2" s="92" t="s">
        <v>545</v>
      </c>
      <c r="V2" s="92" t="s">
        <v>540</v>
      </c>
      <c r="W2" s="92" t="s">
        <v>540</v>
      </c>
      <c r="X2" s="92" t="s">
        <v>540</v>
      </c>
      <c r="Y2" s="92" t="s">
        <v>540</v>
      </c>
      <c r="Z2" s="92" t="s">
        <v>540</v>
      </c>
      <c r="AA2" s="92" t="s">
        <v>540</v>
      </c>
      <c r="AD2" s="92" t="s">
        <v>541</v>
      </c>
    </row>
    <row r="3" spans="1:30" ht="148.5" x14ac:dyDescent="0.55000000000000004">
      <c r="A3" s="92" t="s">
        <v>0</v>
      </c>
      <c r="B3" s="92" t="s">
        <v>376</v>
      </c>
      <c r="C3" s="92" t="s">
        <v>559</v>
      </c>
      <c r="D3" s="92" t="s">
        <v>375</v>
      </c>
      <c r="E3" s="92" t="s">
        <v>6</v>
      </c>
      <c r="F3" s="92" t="s">
        <v>7</v>
      </c>
      <c r="G3" s="92" t="s">
        <v>13</v>
      </c>
      <c r="H3" s="92" t="s">
        <v>377</v>
      </c>
      <c r="I3" s="92" t="s">
        <v>378</v>
      </c>
      <c r="J3" s="92" t="s">
        <v>379</v>
      </c>
      <c r="K3" s="92" t="s">
        <v>364</v>
      </c>
      <c r="L3" s="92" t="s">
        <v>365</v>
      </c>
      <c r="M3" s="92" t="s">
        <v>380</v>
      </c>
      <c r="N3" s="92" t="s">
        <v>381</v>
      </c>
      <c r="O3" s="92" t="s">
        <v>382</v>
      </c>
      <c r="P3" s="92" t="s">
        <v>383</v>
      </c>
      <c r="Q3" s="92" t="s">
        <v>384</v>
      </c>
      <c r="R3" s="94" t="s">
        <v>385</v>
      </c>
      <c r="S3" s="94" t="s">
        <v>386</v>
      </c>
      <c r="T3" s="94" t="s">
        <v>387</v>
      </c>
      <c r="U3" s="94" t="s">
        <v>388</v>
      </c>
      <c r="V3" s="92" t="s">
        <v>389</v>
      </c>
      <c r="W3" s="92" t="s">
        <v>390</v>
      </c>
      <c r="X3" s="92" t="s">
        <v>391</v>
      </c>
      <c r="Y3" s="92" t="s">
        <v>392</v>
      </c>
      <c r="Z3" s="92" t="s">
        <v>393</v>
      </c>
      <c r="AA3" s="92" t="s">
        <v>395</v>
      </c>
      <c r="AB3" s="92" t="s">
        <v>399</v>
      </c>
      <c r="AC3" s="92" t="s">
        <v>398</v>
      </c>
      <c r="AD3" s="92" t="s">
        <v>366</v>
      </c>
    </row>
    <row r="4" spans="1:30" ht="43" customHeight="1" x14ac:dyDescent="0.55000000000000004">
      <c r="B4" s="92" t="s">
        <v>4</v>
      </c>
      <c r="C4" s="92" t="s">
        <v>606</v>
      </c>
      <c r="D4" s="92" t="s">
        <v>558</v>
      </c>
      <c r="E4" s="92" t="s">
        <v>550</v>
      </c>
      <c r="M4" s="92" t="s">
        <v>561</v>
      </c>
      <c r="P4" s="92" t="s">
        <v>402</v>
      </c>
      <c r="S4" s="93"/>
      <c r="W4" s="92" t="s">
        <v>400</v>
      </c>
      <c r="Y4" s="92" t="s">
        <v>400</v>
      </c>
      <c r="Z4" s="92" t="s">
        <v>400</v>
      </c>
      <c r="AA4" s="92" t="s">
        <v>400</v>
      </c>
      <c r="AC4" s="95" t="s">
        <v>394</v>
      </c>
    </row>
    <row r="5" spans="1:30" ht="43" customHeight="1" x14ac:dyDescent="0.55000000000000004">
      <c r="E5" s="92" t="s">
        <v>551</v>
      </c>
      <c r="M5" s="92" t="s">
        <v>562</v>
      </c>
      <c r="P5" s="92" t="s">
        <v>403</v>
      </c>
      <c r="S5" s="93"/>
      <c r="W5" s="92" t="s">
        <v>0</v>
      </c>
      <c r="Y5" s="92" t="s">
        <v>0</v>
      </c>
      <c r="Z5" s="92" t="s">
        <v>0</v>
      </c>
      <c r="AA5" s="92" t="s">
        <v>0</v>
      </c>
    </row>
    <row r="6" spans="1:30" ht="82.5" x14ac:dyDescent="0.55000000000000004">
      <c r="E6" s="92" t="s">
        <v>552</v>
      </c>
      <c r="M6" s="92" t="s">
        <v>373</v>
      </c>
      <c r="S6" s="93"/>
      <c r="Z6" s="92" t="s">
        <v>401</v>
      </c>
      <c r="AA6" s="92" t="s">
        <v>401</v>
      </c>
    </row>
    <row r="7" spans="1:30" ht="82.5" x14ac:dyDescent="0.55000000000000004">
      <c r="E7" s="92" t="s">
        <v>553</v>
      </c>
      <c r="R7" s="94"/>
      <c r="S7" s="93"/>
    </row>
    <row r="8" spans="1:30" ht="66" x14ac:dyDescent="0.55000000000000004">
      <c r="E8" s="92" t="s">
        <v>554</v>
      </c>
      <c r="R8" s="94"/>
      <c r="S8" s="93"/>
    </row>
    <row r="9" spans="1:30" ht="82.5" x14ac:dyDescent="0.55000000000000004">
      <c r="E9" s="92" t="s">
        <v>555</v>
      </c>
      <c r="R9" s="94"/>
      <c r="S9" s="91"/>
    </row>
    <row r="10" spans="1:30" ht="49.5" x14ac:dyDescent="0.55000000000000004">
      <c r="E10" s="92" t="s">
        <v>556</v>
      </c>
    </row>
    <row r="11" spans="1:30" ht="49.5" x14ac:dyDescent="0.55000000000000004">
      <c r="E11" s="92" t="s">
        <v>557</v>
      </c>
    </row>
  </sheetData>
  <phoneticPr fontId="3"/>
  <hyperlinks>
    <hyperlink ref="AC4" r:id="rId1" xr:uid="{A277CDD0-541D-4D11-9E55-34DFEA03310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D67DC-B846-419A-BC0E-3AD734B29AA0}">
  <sheetPr codeName="Sheet4"/>
  <dimension ref="A1:R96"/>
  <sheetViews>
    <sheetView zoomScale="70" zoomScaleNormal="70" zoomScaleSheetLayoutView="40" workbookViewId="0">
      <selection activeCell="L3" sqref="L3"/>
    </sheetView>
  </sheetViews>
  <sheetFormatPr defaultRowHeight="18" x14ac:dyDescent="0.55000000000000004"/>
  <cols>
    <col min="1" max="2" width="6.6640625" style="86" customWidth="1"/>
    <col min="3" max="4" width="14.83203125" style="86" customWidth="1"/>
    <col min="5" max="5" width="13.4140625" style="86" customWidth="1"/>
    <col min="6" max="6" width="8.83203125" style="86" customWidth="1"/>
    <col min="7" max="8" width="11.83203125" style="86" customWidth="1"/>
    <col min="9" max="9" width="29" style="86" customWidth="1"/>
    <col min="11" max="11" width="33" style="86" customWidth="1"/>
    <col min="12" max="12" width="83.83203125" style="86" customWidth="1"/>
    <col min="13" max="14" width="26.33203125" style="86" customWidth="1"/>
    <col min="15" max="15" width="30.08203125" style="86" customWidth="1"/>
    <col min="16" max="16" width="29.83203125" style="86" customWidth="1"/>
    <col min="17" max="17" width="17.08203125" style="88" customWidth="1"/>
    <col min="18" max="18" width="10" style="86" customWidth="1"/>
    <col min="19" max="16384" width="8.6640625" style="86"/>
  </cols>
  <sheetData>
    <row r="1" spans="1:18" s="3" customFormat="1" ht="64.5" customHeight="1" x14ac:dyDescent="0.55000000000000004">
      <c r="A1" s="1" t="s">
        <v>0</v>
      </c>
      <c r="B1" s="1" t="s">
        <v>593</v>
      </c>
      <c r="C1" s="1" t="s">
        <v>583</v>
      </c>
      <c r="D1" s="1" t="s">
        <v>367</v>
      </c>
      <c r="E1" s="2" t="s">
        <v>4</v>
      </c>
      <c r="F1" s="2" t="s">
        <v>5</v>
      </c>
      <c r="G1" s="2" t="s">
        <v>6</v>
      </c>
      <c r="H1" s="2" t="s">
        <v>7</v>
      </c>
      <c r="I1" s="1" t="s">
        <v>8</v>
      </c>
      <c r="K1" s="1" t="s">
        <v>9</v>
      </c>
      <c r="L1" s="1" t="s">
        <v>10</v>
      </c>
      <c r="M1" s="2" t="s">
        <v>11</v>
      </c>
      <c r="N1" s="2" t="s">
        <v>12</v>
      </c>
      <c r="O1" s="2" t="s">
        <v>13</v>
      </c>
      <c r="P1" s="1" t="s">
        <v>14</v>
      </c>
      <c r="Q1" s="1" t="s">
        <v>15</v>
      </c>
      <c r="R1" s="1" t="s">
        <v>16</v>
      </c>
    </row>
    <row r="2" spans="1:18" s="6" customFormat="1" ht="325.5" customHeight="1" x14ac:dyDescent="0.55000000000000004">
      <c r="A2" s="4">
        <f t="shared" ref="A2:A34" si="0">ROW()-1</f>
        <v>1</v>
      </c>
      <c r="B2" s="4">
        <v>44</v>
      </c>
      <c r="C2" s="4" t="s">
        <v>576</v>
      </c>
      <c r="D2" s="4" t="s">
        <v>580</v>
      </c>
      <c r="E2" s="5">
        <v>45397</v>
      </c>
      <c r="F2" s="9" t="s">
        <v>315</v>
      </c>
      <c r="G2" s="9" t="s">
        <v>19</v>
      </c>
      <c r="H2" s="4" t="s">
        <v>316</v>
      </c>
      <c r="I2" s="4" t="s">
        <v>317</v>
      </c>
      <c r="K2" s="5" t="s">
        <v>318</v>
      </c>
      <c r="L2" s="74" t="s">
        <v>575</v>
      </c>
      <c r="M2" s="4" t="s">
        <v>319</v>
      </c>
      <c r="N2" s="4"/>
      <c r="O2" s="41" t="s">
        <v>320</v>
      </c>
      <c r="P2" s="4"/>
      <c r="Q2" s="8"/>
      <c r="R2" s="41" t="s">
        <v>321</v>
      </c>
    </row>
    <row r="3" spans="1:18" s="6" customFormat="1" ht="409" customHeight="1" x14ac:dyDescent="0.55000000000000004">
      <c r="A3" s="4">
        <f t="shared" si="0"/>
        <v>2</v>
      </c>
      <c r="B3" s="4">
        <v>30</v>
      </c>
      <c r="C3" s="4" t="s">
        <v>576</v>
      </c>
      <c r="D3" s="4" t="s">
        <v>581</v>
      </c>
      <c r="E3" s="5">
        <v>45342</v>
      </c>
      <c r="F3" s="9" t="s">
        <v>210</v>
      </c>
      <c r="G3" s="9" t="s">
        <v>19</v>
      </c>
      <c r="H3" s="8" t="s">
        <v>211</v>
      </c>
      <c r="I3" s="4" t="s">
        <v>212</v>
      </c>
      <c r="K3" s="9" t="s">
        <v>213</v>
      </c>
      <c r="L3" s="10" t="s">
        <v>578</v>
      </c>
      <c r="M3" s="41" t="s">
        <v>215</v>
      </c>
      <c r="N3" s="41"/>
      <c r="O3" s="41" t="s">
        <v>216</v>
      </c>
      <c r="P3" s="4"/>
      <c r="Q3" s="8"/>
      <c r="R3" s="41" t="s">
        <v>217</v>
      </c>
    </row>
    <row r="4" spans="1:18" s="6" customFormat="1" ht="389.5" customHeight="1" x14ac:dyDescent="0.55000000000000004">
      <c r="A4" s="4">
        <f t="shared" si="0"/>
        <v>3</v>
      </c>
      <c r="B4" s="4">
        <v>42</v>
      </c>
      <c r="C4" s="4" t="s">
        <v>577</v>
      </c>
      <c r="D4" s="4" t="s">
        <v>582</v>
      </c>
      <c r="E4" s="5">
        <v>45386</v>
      </c>
      <c r="F4" s="9" t="s">
        <v>300</v>
      </c>
      <c r="G4" s="5" t="s">
        <v>301</v>
      </c>
      <c r="H4" s="4" t="s">
        <v>302</v>
      </c>
      <c r="I4" s="4" t="s">
        <v>303</v>
      </c>
      <c r="K4" s="5" t="s">
        <v>304</v>
      </c>
      <c r="L4" s="133" t="s">
        <v>579</v>
      </c>
      <c r="M4" s="4"/>
      <c r="N4" s="4"/>
      <c r="O4" s="4"/>
      <c r="P4" s="4"/>
      <c r="Q4" s="8"/>
      <c r="R4" s="41" t="s">
        <v>306</v>
      </c>
    </row>
    <row r="5" spans="1:18" s="6" customFormat="1" ht="362.5" customHeight="1" x14ac:dyDescent="0.55000000000000004">
      <c r="A5" s="4"/>
      <c r="B5" s="4"/>
      <c r="C5" s="4" t="s">
        <v>585</v>
      </c>
      <c r="D5" s="4"/>
      <c r="E5" s="5"/>
      <c r="F5" s="9"/>
      <c r="G5" s="5"/>
      <c r="H5" s="4"/>
      <c r="I5" s="4"/>
      <c r="K5" s="4" t="s">
        <v>585</v>
      </c>
      <c r="L5" s="74" t="s">
        <v>586</v>
      </c>
      <c r="M5" s="4"/>
      <c r="N5" s="4"/>
      <c r="O5" s="4"/>
      <c r="P5" s="4"/>
      <c r="Q5" s="8"/>
      <c r="R5" s="41"/>
    </row>
    <row r="6" spans="1:18" s="6" customFormat="1" ht="324.5" customHeight="1" x14ac:dyDescent="0.55000000000000004">
      <c r="A6" s="4"/>
      <c r="B6" s="4"/>
      <c r="C6" s="4" t="s">
        <v>587</v>
      </c>
      <c r="D6" s="4"/>
      <c r="E6" s="5"/>
      <c r="F6" s="9"/>
      <c r="G6" s="5"/>
      <c r="H6" s="4"/>
      <c r="I6" s="4"/>
      <c r="K6" s="4" t="s">
        <v>589</v>
      </c>
      <c r="L6" s="74" t="s">
        <v>588</v>
      </c>
      <c r="M6" s="4"/>
      <c r="N6" s="4"/>
      <c r="O6" s="4"/>
      <c r="P6" s="4"/>
      <c r="Q6" s="8"/>
      <c r="R6" s="41"/>
    </row>
    <row r="7" spans="1:18" s="6" customFormat="1" ht="324.5" customHeight="1" x14ac:dyDescent="0.55000000000000004">
      <c r="A7" s="4"/>
      <c r="B7" s="4"/>
      <c r="C7" s="4" t="s">
        <v>590</v>
      </c>
      <c r="D7" s="4"/>
      <c r="E7" s="5"/>
      <c r="F7" s="9"/>
      <c r="G7" s="5"/>
      <c r="H7" s="4"/>
      <c r="I7" s="4"/>
      <c r="K7" s="4" t="s">
        <v>591</v>
      </c>
      <c r="L7" s="74" t="s">
        <v>592</v>
      </c>
      <c r="M7" s="4"/>
      <c r="N7" s="4"/>
      <c r="O7" s="4"/>
      <c r="P7" s="4"/>
      <c r="Q7" s="8"/>
      <c r="R7" s="41"/>
    </row>
    <row r="8" spans="1:18" s="87" customFormat="1" ht="53.5" customHeight="1" x14ac:dyDescent="0.55000000000000004">
      <c r="A8" s="134"/>
      <c r="B8" s="134"/>
      <c r="C8" s="134" t="s">
        <v>594</v>
      </c>
      <c r="D8" s="134"/>
      <c r="E8" s="135"/>
      <c r="F8" s="136"/>
      <c r="G8" s="135"/>
      <c r="H8" s="134"/>
      <c r="I8" s="134"/>
      <c r="K8" s="135"/>
      <c r="L8" s="137"/>
      <c r="M8" s="134"/>
      <c r="N8" s="134"/>
      <c r="O8" s="134"/>
      <c r="P8" s="134"/>
      <c r="Q8" s="138"/>
      <c r="R8" s="139"/>
    </row>
    <row r="9" spans="1:18" s="6" customFormat="1" ht="198.5" customHeight="1" x14ac:dyDescent="0.55000000000000004">
      <c r="A9" s="4">
        <f t="shared" si="0"/>
        <v>8</v>
      </c>
      <c r="B9" s="4">
        <v>45</v>
      </c>
      <c r="C9" s="4" t="s">
        <v>322</v>
      </c>
      <c r="D9" s="4"/>
      <c r="E9" s="5">
        <v>45397</v>
      </c>
      <c r="F9" s="9" t="s">
        <v>323</v>
      </c>
      <c r="G9" s="9" t="s">
        <v>19</v>
      </c>
      <c r="H9" s="8" t="s">
        <v>324</v>
      </c>
      <c r="I9" s="4" t="s">
        <v>325</v>
      </c>
      <c r="K9" s="5" t="s">
        <v>326</v>
      </c>
      <c r="L9" s="74" t="s">
        <v>584</v>
      </c>
      <c r="M9" s="4"/>
      <c r="N9" s="4"/>
      <c r="O9" s="41" t="s">
        <v>328</v>
      </c>
      <c r="P9" s="4"/>
      <c r="Q9" s="8"/>
      <c r="R9" s="41" t="s">
        <v>329</v>
      </c>
    </row>
    <row r="10" spans="1:18" s="6" customFormat="1" ht="38.5" customHeight="1" x14ac:dyDescent="0.55000000000000004">
      <c r="A10" s="4">
        <f t="shared" si="0"/>
        <v>9</v>
      </c>
      <c r="B10" s="4"/>
      <c r="C10" s="4"/>
      <c r="D10" s="4"/>
      <c r="E10" s="5"/>
      <c r="F10" s="9" t="str">
        <f>_xlfn.CONCAT("SUS_A100",$B10)</f>
        <v>SUS_A100</v>
      </c>
      <c r="G10" s="115"/>
      <c r="H10" s="8"/>
      <c r="I10" s="4"/>
      <c r="K10" s="5"/>
      <c r="L10" s="40"/>
      <c r="M10" s="4"/>
      <c r="N10" s="4"/>
      <c r="O10" s="4"/>
      <c r="P10" s="4"/>
      <c r="Q10" s="8"/>
      <c r="R10" s="4"/>
    </row>
    <row r="11" spans="1:18" s="6" customFormat="1" ht="38.5" customHeight="1" x14ac:dyDescent="0.55000000000000004">
      <c r="A11" s="4">
        <f t="shared" si="0"/>
        <v>10</v>
      </c>
      <c r="B11" s="4"/>
      <c r="C11" s="4"/>
      <c r="D11" s="4"/>
      <c r="E11" s="5"/>
      <c r="F11" s="9" t="str">
        <f t="shared" ref="F11:F20" si="1">_xlfn.CONCAT("SUS_A100",$B11)</f>
        <v>SUS_A100</v>
      </c>
      <c r="G11" s="115"/>
      <c r="H11" s="4"/>
      <c r="I11" s="4"/>
      <c r="K11" s="5"/>
      <c r="L11" s="4"/>
      <c r="M11" s="4"/>
      <c r="N11" s="4"/>
      <c r="O11" s="4"/>
      <c r="P11" s="4"/>
      <c r="Q11" s="8"/>
      <c r="R11" s="4"/>
    </row>
    <row r="12" spans="1:18" s="6" customFormat="1" ht="38.5" customHeight="1" x14ac:dyDescent="0.55000000000000004">
      <c r="A12" s="4">
        <f t="shared" si="0"/>
        <v>11</v>
      </c>
      <c r="B12" s="4"/>
      <c r="C12" s="4"/>
      <c r="D12" s="4"/>
      <c r="E12" s="5"/>
      <c r="F12" s="9" t="str">
        <f t="shared" si="1"/>
        <v>SUS_A100</v>
      </c>
      <c r="G12" s="115"/>
      <c r="H12" s="8"/>
      <c r="I12" s="4"/>
      <c r="K12" s="5"/>
      <c r="L12" s="8"/>
      <c r="M12" s="4"/>
      <c r="N12" s="4"/>
      <c r="O12" s="4"/>
      <c r="P12" s="4"/>
      <c r="Q12" s="8"/>
      <c r="R12" s="4"/>
    </row>
    <row r="13" spans="1:18" s="6" customFormat="1" ht="38.5" customHeight="1" x14ac:dyDescent="0.55000000000000004">
      <c r="A13" s="4">
        <f t="shared" si="0"/>
        <v>12</v>
      </c>
      <c r="B13" s="4"/>
      <c r="C13" s="4"/>
      <c r="D13" s="4"/>
      <c r="E13" s="5"/>
      <c r="F13" s="9" t="str">
        <f t="shared" si="1"/>
        <v>SUS_A100</v>
      </c>
      <c r="G13" s="115"/>
      <c r="H13" s="4"/>
      <c r="I13" s="4"/>
      <c r="K13" s="5"/>
      <c r="L13" s="4"/>
      <c r="M13" s="4"/>
      <c r="N13" s="4"/>
      <c r="O13" s="4"/>
      <c r="P13" s="4"/>
      <c r="Q13" s="8"/>
      <c r="R13" s="4"/>
    </row>
    <row r="14" spans="1:18" s="6" customFormat="1" ht="38.5" customHeight="1" x14ac:dyDescent="0.55000000000000004">
      <c r="A14" s="4">
        <f t="shared" si="0"/>
        <v>13</v>
      </c>
      <c r="B14" s="4"/>
      <c r="C14" s="4"/>
      <c r="D14" s="4"/>
      <c r="E14" s="5"/>
      <c r="F14" s="9" t="str">
        <f t="shared" si="1"/>
        <v>SUS_A100</v>
      </c>
      <c r="G14" s="115"/>
      <c r="H14" s="8"/>
      <c r="I14" s="4"/>
      <c r="K14" s="5"/>
      <c r="L14" s="8"/>
      <c r="M14" s="4"/>
      <c r="N14" s="4"/>
      <c r="O14" s="4"/>
      <c r="P14" s="4"/>
      <c r="Q14" s="8"/>
      <c r="R14" s="4"/>
    </row>
    <row r="15" spans="1:18" s="6" customFormat="1" ht="38.5" customHeight="1" x14ac:dyDescent="0.55000000000000004">
      <c r="A15" s="4">
        <f t="shared" si="0"/>
        <v>14</v>
      </c>
      <c r="B15" s="4"/>
      <c r="C15" s="4"/>
      <c r="D15" s="4"/>
      <c r="E15" s="5"/>
      <c r="F15" s="9" t="str">
        <f t="shared" si="1"/>
        <v>SUS_A100</v>
      </c>
      <c r="G15" s="115"/>
      <c r="H15" s="8"/>
      <c r="I15" s="4"/>
      <c r="K15" s="5"/>
      <c r="L15" s="8"/>
      <c r="M15" s="4"/>
      <c r="N15" s="4"/>
      <c r="O15" s="4"/>
      <c r="P15" s="4"/>
      <c r="Q15" s="8"/>
      <c r="R15" s="4"/>
    </row>
    <row r="16" spans="1:18" s="6" customFormat="1" ht="38.5" customHeight="1" x14ac:dyDescent="0.55000000000000004">
      <c r="A16" s="4">
        <f t="shared" si="0"/>
        <v>15</v>
      </c>
      <c r="B16" s="4"/>
      <c r="C16" s="4"/>
      <c r="D16" s="4"/>
      <c r="E16" s="5"/>
      <c r="F16" s="9" t="str">
        <f t="shared" si="1"/>
        <v>SUS_A100</v>
      </c>
      <c r="G16" s="115"/>
      <c r="H16" s="4"/>
      <c r="I16" s="4"/>
      <c r="K16" s="5"/>
      <c r="L16" s="4"/>
      <c r="M16" s="4"/>
      <c r="N16" s="4"/>
      <c r="O16" s="4"/>
      <c r="P16" s="4"/>
      <c r="Q16" s="8"/>
      <c r="R16" s="4"/>
    </row>
    <row r="17" spans="1:18" s="6" customFormat="1" ht="38.5" customHeight="1" x14ac:dyDescent="0.55000000000000004">
      <c r="A17" s="4">
        <f t="shared" si="0"/>
        <v>16</v>
      </c>
      <c r="B17" s="4"/>
      <c r="C17" s="4"/>
      <c r="D17" s="4"/>
      <c r="E17" s="5"/>
      <c r="F17" s="9" t="str">
        <f t="shared" si="1"/>
        <v>SUS_A100</v>
      </c>
      <c r="G17" s="115"/>
      <c r="H17" s="8"/>
      <c r="I17" s="4"/>
      <c r="K17" s="5"/>
      <c r="L17" s="8"/>
      <c r="M17" s="4"/>
      <c r="N17" s="4"/>
      <c r="O17" s="4"/>
      <c r="P17" s="4"/>
      <c r="Q17" s="8"/>
      <c r="R17" s="4"/>
    </row>
    <row r="18" spans="1:18" s="6" customFormat="1" ht="38.5" customHeight="1" x14ac:dyDescent="0.55000000000000004">
      <c r="A18" s="4">
        <f t="shared" si="0"/>
        <v>17</v>
      </c>
      <c r="B18" s="4"/>
      <c r="C18" s="4"/>
      <c r="D18" s="4"/>
      <c r="E18" s="5"/>
      <c r="F18" s="9" t="str">
        <f t="shared" si="1"/>
        <v>SUS_A100</v>
      </c>
      <c r="G18" s="115"/>
      <c r="H18" s="4"/>
      <c r="I18" s="4"/>
      <c r="K18" s="5"/>
      <c r="L18" s="4"/>
      <c r="M18" s="4"/>
      <c r="N18" s="4"/>
      <c r="O18" s="4"/>
      <c r="P18" s="4"/>
      <c r="Q18" s="8"/>
      <c r="R18" s="4"/>
    </row>
    <row r="19" spans="1:18" s="6" customFormat="1" ht="38.5" customHeight="1" x14ac:dyDescent="0.55000000000000004">
      <c r="A19" s="4">
        <f t="shared" si="0"/>
        <v>18</v>
      </c>
      <c r="B19" s="4"/>
      <c r="C19" s="4"/>
      <c r="D19" s="4"/>
      <c r="E19" s="5"/>
      <c r="F19" s="9" t="str">
        <f t="shared" si="1"/>
        <v>SUS_A100</v>
      </c>
      <c r="G19" s="115"/>
      <c r="H19" s="8"/>
      <c r="I19" s="4"/>
      <c r="K19" s="5"/>
      <c r="L19" s="8"/>
      <c r="M19" s="4"/>
      <c r="N19" s="4"/>
      <c r="O19" s="4"/>
      <c r="P19" s="4"/>
      <c r="Q19" s="8"/>
      <c r="R19" s="4"/>
    </row>
    <row r="20" spans="1:18" s="6" customFormat="1" ht="38.5" customHeight="1" x14ac:dyDescent="0.55000000000000004">
      <c r="A20" s="4">
        <f t="shared" si="0"/>
        <v>19</v>
      </c>
      <c r="B20" s="4"/>
      <c r="C20" s="4"/>
      <c r="D20" s="4"/>
      <c r="E20" s="5"/>
      <c r="F20" s="9" t="str">
        <f t="shared" si="1"/>
        <v>SUS_A100</v>
      </c>
      <c r="G20" s="115"/>
      <c r="H20" s="8"/>
      <c r="I20" s="4"/>
      <c r="K20" s="5"/>
      <c r="L20" s="8"/>
      <c r="M20" s="4"/>
      <c r="N20" s="4"/>
      <c r="O20" s="4"/>
      <c r="P20" s="4"/>
      <c r="Q20" s="8"/>
      <c r="R20" s="4"/>
    </row>
    <row r="21" spans="1:18" s="6" customFormat="1" ht="38.5" customHeight="1" x14ac:dyDescent="0.55000000000000004">
      <c r="A21" s="4">
        <f t="shared" si="0"/>
        <v>20</v>
      </c>
      <c r="B21" s="4"/>
      <c r="C21" s="4"/>
      <c r="D21" s="4"/>
      <c r="E21" s="5"/>
      <c r="F21" s="5"/>
      <c r="G21" s="5"/>
      <c r="H21" s="4"/>
      <c r="I21" s="4"/>
      <c r="K21" s="5"/>
      <c r="L21" s="4"/>
      <c r="M21" s="4"/>
      <c r="N21" s="4"/>
      <c r="O21" s="4"/>
      <c r="P21" s="4"/>
      <c r="Q21" s="8"/>
      <c r="R21" s="4"/>
    </row>
    <row r="22" spans="1:18" s="6" customFormat="1" ht="38.5" customHeight="1" x14ac:dyDescent="0.55000000000000004">
      <c r="A22" s="4">
        <f t="shared" si="0"/>
        <v>21</v>
      </c>
      <c r="B22" s="4"/>
      <c r="C22" s="4"/>
      <c r="D22" s="4"/>
      <c r="E22" s="5"/>
      <c r="F22" s="9"/>
      <c r="G22" s="9"/>
      <c r="H22" s="8"/>
      <c r="I22" s="4"/>
      <c r="K22" s="5"/>
      <c r="L22" s="40"/>
      <c r="M22" s="4"/>
      <c r="N22" s="4"/>
      <c r="O22" s="4"/>
      <c r="P22" s="4"/>
      <c r="Q22" s="8"/>
      <c r="R22" s="4"/>
    </row>
    <row r="23" spans="1:18" s="6" customFormat="1" ht="38.5" customHeight="1" x14ac:dyDescent="0.55000000000000004">
      <c r="A23" s="4">
        <f t="shared" si="0"/>
        <v>22</v>
      </c>
      <c r="B23" s="4"/>
      <c r="C23" s="4"/>
      <c r="D23" s="4"/>
      <c r="E23" s="5"/>
      <c r="F23" s="5"/>
      <c r="G23" s="5"/>
      <c r="H23" s="4"/>
      <c r="I23" s="4"/>
      <c r="K23" s="5"/>
      <c r="L23" s="4"/>
      <c r="M23" s="4"/>
      <c r="N23" s="4"/>
      <c r="O23" s="4"/>
      <c r="P23" s="4"/>
      <c r="Q23" s="8"/>
      <c r="R23" s="4"/>
    </row>
    <row r="24" spans="1:18" s="6" customFormat="1" ht="38.5" customHeight="1" x14ac:dyDescent="0.55000000000000004">
      <c r="A24" s="4">
        <f t="shared" si="0"/>
        <v>23</v>
      </c>
      <c r="B24" s="4"/>
      <c r="C24" s="4"/>
      <c r="D24" s="4"/>
      <c r="E24" s="5"/>
      <c r="F24" s="9"/>
      <c r="G24" s="9"/>
      <c r="H24" s="8"/>
      <c r="I24" s="4"/>
      <c r="K24" s="5"/>
      <c r="L24" s="8"/>
      <c r="M24" s="4"/>
      <c r="N24" s="4"/>
      <c r="O24" s="4"/>
      <c r="P24" s="4"/>
      <c r="Q24" s="8"/>
      <c r="R24" s="4"/>
    </row>
    <row r="25" spans="1:18" s="6" customFormat="1" ht="38.5" customHeight="1" x14ac:dyDescent="0.55000000000000004">
      <c r="A25" s="4">
        <f t="shared" si="0"/>
        <v>24</v>
      </c>
      <c r="B25" s="4"/>
      <c r="C25" s="4"/>
      <c r="D25" s="4"/>
      <c r="E25" s="5"/>
      <c r="F25" s="5"/>
      <c r="G25" s="5"/>
      <c r="H25" s="4"/>
      <c r="I25" s="4"/>
      <c r="K25" s="5"/>
      <c r="L25" s="4"/>
      <c r="M25" s="4"/>
      <c r="N25" s="4"/>
      <c r="O25" s="4"/>
      <c r="P25" s="4"/>
      <c r="Q25" s="8"/>
      <c r="R25" s="4"/>
    </row>
    <row r="26" spans="1:18" s="6" customFormat="1" ht="38.5" customHeight="1" x14ac:dyDescent="0.55000000000000004">
      <c r="A26" s="4">
        <f t="shared" si="0"/>
        <v>25</v>
      </c>
      <c r="B26" s="4"/>
      <c r="C26" s="4"/>
      <c r="D26" s="4"/>
      <c r="E26" s="5"/>
      <c r="F26" s="9"/>
      <c r="G26" s="9"/>
      <c r="H26" s="8"/>
      <c r="I26" s="4"/>
      <c r="K26" s="5"/>
      <c r="L26" s="8"/>
      <c r="M26" s="4"/>
      <c r="N26" s="4"/>
      <c r="O26" s="4"/>
      <c r="P26" s="4"/>
      <c r="Q26" s="8"/>
      <c r="R26" s="4"/>
    </row>
    <row r="27" spans="1:18" s="6" customFormat="1" ht="38.5" customHeight="1" x14ac:dyDescent="0.55000000000000004">
      <c r="A27" s="4">
        <f t="shared" si="0"/>
        <v>26</v>
      </c>
      <c r="B27" s="4"/>
      <c r="C27" s="4"/>
      <c r="D27" s="4"/>
      <c r="E27" s="5"/>
      <c r="F27" s="9"/>
      <c r="G27" s="9"/>
      <c r="H27" s="8"/>
      <c r="I27" s="4"/>
      <c r="K27" s="5"/>
      <c r="L27" s="8"/>
      <c r="M27" s="4"/>
      <c r="N27" s="4"/>
      <c r="O27" s="4"/>
      <c r="P27" s="4"/>
      <c r="Q27" s="8"/>
      <c r="R27" s="4"/>
    </row>
    <row r="28" spans="1:18" s="6" customFormat="1" ht="38.5" customHeight="1" x14ac:dyDescent="0.55000000000000004">
      <c r="A28" s="4">
        <f t="shared" si="0"/>
        <v>27</v>
      </c>
      <c r="B28" s="4"/>
      <c r="C28" s="4"/>
      <c r="D28" s="4"/>
      <c r="E28" s="5"/>
      <c r="F28" s="5"/>
      <c r="G28" s="5"/>
      <c r="H28" s="4"/>
      <c r="I28" s="4"/>
      <c r="K28" s="5"/>
      <c r="L28" s="4"/>
      <c r="M28" s="4"/>
      <c r="N28" s="4"/>
      <c r="O28" s="4"/>
      <c r="P28" s="4"/>
      <c r="Q28" s="8"/>
      <c r="R28" s="4"/>
    </row>
    <row r="29" spans="1:18" s="6" customFormat="1" ht="38.5" customHeight="1" x14ac:dyDescent="0.55000000000000004">
      <c r="A29" s="4">
        <f t="shared" si="0"/>
        <v>28</v>
      </c>
      <c r="B29" s="4"/>
      <c r="C29" s="4"/>
      <c r="D29" s="4"/>
      <c r="E29" s="5"/>
      <c r="F29" s="9"/>
      <c r="G29" s="9"/>
      <c r="H29" s="8"/>
      <c r="I29" s="4"/>
      <c r="K29" s="5"/>
      <c r="L29" s="8"/>
      <c r="M29" s="4"/>
      <c r="N29" s="4"/>
      <c r="O29" s="4"/>
      <c r="P29" s="4"/>
      <c r="Q29" s="8"/>
      <c r="R29" s="4"/>
    </row>
    <row r="30" spans="1:18" s="6" customFormat="1" ht="38.5" customHeight="1" x14ac:dyDescent="0.55000000000000004">
      <c r="A30" s="4">
        <f t="shared" si="0"/>
        <v>29</v>
      </c>
      <c r="B30" s="4"/>
      <c r="C30" s="4"/>
      <c r="D30" s="4"/>
      <c r="E30" s="5"/>
      <c r="F30" s="5"/>
      <c r="G30" s="5"/>
      <c r="H30" s="4"/>
      <c r="I30" s="4"/>
      <c r="K30" s="5"/>
      <c r="L30" s="4"/>
      <c r="M30" s="4"/>
      <c r="N30" s="4"/>
      <c r="O30" s="4"/>
      <c r="P30" s="4"/>
      <c r="Q30" s="8"/>
      <c r="R30" s="4"/>
    </row>
    <row r="31" spans="1:18" s="6" customFormat="1" ht="38.5" customHeight="1" x14ac:dyDescent="0.55000000000000004">
      <c r="A31" s="4">
        <f t="shared" si="0"/>
        <v>30</v>
      </c>
      <c r="B31" s="4"/>
      <c r="C31" s="4"/>
      <c r="D31" s="4"/>
      <c r="E31" s="5"/>
      <c r="F31" s="9"/>
      <c r="G31" s="9"/>
      <c r="H31" s="8"/>
      <c r="I31" s="4"/>
      <c r="K31" s="5"/>
      <c r="L31" s="8"/>
      <c r="M31" s="4"/>
      <c r="N31" s="4"/>
      <c r="O31" s="4"/>
      <c r="P31" s="4"/>
      <c r="Q31" s="8"/>
      <c r="R31" s="4"/>
    </row>
    <row r="32" spans="1:18" s="6" customFormat="1" ht="38.5" customHeight="1" x14ac:dyDescent="0.55000000000000004">
      <c r="A32" s="4">
        <f t="shared" si="0"/>
        <v>31</v>
      </c>
      <c r="B32" s="4"/>
      <c r="C32" s="4"/>
      <c r="D32" s="4"/>
      <c r="E32" s="5"/>
      <c r="F32" s="9"/>
      <c r="G32" s="9"/>
      <c r="H32" s="8"/>
      <c r="I32" s="4"/>
      <c r="K32" s="5"/>
      <c r="L32" s="8"/>
      <c r="M32" s="4"/>
      <c r="N32" s="4"/>
      <c r="O32" s="4"/>
      <c r="P32" s="4"/>
      <c r="Q32" s="8"/>
      <c r="R32" s="4"/>
    </row>
    <row r="33" spans="1:18" s="6" customFormat="1" ht="38.5" customHeight="1" x14ac:dyDescent="0.55000000000000004">
      <c r="A33" s="4">
        <f t="shared" si="0"/>
        <v>32</v>
      </c>
      <c r="B33" s="4"/>
      <c r="C33" s="4"/>
      <c r="D33" s="4"/>
      <c r="E33" s="5"/>
      <c r="F33" s="5"/>
      <c r="G33" s="5"/>
      <c r="H33" s="4"/>
      <c r="I33" s="4"/>
      <c r="K33" s="5"/>
      <c r="L33" s="4"/>
      <c r="M33" s="4"/>
      <c r="N33" s="4"/>
      <c r="O33" s="4"/>
      <c r="P33" s="4"/>
      <c r="Q33" s="8"/>
      <c r="R33" s="4"/>
    </row>
    <row r="34" spans="1:18" s="6" customFormat="1" ht="38.5" customHeight="1" x14ac:dyDescent="0.55000000000000004">
      <c r="A34" s="4">
        <f t="shared" si="0"/>
        <v>33</v>
      </c>
      <c r="B34" s="4"/>
      <c r="C34" s="4"/>
      <c r="D34" s="4"/>
      <c r="E34" s="5"/>
      <c r="F34" s="9"/>
      <c r="G34" s="9"/>
      <c r="H34" s="8"/>
      <c r="I34" s="4"/>
      <c r="K34" s="5"/>
      <c r="L34" s="40"/>
      <c r="M34" s="4"/>
      <c r="N34" s="4"/>
      <c r="O34" s="4"/>
      <c r="P34" s="4"/>
      <c r="Q34" s="8"/>
      <c r="R34" s="4"/>
    </row>
    <row r="35" spans="1:18" s="6" customFormat="1" ht="38.5" customHeight="1" x14ac:dyDescent="0.55000000000000004">
      <c r="A35" s="4">
        <f t="shared" ref="A35:A68" si="2">ROW()-1</f>
        <v>34</v>
      </c>
      <c r="B35" s="4"/>
      <c r="C35" s="4"/>
      <c r="D35" s="4"/>
      <c r="E35" s="5"/>
      <c r="F35" s="5"/>
      <c r="G35" s="5"/>
      <c r="H35" s="4"/>
      <c r="I35" s="4"/>
      <c r="K35" s="5"/>
      <c r="L35" s="4"/>
      <c r="M35" s="4"/>
      <c r="N35" s="4"/>
      <c r="O35" s="4"/>
      <c r="P35" s="4"/>
      <c r="Q35" s="8"/>
      <c r="R35" s="4"/>
    </row>
    <row r="36" spans="1:18" s="6" customFormat="1" ht="38.5" customHeight="1" x14ac:dyDescent="0.55000000000000004">
      <c r="A36" s="4">
        <f t="shared" si="2"/>
        <v>35</v>
      </c>
      <c r="B36" s="4"/>
      <c r="C36" s="4"/>
      <c r="D36" s="4"/>
      <c r="E36" s="5"/>
      <c r="F36" s="9"/>
      <c r="G36" s="9"/>
      <c r="H36" s="8"/>
      <c r="I36" s="4"/>
      <c r="K36" s="5"/>
      <c r="L36" s="8"/>
      <c r="M36" s="4"/>
      <c r="N36" s="4"/>
      <c r="O36" s="4"/>
      <c r="P36" s="4"/>
      <c r="Q36" s="8"/>
      <c r="R36" s="4"/>
    </row>
    <row r="37" spans="1:18" s="6" customFormat="1" ht="38.5" customHeight="1" x14ac:dyDescent="0.55000000000000004">
      <c r="A37" s="4">
        <f t="shared" si="2"/>
        <v>36</v>
      </c>
      <c r="B37" s="4"/>
      <c r="C37" s="4"/>
      <c r="D37" s="4"/>
      <c r="E37" s="5"/>
      <c r="F37" s="5"/>
      <c r="G37" s="5"/>
      <c r="H37" s="4"/>
      <c r="I37" s="4"/>
      <c r="K37" s="5"/>
      <c r="L37" s="4"/>
      <c r="M37" s="4"/>
      <c r="N37" s="4"/>
      <c r="O37" s="4"/>
      <c r="P37" s="4"/>
      <c r="Q37" s="8"/>
      <c r="R37" s="4"/>
    </row>
    <row r="38" spans="1:18" s="6" customFormat="1" ht="38.5" customHeight="1" x14ac:dyDescent="0.55000000000000004">
      <c r="A38" s="4">
        <f t="shared" si="2"/>
        <v>37</v>
      </c>
      <c r="B38" s="4"/>
      <c r="C38" s="4"/>
      <c r="D38" s="4"/>
      <c r="E38" s="5"/>
      <c r="F38" s="9"/>
      <c r="G38" s="9"/>
      <c r="H38" s="8"/>
      <c r="I38" s="4"/>
      <c r="K38" s="5"/>
      <c r="L38" s="8"/>
      <c r="M38" s="4"/>
      <c r="N38" s="4"/>
      <c r="O38" s="4"/>
      <c r="P38" s="4"/>
      <c r="Q38" s="8"/>
      <c r="R38" s="4"/>
    </row>
    <row r="39" spans="1:18" s="6" customFormat="1" ht="38.5" customHeight="1" x14ac:dyDescent="0.55000000000000004">
      <c r="A39" s="4">
        <f t="shared" si="2"/>
        <v>38</v>
      </c>
      <c r="B39" s="4"/>
      <c r="C39" s="4"/>
      <c r="D39" s="4"/>
      <c r="E39" s="5"/>
      <c r="F39" s="9"/>
      <c r="G39" s="9"/>
      <c r="H39" s="8"/>
      <c r="I39" s="4"/>
      <c r="K39" s="5"/>
      <c r="L39" s="8"/>
      <c r="M39" s="4"/>
      <c r="N39" s="4"/>
      <c r="O39" s="4"/>
      <c r="P39" s="4"/>
      <c r="Q39" s="8"/>
      <c r="R39" s="4"/>
    </row>
    <row r="40" spans="1:18" s="6" customFormat="1" ht="38.5" customHeight="1" x14ac:dyDescent="0.55000000000000004">
      <c r="A40" s="4">
        <f t="shared" si="2"/>
        <v>39</v>
      </c>
      <c r="B40" s="4"/>
      <c r="C40" s="4"/>
      <c r="D40" s="4"/>
      <c r="E40" s="5"/>
      <c r="F40" s="5"/>
      <c r="G40" s="5"/>
      <c r="H40" s="4"/>
      <c r="I40" s="4"/>
      <c r="K40" s="5"/>
      <c r="L40" s="4"/>
      <c r="M40" s="4"/>
      <c r="N40" s="4"/>
      <c r="O40" s="4"/>
      <c r="P40" s="4"/>
      <c r="Q40" s="8"/>
      <c r="R40" s="4"/>
    </row>
    <row r="41" spans="1:18" s="6" customFormat="1" ht="38.5" customHeight="1" x14ac:dyDescent="0.55000000000000004">
      <c r="A41" s="4">
        <f t="shared" si="2"/>
        <v>40</v>
      </c>
      <c r="B41" s="4"/>
      <c r="C41" s="4"/>
      <c r="D41" s="4"/>
      <c r="E41" s="5"/>
      <c r="F41" s="9"/>
      <c r="G41" s="9"/>
      <c r="H41" s="8"/>
      <c r="I41" s="4"/>
      <c r="K41" s="5"/>
      <c r="L41" s="8"/>
      <c r="M41" s="4"/>
      <c r="N41" s="4"/>
      <c r="O41" s="4"/>
      <c r="P41" s="4"/>
      <c r="Q41" s="8"/>
      <c r="R41" s="4"/>
    </row>
    <row r="42" spans="1:18" s="6" customFormat="1" ht="38.5" customHeight="1" x14ac:dyDescent="0.55000000000000004">
      <c r="A42" s="4">
        <f t="shared" si="2"/>
        <v>41</v>
      </c>
      <c r="B42" s="4"/>
      <c r="C42" s="4"/>
      <c r="D42" s="4"/>
      <c r="E42" s="5"/>
      <c r="F42" s="5"/>
      <c r="G42" s="5"/>
      <c r="H42" s="4"/>
      <c r="I42" s="4"/>
      <c r="K42" s="5"/>
      <c r="L42" s="4"/>
      <c r="M42" s="4"/>
      <c r="N42" s="4"/>
      <c r="O42" s="4"/>
      <c r="P42" s="4"/>
      <c r="Q42" s="8"/>
      <c r="R42" s="4"/>
    </row>
    <row r="43" spans="1:18" s="6" customFormat="1" ht="38.5" customHeight="1" x14ac:dyDescent="0.55000000000000004">
      <c r="A43" s="4">
        <f t="shared" si="2"/>
        <v>42</v>
      </c>
      <c r="B43" s="4"/>
      <c r="C43" s="4"/>
      <c r="D43" s="4"/>
      <c r="E43" s="5"/>
      <c r="F43" s="9"/>
      <c r="G43" s="9"/>
      <c r="H43" s="8"/>
      <c r="I43" s="4"/>
      <c r="K43" s="5"/>
      <c r="L43" s="8"/>
      <c r="M43" s="4"/>
      <c r="N43" s="4"/>
      <c r="O43" s="4"/>
      <c r="P43" s="4"/>
      <c r="Q43" s="8"/>
      <c r="R43" s="4"/>
    </row>
    <row r="44" spans="1:18" s="6" customFormat="1" ht="38.5" customHeight="1" x14ac:dyDescent="0.55000000000000004">
      <c r="A44" s="4">
        <f t="shared" si="2"/>
        <v>43</v>
      </c>
      <c r="B44" s="4"/>
      <c r="C44" s="4"/>
      <c r="D44" s="4"/>
      <c r="E44" s="5"/>
      <c r="F44" s="9"/>
      <c r="G44" s="9"/>
      <c r="H44" s="8"/>
      <c r="I44" s="4"/>
      <c r="K44" s="5"/>
      <c r="L44" s="8"/>
      <c r="M44" s="4"/>
      <c r="N44" s="4"/>
      <c r="O44" s="4"/>
      <c r="P44" s="4"/>
      <c r="Q44" s="8"/>
      <c r="R44" s="4"/>
    </row>
    <row r="45" spans="1:18" s="6" customFormat="1" ht="38.5" customHeight="1" x14ac:dyDescent="0.55000000000000004">
      <c r="A45" s="4">
        <f t="shared" si="2"/>
        <v>44</v>
      </c>
      <c r="B45" s="4"/>
      <c r="C45" s="4"/>
      <c r="D45" s="4"/>
      <c r="E45" s="5"/>
      <c r="F45" s="5"/>
      <c r="G45" s="5"/>
      <c r="H45" s="4"/>
      <c r="I45" s="4"/>
      <c r="K45" s="5"/>
      <c r="L45" s="4"/>
      <c r="M45" s="4"/>
      <c r="N45" s="4"/>
      <c r="O45" s="4"/>
      <c r="P45" s="4"/>
      <c r="Q45" s="8"/>
      <c r="R45" s="4"/>
    </row>
    <row r="46" spans="1:18" s="6" customFormat="1" ht="38.5" customHeight="1" x14ac:dyDescent="0.55000000000000004">
      <c r="A46" s="4">
        <f t="shared" si="2"/>
        <v>45</v>
      </c>
      <c r="B46" s="4"/>
      <c r="C46" s="4"/>
      <c r="D46" s="4"/>
      <c r="E46" s="5"/>
      <c r="F46" s="9"/>
      <c r="G46" s="9"/>
      <c r="H46" s="8"/>
      <c r="I46" s="4"/>
      <c r="K46" s="5"/>
      <c r="L46" s="40"/>
      <c r="M46" s="4"/>
      <c r="N46" s="4"/>
      <c r="O46" s="4"/>
      <c r="P46" s="4"/>
      <c r="Q46" s="8"/>
      <c r="R46" s="4"/>
    </row>
    <row r="47" spans="1:18" s="6" customFormat="1" ht="38.5" customHeight="1" x14ac:dyDescent="0.55000000000000004">
      <c r="A47" s="4">
        <f t="shared" si="2"/>
        <v>46</v>
      </c>
      <c r="B47" s="4"/>
      <c r="C47" s="4"/>
      <c r="D47" s="4"/>
      <c r="E47" s="5"/>
      <c r="F47" s="5"/>
      <c r="G47" s="5"/>
      <c r="H47" s="4"/>
      <c r="I47" s="4"/>
      <c r="K47" s="5"/>
      <c r="L47" s="4"/>
      <c r="M47" s="4"/>
      <c r="N47" s="4"/>
      <c r="O47" s="4"/>
      <c r="P47" s="4"/>
      <c r="Q47" s="8"/>
      <c r="R47" s="4"/>
    </row>
    <row r="48" spans="1:18" s="6" customFormat="1" ht="38.5" customHeight="1" x14ac:dyDescent="0.55000000000000004">
      <c r="A48" s="4">
        <f t="shared" si="2"/>
        <v>47</v>
      </c>
      <c r="B48" s="4"/>
      <c r="C48" s="4"/>
      <c r="D48" s="4"/>
      <c r="E48" s="5"/>
      <c r="F48" s="9"/>
      <c r="G48" s="9"/>
      <c r="H48" s="8"/>
      <c r="I48" s="4"/>
      <c r="K48" s="5"/>
      <c r="L48" s="8"/>
      <c r="M48" s="4"/>
      <c r="N48" s="4"/>
      <c r="O48" s="4"/>
      <c r="P48" s="4"/>
      <c r="Q48" s="8"/>
      <c r="R48" s="4"/>
    </row>
    <row r="49" spans="1:18" s="6" customFormat="1" ht="38.5" customHeight="1" x14ac:dyDescent="0.55000000000000004">
      <c r="A49" s="4">
        <f t="shared" si="2"/>
        <v>48</v>
      </c>
      <c r="B49" s="4"/>
      <c r="C49" s="4"/>
      <c r="D49" s="4"/>
      <c r="E49" s="5"/>
      <c r="F49" s="5"/>
      <c r="G49" s="5"/>
      <c r="H49" s="4"/>
      <c r="I49" s="4"/>
      <c r="K49" s="5"/>
      <c r="L49" s="4"/>
      <c r="M49" s="4"/>
      <c r="N49" s="4"/>
      <c r="O49" s="4"/>
      <c r="P49" s="4"/>
      <c r="Q49" s="8"/>
      <c r="R49" s="4"/>
    </row>
    <row r="50" spans="1:18" s="6" customFormat="1" ht="38.5" customHeight="1" x14ac:dyDescent="0.55000000000000004">
      <c r="A50" s="4">
        <f t="shared" si="2"/>
        <v>49</v>
      </c>
      <c r="B50" s="4"/>
      <c r="C50" s="4"/>
      <c r="D50" s="4"/>
      <c r="E50" s="5"/>
      <c r="F50" s="9"/>
      <c r="G50" s="9"/>
      <c r="H50" s="8"/>
      <c r="I50" s="4"/>
      <c r="K50" s="5"/>
      <c r="L50" s="8"/>
      <c r="M50" s="4"/>
      <c r="N50" s="4"/>
      <c r="O50" s="4"/>
      <c r="P50" s="4"/>
      <c r="Q50" s="8"/>
      <c r="R50" s="4"/>
    </row>
    <row r="51" spans="1:18" s="6" customFormat="1" ht="38.5" customHeight="1" x14ac:dyDescent="0.55000000000000004">
      <c r="A51" s="4">
        <f t="shared" si="2"/>
        <v>50</v>
      </c>
      <c r="B51" s="4"/>
      <c r="C51" s="4"/>
      <c r="D51" s="4"/>
      <c r="E51" s="5"/>
      <c r="F51" s="9"/>
      <c r="G51" s="9"/>
      <c r="H51" s="8"/>
      <c r="I51" s="4"/>
      <c r="K51" s="5"/>
      <c r="L51" s="8"/>
      <c r="M51" s="4"/>
      <c r="N51" s="4"/>
      <c r="O51" s="4"/>
      <c r="P51" s="4"/>
      <c r="Q51" s="8"/>
      <c r="R51" s="4"/>
    </row>
    <row r="52" spans="1:18" s="6" customFormat="1" ht="38.5" customHeight="1" x14ac:dyDescent="0.55000000000000004">
      <c r="A52" s="4">
        <f t="shared" si="2"/>
        <v>51</v>
      </c>
      <c r="B52" s="4"/>
      <c r="C52" s="4"/>
      <c r="D52" s="4"/>
      <c r="E52" s="5"/>
      <c r="F52" s="5"/>
      <c r="G52" s="5"/>
      <c r="H52" s="4"/>
      <c r="I52" s="4"/>
      <c r="K52" s="5"/>
      <c r="L52" s="4"/>
      <c r="M52" s="4"/>
      <c r="N52" s="4"/>
      <c r="O52" s="4"/>
      <c r="P52" s="4"/>
      <c r="Q52" s="8"/>
      <c r="R52" s="4"/>
    </row>
    <row r="53" spans="1:18" s="6" customFormat="1" ht="38.5" customHeight="1" x14ac:dyDescent="0.55000000000000004">
      <c r="A53" s="4">
        <f t="shared" si="2"/>
        <v>52</v>
      </c>
      <c r="B53" s="4"/>
      <c r="C53" s="4"/>
      <c r="D53" s="4"/>
      <c r="E53" s="5"/>
      <c r="F53" s="9"/>
      <c r="G53" s="9"/>
      <c r="H53" s="8"/>
      <c r="I53" s="4"/>
      <c r="K53" s="5"/>
      <c r="L53" s="8"/>
      <c r="M53" s="4"/>
      <c r="N53" s="4"/>
      <c r="O53" s="4"/>
      <c r="P53" s="4"/>
      <c r="Q53" s="8"/>
      <c r="R53" s="4"/>
    </row>
    <row r="54" spans="1:18" s="6" customFormat="1" ht="38.5" customHeight="1" x14ac:dyDescent="0.55000000000000004">
      <c r="A54" s="4">
        <f t="shared" si="2"/>
        <v>53</v>
      </c>
      <c r="B54" s="4"/>
      <c r="C54" s="4"/>
      <c r="D54" s="4"/>
      <c r="E54" s="5"/>
      <c r="F54" s="5"/>
      <c r="G54" s="5"/>
      <c r="H54" s="4"/>
      <c r="I54" s="4"/>
      <c r="K54" s="5"/>
      <c r="L54" s="4"/>
      <c r="M54" s="4"/>
      <c r="N54" s="4"/>
      <c r="O54" s="4"/>
      <c r="P54" s="4"/>
      <c r="Q54" s="8"/>
      <c r="R54" s="4"/>
    </row>
    <row r="55" spans="1:18" s="6" customFormat="1" ht="38.5" customHeight="1" x14ac:dyDescent="0.55000000000000004">
      <c r="A55" s="4">
        <f t="shared" si="2"/>
        <v>54</v>
      </c>
      <c r="B55" s="4"/>
      <c r="C55" s="4"/>
      <c r="D55" s="4"/>
      <c r="E55" s="5"/>
      <c r="F55" s="9"/>
      <c r="G55" s="9"/>
      <c r="H55" s="8"/>
      <c r="I55" s="4"/>
      <c r="K55" s="5"/>
      <c r="L55" s="8"/>
      <c r="M55" s="4"/>
      <c r="N55" s="4"/>
      <c r="O55" s="4"/>
      <c r="P55" s="4"/>
      <c r="Q55" s="8"/>
      <c r="R55" s="4"/>
    </row>
    <row r="56" spans="1:18" s="6" customFormat="1" ht="38.5" customHeight="1" x14ac:dyDescent="0.55000000000000004">
      <c r="A56" s="4">
        <f t="shared" si="2"/>
        <v>55</v>
      </c>
      <c r="B56" s="4"/>
      <c r="C56" s="4"/>
      <c r="D56" s="4"/>
      <c r="E56" s="5"/>
      <c r="F56" s="9"/>
      <c r="G56" s="9"/>
      <c r="H56" s="8"/>
      <c r="I56" s="4"/>
      <c r="K56" s="5"/>
      <c r="L56" s="8"/>
      <c r="M56" s="4"/>
      <c r="N56" s="4"/>
      <c r="O56" s="4"/>
      <c r="P56" s="4"/>
      <c r="Q56" s="8"/>
      <c r="R56" s="4"/>
    </row>
    <row r="57" spans="1:18" s="6" customFormat="1" ht="38.5" customHeight="1" x14ac:dyDescent="0.55000000000000004">
      <c r="A57" s="4">
        <f t="shared" si="2"/>
        <v>56</v>
      </c>
      <c r="B57" s="4"/>
      <c r="C57" s="4"/>
      <c r="D57" s="4"/>
      <c r="E57" s="5"/>
      <c r="F57" s="5"/>
      <c r="G57" s="5"/>
      <c r="H57" s="4"/>
      <c r="I57" s="4"/>
      <c r="K57" s="5"/>
      <c r="L57" s="4"/>
      <c r="M57" s="4"/>
      <c r="N57" s="4"/>
      <c r="O57" s="4"/>
      <c r="P57" s="4"/>
      <c r="Q57" s="8"/>
      <c r="R57" s="4"/>
    </row>
    <row r="58" spans="1:18" s="6" customFormat="1" ht="38.5" customHeight="1" x14ac:dyDescent="0.55000000000000004">
      <c r="A58" s="4">
        <f t="shared" si="2"/>
        <v>57</v>
      </c>
      <c r="B58" s="4"/>
      <c r="C58" s="4"/>
      <c r="D58" s="4"/>
      <c r="E58" s="5"/>
      <c r="F58" s="9"/>
      <c r="G58" s="9"/>
      <c r="H58" s="8"/>
      <c r="I58" s="4"/>
      <c r="K58" s="5"/>
      <c r="L58" s="40"/>
      <c r="M58" s="4"/>
      <c r="N58" s="4"/>
      <c r="O58" s="4"/>
      <c r="P58" s="4"/>
      <c r="Q58" s="8"/>
      <c r="R58" s="4"/>
    </row>
    <row r="59" spans="1:18" s="6" customFormat="1" ht="38.5" customHeight="1" x14ac:dyDescent="0.55000000000000004">
      <c r="A59" s="4">
        <f t="shared" si="2"/>
        <v>58</v>
      </c>
      <c r="B59" s="4"/>
      <c r="C59" s="4"/>
      <c r="D59" s="4"/>
      <c r="E59" s="5"/>
      <c r="F59" s="5"/>
      <c r="G59" s="5"/>
      <c r="H59" s="4"/>
      <c r="I59" s="4"/>
      <c r="K59" s="5"/>
      <c r="L59" s="4"/>
      <c r="M59" s="4"/>
      <c r="N59" s="4"/>
      <c r="O59" s="4"/>
      <c r="P59" s="4"/>
      <c r="Q59" s="8"/>
      <c r="R59" s="4"/>
    </row>
    <row r="60" spans="1:18" s="6" customFormat="1" ht="38.5" customHeight="1" x14ac:dyDescent="0.55000000000000004">
      <c r="A60" s="4">
        <f t="shared" si="2"/>
        <v>59</v>
      </c>
      <c r="B60" s="4"/>
      <c r="C60" s="4"/>
      <c r="D60" s="4"/>
      <c r="E60" s="5"/>
      <c r="F60" s="9"/>
      <c r="G60" s="9"/>
      <c r="H60" s="8"/>
      <c r="I60" s="4"/>
      <c r="K60" s="5"/>
      <c r="L60" s="8"/>
      <c r="M60" s="4"/>
      <c r="N60" s="4"/>
      <c r="O60" s="4"/>
      <c r="P60" s="4"/>
      <c r="Q60" s="8"/>
      <c r="R60" s="4"/>
    </row>
    <row r="61" spans="1:18" s="6" customFormat="1" ht="38.5" customHeight="1" x14ac:dyDescent="0.55000000000000004">
      <c r="A61" s="4">
        <f t="shared" si="2"/>
        <v>60</v>
      </c>
      <c r="B61" s="4"/>
      <c r="C61" s="4"/>
      <c r="D61" s="4"/>
      <c r="E61" s="5"/>
      <c r="F61" s="5"/>
      <c r="G61" s="5"/>
      <c r="H61" s="4"/>
      <c r="I61" s="4"/>
      <c r="K61" s="5"/>
      <c r="L61" s="4"/>
      <c r="M61" s="4"/>
      <c r="N61" s="4"/>
      <c r="O61" s="4"/>
      <c r="P61" s="4"/>
      <c r="Q61" s="8"/>
      <c r="R61" s="4"/>
    </row>
    <row r="62" spans="1:18" s="6" customFormat="1" ht="38.5" customHeight="1" x14ac:dyDescent="0.55000000000000004">
      <c r="A62" s="4">
        <f t="shared" si="2"/>
        <v>61</v>
      </c>
      <c r="B62" s="4"/>
      <c r="C62" s="4"/>
      <c r="D62" s="4"/>
      <c r="E62" s="5"/>
      <c r="F62" s="9"/>
      <c r="G62" s="9"/>
      <c r="H62" s="8"/>
      <c r="I62" s="4"/>
      <c r="K62" s="5"/>
      <c r="L62" s="8"/>
      <c r="M62" s="4"/>
      <c r="N62" s="4"/>
      <c r="O62" s="4"/>
      <c r="P62" s="4"/>
      <c r="Q62" s="8"/>
      <c r="R62" s="4"/>
    </row>
    <row r="63" spans="1:18" s="6" customFormat="1" ht="38.5" customHeight="1" x14ac:dyDescent="0.55000000000000004">
      <c r="A63" s="4">
        <f t="shared" si="2"/>
        <v>62</v>
      </c>
      <c r="B63" s="4"/>
      <c r="C63" s="4"/>
      <c r="D63" s="4"/>
      <c r="E63" s="5"/>
      <c r="F63" s="9"/>
      <c r="G63" s="9"/>
      <c r="H63" s="8"/>
      <c r="I63" s="4"/>
      <c r="K63" s="5"/>
      <c r="L63" s="8"/>
      <c r="M63" s="4"/>
      <c r="N63" s="4"/>
      <c r="O63" s="4"/>
      <c r="P63" s="4"/>
      <c r="Q63" s="8"/>
      <c r="R63" s="4"/>
    </row>
    <row r="64" spans="1:18" s="6" customFormat="1" ht="38.5" customHeight="1" x14ac:dyDescent="0.55000000000000004">
      <c r="A64" s="4">
        <f t="shared" si="2"/>
        <v>63</v>
      </c>
      <c r="B64" s="4"/>
      <c r="C64" s="4"/>
      <c r="D64" s="4"/>
      <c r="E64" s="5"/>
      <c r="F64" s="5"/>
      <c r="G64" s="5"/>
      <c r="H64" s="4"/>
      <c r="I64" s="4"/>
      <c r="K64" s="5"/>
      <c r="L64" s="4"/>
      <c r="M64" s="4"/>
      <c r="N64" s="4"/>
      <c r="O64" s="4"/>
      <c r="P64" s="4"/>
      <c r="Q64" s="8"/>
      <c r="R64" s="4"/>
    </row>
    <row r="65" spans="1:18" s="6" customFormat="1" ht="38.5" customHeight="1" x14ac:dyDescent="0.55000000000000004">
      <c r="A65" s="4">
        <f t="shared" si="2"/>
        <v>64</v>
      </c>
      <c r="B65" s="4"/>
      <c r="C65" s="4"/>
      <c r="D65" s="4"/>
      <c r="E65" s="5"/>
      <c r="F65" s="9"/>
      <c r="G65" s="9"/>
      <c r="H65" s="8"/>
      <c r="I65" s="4"/>
      <c r="K65" s="5"/>
      <c r="L65" s="8"/>
      <c r="M65" s="4"/>
      <c r="N65" s="4"/>
      <c r="O65" s="4"/>
      <c r="P65" s="4"/>
      <c r="Q65" s="8"/>
      <c r="R65" s="4"/>
    </row>
    <row r="66" spans="1:18" s="6" customFormat="1" ht="38.5" customHeight="1" x14ac:dyDescent="0.55000000000000004">
      <c r="A66" s="4">
        <f t="shared" si="2"/>
        <v>65</v>
      </c>
      <c r="B66" s="4"/>
      <c r="C66" s="4"/>
      <c r="D66" s="4"/>
      <c r="E66" s="5"/>
      <c r="F66" s="5"/>
      <c r="G66" s="5"/>
      <c r="H66" s="4"/>
      <c r="I66" s="4"/>
      <c r="K66" s="5"/>
      <c r="L66" s="4"/>
      <c r="M66" s="4"/>
      <c r="N66" s="4"/>
      <c r="O66" s="4"/>
      <c r="P66" s="4"/>
      <c r="Q66" s="8"/>
      <c r="R66" s="4"/>
    </row>
    <row r="67" spans="1:18" s="6" customFormat="1" ht="38.5" customHeight="1" x14ac:dyDescent="0.55000000000000004">
      <c r="A67" s="4">
        <f t="shared" si="2"/>
        <v>66</v>
      </c>
      <c r="B67" s="4"/>
      <c r="C67" s="4"/>
      <c r="D67" s="4"/>
      <c r="E67" s="5"/>
      <c r="F67" s="9"/>
      <c r="G67" s="9"/>
      <c r="H67" s="8"/>
      <c r="I67" s="4"/>
      <c r="K67" s="5"/>
      <c r="L67" s="8"/>
      <c r="M67" s="4"/>
      <c r="N67" s="4"/>
      <c r="O67" s="4"/>
      <c r="P67" s="4"/>
      <c r="Q67" s="8"/>
      <c r="R67" s="4"/>
    </row>
    <row r="68" spans="1:18" s="6" customFormat="1" ht="38.5" customHeight="1" x14ac:dyDescent="0.55000000000000004">
      <c r="A68" s="4">
        <f t="shared" si="2"/>
        <v>67</v>
      </c>
      <c r="B68" s="4"/>
      <c r="C68" s="4"/>
      <c r="D68" s="4"/>
      <c r="E68" s="5"/>
      <c r="F68" s="9"/>
      <c r="G68" s="9"/>
      <c r="H68" s="8"/>
      <c r="I68" s="4"/>
      <c r="K68" s="5"/>
      <c r="L68" s="8"/>
      <c r="M68" s="4"/>
      <c r="N68" s="4"/>
      <c r="O68" s="4"/>
      <c r="P68" s="4"/>
      <c r="Q68" s="8"/>
      <c r="R68" s="4"/>
    </row>
    <row r="69" spans="1:18" s="6" customFormat="1" ht="93.5" customHeight="1" x14ac:dyDescent="0.55000000000000004">
      <c r="A69" s="4"/>
      <c r="B69" s="4"/>
      <c r="C69" s="4"/>
      <c r="D69" s="4"/>
      <c r="E69" s="5"/>
      <c r="F69" s="5"/>
      <c r="G69" s="5"/>
      <c r="H69" s="4"/>
      <c r="I69" s="4"/>
      <c r="K69" s="5"/>
      <c r="L69" s="4" t="s">
        <v>330</v>
      </c>
      <c r="M69" s="4"/>
      <c r="N69" s="4"/>
      <c r="O69" s="4"/>
      <c r="P69" s="4"/>
      <c r="Q69" s="8"/>
      <c r="R69" s="4"/>
    </row>
    <row r="70" spans="1:18" s="6" customFormat="1" ht="109.5" customHeight="1" x14ac:dyDescent="0.55000000000000004">
      <c r="A70" s="4"/>
      <c r="B70" s="4"/>
      <c r="C70" s="4"/>
      <c r="D70" s="4"/>
      <c r="E70" s="5"/>
      <c r="F70" s="5"/>
      <c r="G70" s="5"/>
      <c r="H70" s="4"/>
      <c r="I70" s="4"/>
      <c r="K70" s="5"/>
      <c r="L70" s="4" t="s">
        <v>331</v>
      </c>
      <c r="M70" s="4"/>
      <c r="N70" s="4"/>
      <c r="O70" s="4"/>
      <c r="P70" s="4"/>
      <c r="Q70" s="8"/>
      <c r="R70" s="4"/>
    </row>
    <row r="71" spans="1:18" s="6" customFormat="1" ht="108" x14ac:dyDescent="0.55000000000000004">
      <c r="A71" s="4"/>
      <c r="B71" s="11"/>
      <c r="C71" s="11"/>
      <c r="D71" s="11"/>
      <c r="E71" s="5"/>
      <c r="F71" s="24"/>
      <c r="G71" s="24"/>
      <c r="H71" s="11" t="s">
        <v>332</v>
      </c>
      <c r="I71" s="11"/>
      <c r="K71" s="24" t="s">
        <v>333</v>
      </c>
      <c r="L71" s="11" t="s">
        <v>334</v>
      </c>
      <c r="M71" s="11"/>
      <c r="N71" s="11"/>
      <c r="O71" s="28"/>
      <c r="P71" s="11"/>
      <c r="Q71" s="75"/>
      <c r="R71" s="11"/>
    </row>
    <row r="72" spans="1:18" s="6" customFormat="1" ht="75.5" customHeight="1" x14ac:dyDescent="0.55000000000000004">
      <c r="A72" s="4"/>
      <c r="B72" s="4"/>
      <c r="C72" s="4"/>
      <c r="D72" s="4"/>
      <c r="E72" s="5"/>
      <c r="F72" s="5"/>
      <c r="G72" s="5"/>
      <c r="H72" s="4"/>
      <c r="I72" s="4"/>
      <c r="K72" s="5"/>
      <c r="L72" s="4" t="s">
        <v>335</v>
      </c>
      <c r="M72" s="4"/>
      <c r="N72" s="4"/>
      <c r="O72" s="4"/>
      <c r="P72" s="4"/>
      <c r="Q72" s="8"/>
      <c r="R72" s="4"/>
    </row>
    <row r="73" spans="1:18" s="6" customFormat="1" ht="36" customHeight="1" x14ac:dyDescent="0.55000000000000004">
      <c r="A73" s="4"/>
      <c r="B73" s="4"/>
      <c r="C73" s="4"/>
      <c r="D73" s="4"/>
      <c r="E73" s="5"/>
      <c r="F73" s="5"/>
      <c r="G73" s="5"/>
      <c r="H73" s="4" t="s">
        <v>336</v>
      </c>
      <c r="I73" s="4"/>
      <c r="K73" s="5"/>
      <c r="L73" s="4" t="s">
        <v>337</v>
      </c>
      <c r="M73" s="4"/>
      <c r="N73" s="4"/>
      <c r="O73" s="41"/>
      <c r="P73" s="4"/>
      <c r="Q73" s="76"/>
      <c r="R73" s="4"/>
    </row>
    <row r="74" spans="1:18" s="6" customFormat="1" ht="78.5" customHeight="1" x14ac:dyDescent="0.55000000000000004">
      <c r="A74" s="4"/>
      <c r="B74" s="4"/>
      <c r="C74" s="4"/>
      <c r="D74" s="4"/>
      <c r="E74" s="5"/>
      <c r="F74" s="5" t="s">
        <v>338</v>
      </c>
      <c r="G74" s="5"/>
      <c r="H74" s="4" t="s">
        <v>339</v>
      </c>
      <c r="I74" s="4"/>
      <c r="K74" s="5"/>
      <c r="L74" s="41" t="s">
        <v>340</v>
      </c>
      <c r="M74" s="4"/>
      <c r="N74" s="4"/>
      <c r="O74" s="4"/>
      <c r="P74" s="4"/>
      <c r="Q74" s="8"/>
      <c r="R74" s="4"/>
    </row>
    <row r="75" spans="1:18" s="6" customFormat="1" ht="86" customHeight="1" x14ac:dyDescent="0.55000000000000004">
      <c r="A75" s="4"/>
      <c r="B75" s="4"/>
      <c r="C75" s="4"/>
      <c r="D75" s="4"/>
      <c r="E75" s="5"/>
      <c r="F75" s="77"/>
      <c r="G75" s="77"/>
      <c r="H75" s="4" t="s">
        <v>341</v>
      </c>
      <c r="I75" s="4"/>
      <c r="K75" s="5"/>
      <c r="L75" s="78" t="s">
        <v>342</v>
      </c>
      <c r="M75" s="79"/>
      <c r="N75" s="79"/>
      <c r="O75" s="79"/>
      <c r="P75" s="4"/>
      <c r="Q75" s="8"/>
      <c r="R75" s="4"/>
    </row>
    <row r="76" spans="1:18" s="6" customFormat="1" ht="77" customHeight="1" x14ac:dyDescent="0.55000000000000004">
      <c r="A76" s="4"/>
      <c r="B76" s="80"/>
      <c r="C76" s="80"/>
      <c r="D76" s="80"/>
      <c r="E76" s="81"/>
      <c r="F76" s="81"/>
      <c r="G76" s="81"/>
      <c r="H76" s="80"/>
      <c r="I76" s="80"/>
      <c r="K76" s="81" t="s">
        <v>343</v>
      </c>
      <c r="L76" s="80" t="s">
        <v>344</v>
      </c>
      <c r="M76" s="80"/>
      <c r="N76" s="80"/>
      <c r="O76" s="82"/>
      <c r="P76" s="80"/>
      <c r="Q76" s="8"/>
      <c r="R76" s="80"/>
    </row>
    <row r="77" spans="1:18" s="6" customFormat="1" x14ac:dyDescent="0.55000000000000004">
      <c r="E77" s="83"/>
      <c r="F77" s="84"/>
      <c r="G77" s="84"/>
      <c r="K77" s="84"/>
      <c r="L77" s="85"/>
      <c r="M77" s="85"/>
      <c r="N77" s="85"/>
      <c r="Q77" s="8"/>
    </row>
    <row r="78" spans="1:18" x14ac:dyDescent="0.55000000000000004">
      <c r="B78" s="87" t="s">
        <v>345</v>
      </c>
      <c r="C78" s="26" t="s">
        <v>346</v>
      </c>
      <c r="D78" s="26"/>
      <c r="E78" s="26" t="e">
        <f>COUNTIFS(#REF!,"&lt;2023/10/1",#REF!,"&gt;2023/8/31")</f>
        <v>#REF!</v>
      </c>
      <c r="H78" s="6"/>
    </row>
    <row r="79" spans="1:18" x14ac:dyDescent="0.55000000000000004">
      <c r="B79" s="87" t="s">
        <v>345</v>
      </c>
      <c r="C79" s="26" t="s">
        <v>347</v>
      </c>
      <c r="D79" s="26"/>
      <c r="E79" s="26" t="e">
        <f>COUNTIFS(#REF!,"&lt;2023/11/1",#REF!,"&gt;2023/9/30")</f>
        <v>#REF!</v>
      </c>
    </row>
    <row r="80" spans="1:18" x14ac:dyDescent="0.55000000000000004">
      <c r="B80" s="87" t="s">
        <v>345</v>
      </c>
      <c r="C80" s="26" t="s">
        <v>348</v>
      </c>
      <c r="D80" s="26"/>
      <c r="E80" s="26" t="e">
        <f>COUNTIFS(#REF!,"&lt;2023/12/1",#REF!,"&gt;2023/10/31")</f>
        <v>#REF!</v>
      </c>
    </row>
    <row r="81" spans="2:8" x14ac:dyDescent="0.55000000000000004">
      <c r="B81" s="87" t="s">
        <v>349</v>
      </c>
      <c r="C81" s="26" t="s">
        <v>350</v>
      </c>
      <c r="D81" s="26"/>
      <c r="E81" s="26" t="e">
        <f>COUNTIFS(#REF!,"&lt;2024/1/1",#REF!,"&gt;2023/11/30")</f>
        <v>#REF!</v>
      </c>
      <c r="H81" s="6"/>
    </row>
    <row r="82" spans="2:8" x14ac:dyDescent="0.55000000000000004">
      <c r="B82" s="87" t="s">
        <v>349</v>
      </c>
      <c r="C82" s="26" t="s">
        <v>351</v>
      </c>
      <c r="D82" s="26"/>
      <c r="E82" s="26" t="e">
        <f>COUNTIFS(#REF!,"&lt;2024/2/1",#REF!,"&gt;2023/12/31")</f>
        <v>#REF!</v>
      </c>
    </row>
    <row r="83" spans="2:8" x14ac:dyDescent="0.55000000000000004">
      <c r="B83" s="87" t="s">
        <v>349</v>
      </c>
      <c r="C83" s="26" t="s">
        <v>352</v>
      </c>
      <c r="D83" s="26"/>
      <c r="E83" s="26" t="e">
        <f>COUNTIFS(#REF!,"&lt;2024/3/1",#REF!,"&gt;2024/1/31")</f>
        <v>#REF!</v>
      </c>
    </row>
    <row r="84" spans="2:8" x14ac:dyDescent="0.55000000000000004">
      <c r="B84" s="87" t="s">
        <v>353</v>
      </c>
      <c r="C84" s="26" t="s">
        <v>354</v>
      </c>
      <c r="D84" s="26"/>
      <c r="E84" s="26">
        <f>COUNTIFS(E$2:E$68,"&lt;2024/4/1",E$2:E$68,"&gt;2024/2/29")</f>
        <v>0</v>
      </c>
    </row>
    <row r="85" spans="2:8" x14ac:dyDescent="0.55000000000000004">
      <c r="B85" s="87" t="s">
        <v>353</v>
      </c>
      <c r="C85" s="26" t="s">
        <v>355</v>
      </c>
      <c r="D85" s="26"/>
      <c r="E85" s="26">
        <f>COUNTIFS(E$2:E$68,"&lt;2024/5/1",E$2:E$68,"&gt;2024/3/31")</f>
        <v>3</v>
      </c>
    </row>
    <row r="86" spans="2:8" x14ac:dyDescent="0.55000000000000004">
      <c r="B86" s="86" t="s">
        <v>353</v>
      </c>
      <c r="C86" s="6" t="s">
        <v>356</v>
      </c>
      <c r="D86" s="6"/>
      <c r="E86" s="6">
        <f>COUNTIFS(E$2:E$68,"&lt;2024/6/1",E$2:E$68,"&gt;2024/4/30")</f>
        <v>0</v>
      </c>
    </row>
    <row r="87" spans="2:8" x14ac:dyDescent="0.55000000000000004">
      <c r="B87" s="86" t="s">
        <v>357</v>
      </c>
      <c r="C87" s="6" t="s">
        <v>358</v>
      </c>
      <c r="D87" s="6"/>
      <c r="E87" s="6">
        <f>COUNTIFS(E$2:E$68,"&lt;2024/7/1",E$2:E$68,"&gt;2024/5/31")</f>
        <v>0</v>
      </c>
    </row>
    <row r="88" spans="2:8" x14ac:dyDescent="0.55000000000000004">
      <c r="B88" s="86" t="s">
        <v>357</v>
      </c>
      <c r="C88" s="6" t="s">
        <v>359</v>
      </c>
      <c r="D88" s="6"/>
      <c r="E88" s="6">
        <f>COUNTIFS(E$2:E$68,"&lt;2024/8/1",E$2:E$68,"&gt;2024/6/30")</f>
        <v>0</v>
      </c>
    </row>
    <row r="89" spans="2:8" x14ac:dyDescent="0.55000000000000004">
      <c r="B89" s="86" t="s">
        <v>357</v>
      </c>
      <c r="C89" s="6" t="s">
        <v>360</v>
      </c>
      <c r="D89" s="6"/>
      <c r="E89" s="6">
        <f>COUNTIFS(E$2:E$68,"&lt;2024/9/1",E$2:E$68,"&gt;2024/7/31")</f>
        <v>0</v>
      </c>
    </row>
    <row r="90" spans="2:8" x14ac:dyDescent="0.55000000000000004">
      <c r="B90" s="86" t="s">
        <v>361</v>
      </c>
      <c r="C90" s="6" t="s">
        <v>346</v>
      </c>
      <c r="D90" s="6"/>
      <c r="E90" s="6">
        <f>COUNTIFS(E$2:E$68,"&lt;2024/10/1",E$2:E$68,"&gt;2024/8/31")</f>
        <v>0</v>
      </c>
    </row>
    <row r="91" spans="2:8" x14ac:dyDescent="0.55000000000000004">
      <c r="B91" s="86" t="s">
        <v>361</v>
      </c>
      <c r="C91" s="6" t="s">
        <v>347</v>
      </c>
      <c r="D91" s="6"/>
      <c r="E91" s="6">
        <f>COUNTIFS(E$2:E$68,"&lt;2024/11/1",E$2:E$68,"&gt;2024/9/30")</f>
        <v>0</v>
      </c>
    </row>
    <row r="92" spans="2:8" x14ac:dyDescent="0.55000000000000004">
      <c r="B92" s="86" t="s">
        <v>361</v>
      </c>
      <c r="C92" s="6" t="s">
        <v>348</v>
      </c>
      <c r="D92" s="6"/>
      <c r="E92" s="6">
        <f>COUNTIFS(E$2:E$68,"&lt;2024/12/1",E$2:E$68,"&gt;2024/10/31")</f>
        <v>0</v>
      </c>
    </row>
    <row r="93" spans="2:8" x14ac:dyDescent="0.55000000000000004">
      <c r="B93" s="86" t="s">
        <v>362</v>
      </c>
      <c r="C93" s="6" t="s">
        <v>350</v>
      </c>
      <c r="D93" s="6"/>
      <c r="E93" s="6" t="e">
        <f>COUNTIFS(#REF!,"&lt;2025/1/1",#REF!,"&gt;2024/11/30")</f>
        <v>#REF!</v>
      </c>
    </row>
    <row r="94" spans="2:8" x14ac:dyDescent="0.55000000000000004">
      <c r="B94" s="86" t="s">
        <v>362</v>
      </c>
      <c r="C94" s="6" t="s">
        <v>351</v>
      </c>
      <c r="D94" s="6"/>
      <c r="E94" s="6" t="e">
        <f>COUNTIFS(#REF!,"&lt;2025/2/1",#REF!,"&gt;2024/12/31")</f>
        <v>#REF!</v>
      </c>
    </row>
    <row r="95" spans="2:8" x14ac:dyDescent="0.55000000000000004">
      <c r="B95" s="86" t="s">
        <v>362</v>
      </c>
      <c r="C95" s="6" t="s">
        <v>352</v>
      </c>
      <c r="D95" s="6"/>
      <c r="E95" s="6" t="e">
        <f>COUNTIFS(#REF!,"&lt;2025/3/1",#REF!,"&gt;2025/1/31")</f>
        <v>#REF!</v>
      </c>
    </row>
    <row r="96" spans="2:8" x14ac:dyDescent="0.55000000000000004">
      <c r="B96" s="86" t="s">
        <v>363</v>
      </c>
      <c r="E96" s="86" t="e">
        <f>SUM(E$78:E$95)</f>
        <v>#REF!</v>
      </c>
    </row>
  </sheetData>
  <phoneticPr fontId="3"/>
  <conditionalFormatting sqref="L71:L76">
    <cfRule type="containsText" dxfId="88" priority="4" operator="containsText" text="承認依頼済">
      <formula>NOT(ISERROR(SEARCH("承認依頼済",L71)))</formula>
    </cfRule>
  </conditionalFormatting>
  <conditionalFormatting sqref="L2:R7 H2:H77 L8:Q70 R8:R77">
    <cfRule type="containsText" dxfId="87" priority="1" operator="containsText" text="承認依頼済">
      <formula>NOT(ISERROR(SEARCH("承認依頼済",H2)))</formula>
    </cfRule>
  </conditionalFormatting>
  <conditionalFormatting sqref="M71:P74 L77:P77">
    <cfRule type="containsText" dxfId="86" priority="6" operator="containsText" text="承認依頼済">
      <formula>NOT(ISERROR(SEARCH("承認依頼済",L71)))</formula>
    </cfRule>
  </conditionalFormatting>
  <conditionalFormatting sqref="M76:P76">
    <cfRule type="containsText" dxfId="85" priority="8" operator="containsText" text="承認依頼済">
      <formula>NOT(ISERROR(SEARCH("承認依頼済",M76)))</formula>
    </cfRule>
  </conditionalFormatting>
  <conditionalFormatting sqref="P75">
    <cfRule type="containsText" dxfId="84" priority="7" operator="containsText" text="承認依頼済">
      <formula>NOT(ISERROR(SEARCH("承認依頼済",P75)))</formula>
    </cfRule>
  </conditionalFormatting>
  <conditionalFormatting sqref="Q71:R77">
    <cfRule type="containsText" dxfId="83" priority="5" operator="containsText" text="承認依頼済">
      <formula>NOT(ISERROR(SEARCH("承認依頼済",Q71)))</formula>
    </cfRule>
  </conditionalFormatting>
  <dataValidations count="1">
    <dataValidation type="list" allowBlank="1" showInputMessage="1" showErrorMessage="1" sqref="G10:G20" xr:uid="{23504C7C-0452-4973-A369-9BEF2B73C775}">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s>
  <hyperlinks>
    <hyperlink ref="L74" r:id="rId1" display="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xr:uid="{3EF4306C-FCB4-4F99-A421-A066BF846834}"/>
    <hyperlink ref="R3" r:id="rId2" xr:uid="{C137CC9A-469F-4179-93B7-5D270801BAB3}"/>
    <hyperlink ref="O3" r:id="rId3" xr:uid="{39CC0271-842C-42F4-AED6-FC42400BC9BD}"/>
    <hyperlink ref="M3" r:id="rId4" xr:uid="{A5335A7F-A3AD-4C5E-9155-B85C3545A80D}"/>
    <hyperlink ref="R4" r:id="rId5" xr:uid="{EEB8AA72-7893-44E8-9759-CD8CC5A61144}"/>
    <hyperlink ref="R2" r:id="rId6" xr:uid="{70F0E8BD-41DE-43CE-8969-890BFD0C0309}"/>
    <hyperlink ref="R9" r:id="rId7" xr:uid="{A4FBDE27-C423-4DDC-AFA2-E1D2A03A00A3}"/>
    <hyperlink ref="O2" r:id="rId8" xr:uid="{F6B9A27B-D4CC-4813-8832-7E2FD813A430}"/>
    <hyperlink ref="O9" r:id="rId9" xr:uid="{204B09E4-A695-4D60-A223-98B9E50BE31C}"/>
  </hyperlinks>
  <pageMargins left="0.25" right="0.25" top="0.75" bottom="0.75" header="0.3" footer="0.3"/>
  <pageSetup paperSize="9" scale="17" orientation="landscape" r:id="rId10"/>
  <drawing r:id="rId1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4134-9DE6-42FB-B57E-8226A31A560C}">
  <sheetPr codeName="Sheet5"/>
  <dimension ref="A1:CC6"/>
  <sheetViews>
    <sheetView topLeftCell="O1" zoomScale="56" zoomScaleNormal="56" workbookViewId="0">
      <selection activeCell="BR5" sqref="BR5"/>
    </sheetView>
  </sheetViews>
  <sheetFormatPr defaultRowHeight="18" x14ac:dyDescent="0.55000000000000004"/>
  <cols>
    <col min="1" max="5" width="8.6640625" style="92"/>
    <col min="6" max="6" width="11.75" style="92" bestFit="1" customWidth="1"/>
    <col min="7" max="7" width="11.58203125" style="92" customWidth="1"/>
    <col min="8" max="9" width="15.9140625" style="92" customWidth="1"/>
    <col min="10" max="10" width="10.9140625" style="92" customWidth="1"/>
    <col min="11" max="11" width="11.08203125" style="92" customWidth="1"/>
    <col min="12" max="12" width="25.9140625" style="92" customWidth="1"/>
    <col min="13" max="13" width="11.08203125" style="92" customWidth="1"/>
    <col min="14" max="16" width="21.08203125" style="92" customWidth="1"/>
    <col min="17" max="17" width="22.08203125" style="92" customWidth="1"/>
    <col min="18" max="19" width="12.4140625" style="92" customWidth="1"/>
    <col min="20" max="20" width="14.4140625" style="92" customWidth="1"/>
    <col min="21" max="21" width="68.25" style="92" customWidth="1"/>
    <col min="22" max="22" width="15.33203125" style="92" customWidth="1"/>
    <col min="23" max="23" width="18.1640625" style="146" customWidth="1"/>
    <col min="24" max="24" width="14.58203125" style="92" customWidth="1"/>
    <col min="25" max="25" width="22" style="92" customWidth="1"/>
    <col min="26" max="26" width="14.4140625" style="92" customWidth="1"/>
    <col min="27" max="27" width="12.4140625" style="126" customWidth="1"/>
    <col min="28" max="29" width="7.4140625" style="92" customWidth="1"/>
    <col min="30" max="30" width="11.9140625" style="155" customWidth="1"/>
    <col min="31" max="32" width="8.75" style="92" customWidth="1"/>
    <col min="33" max="33" width="12" style="92" customWidth="1"/>
    <col min="34" max="34" width="19.08203125" style="92" customWidth="1"/>
    <col min="35" max="35" width="13.33203125" style="92" customWidth="1"/>
    <col min="36" max="36" width="15.4140625" style="92" customWidth="1"/>
    <col min="37" max="37" width="7.75" style="92" customWidth="1"/>
    <col min="38" max="38" width="11.83203125" style="92" customWidth="1"/>
    <col min="39" max="39" width="13.6640625" style="92" customWidth="1"/>
    <col min="40" max="40" width="7.75" style="92" customWidth="1"/>
    <col min="41" max="41" width="17" style="126" customWidth="1"/>
    <col min="43" max="43" width="9.25" style="129" customWidth="1"/>
    <col min="44" max="44" width="10.9140625" style="92" customWidth="1"/>
    <col min="45" max="45" width="14" style="92" customWidth="1"/>
    <col min="46" max="46" width="12.75" style="92" customWidth="1"/>
    <col min="47" max="47" width="8.33203125" style="92" customWidth="1"/>
    <col min="48" max="48" width="14.9140625" customWidth="1"/>
    <col min="49" max="49" width="16" style="92" customWidth="1"/>
    <col min="50" max="50" width="14.25" style="92" customWidth="1"/>
    <col min="51" max="51" width="12.25" style="92" customWidth="1"/>
    <col min="52" max="52" width="14.25" style="92" customWidth="1"/>
    <col min="53" max="53" width="14.9140625" style="92" customWidth="1"/>
    <col min="55" max="55" width="13.6640625" style="92" customWidth="1"/>
    <col min="56" max="56" width="13.08203125" style="92" customWidth="1"/>
    <col min="58" max="58" width="10.9140625" style="92" customWidth="1"/>
    <col min="64" max="64" width="13.08203125" style="92" customWidth="1"/>
    <col min="65" max="65" width="10.08203125" style="92" customWidth="1"/>
    <col min="66" max="66" width="17.83203125" style="92" customWidth="1"/>
    <col min="67" max="67" width="13.08203125" style="114" customWidth="1"/>
    <col min="68" max="16384" width="8.6640625" style="92"/>
  </cols>
  <sheetData>
    <row r="1" spans="1:81" ht="41.5" customHeight="1" x14ac:dyDescent="0.55000000000000004">
      <c r="G1" s="92" t="s">
        <v>404</v>
      </c>
      <c r="J1" s="92" t="s">
        <v>397</v>
      </c>
      <c r="K1" s="92" t="s">
        <v>397</v>
      </c>
      <c r="M1" s="92" t="s">
        <v>396</v>
      </c>
      <c r="N1" s="92" t="s">
        <v>405</v>
      </c>
      <c r="O1" s="92" t="s">
        <v>405</v>
      </c>
      <c r="Q1" s="92" t="s">
        <v>405</v>
      </c>
      <c r="R1" s="92" t="s">
        <v>396</v>
      </c>
      <c r="S1" s="92" t="s">
        <v>396</v>
      </c>
      <c r="T1" s="92" t="s">
        <v>396</v>
      </c>
      <c r="U1" s="92" t="s">
        <v>396</v>
      </c>
      <c r="V1" s="92" t="s">
        <v>396</v>
      </c>
      <c r="W1" s="146" t="s">
        <v>396</v>
      </c>
      <c r="X1" s="92" t="s">
        <v>396</v>
      </c>
      <c r="Y1" s="92" t="s">
        <v>396</v>
      </c>
      <c r="Z1" s="92" t="s">
        <v>396</v>
      </c>
      <c r="AD1" s="155" t="s">
        <v>396</v>
      </c>
      <c r="AG1" s="92" t="s">
        <v>396</v>
      </c>
      <c r="AH1" s="92" t="s">
        <v>396</v>
      </c>
      <c r="AL1" s="92" t="s">
        <v>396</v>
      </c>
      <c r="AM1" s="92" t="s">
        <v>396</v>
      </c>
      <c r="AO1" s="126" t="s">
        <v>396</v>
      </c>
      <c r="AP1" s="129"/>
      <c r="AQ1" s="92"/>
      <c r="AR1" s="92" t="s">
        <v>396</v>
      </c>
      <c r="AS1" s="92" t="s">
        <v>396</v>
      </c>
      <c r="AT1" s="92" t="s">
        <v>396</v>
      </c>
      <c r="AV1" s="92" t="s">
        <v>396</v>
      </c>
      <c r="AW1" s="92" t="s">
        <v>396</v>
      </c>
      <c r="AX1" s="92" t="s">
        <v>396</v>
      </c>
      <c r="AY1" s="92" t="s">
        <v>396</v>
      </c>
      <c r="BA1" s="92" t="s">
        <v>396</v>
      </c>
      <c r="BB1" s="92"/>
      <c r="BD1" s="92" t="s">
        <v>396</v>
      </c>
      <c r="BE1" s="114"/>
      <c r="BF1" s="114"/>
      <c r="BG1" s="92"/>
      <c r="BH1" s="92"/>
      <c r="BI1" s="92"/>
      <c r="BJ1" s="92"/>
      <c r="BK1" s="92"/>
      <c r="BN1" s="92" t="s">
        <v>397</v>
      </c>
      <c r="BO1" s="92" t="s">
        <v>397</v>
      </c>
      <c r="BZ1" s="92" t="s">
        <v>687</v>
      </c>
      <c r="CA1" s="92" t="s">
        <v>691</v>
      </c>
      <c r="CB1" s="92" t="s">
        <v>696</v>
      </c>
      <c r="CC1" s="92" t="s">
        <v>702</v>
      </c>
    </row>
    <row r="2" spans="1:81" ht="41.5" customHeight="1" x14ac:dyDescent="0.55000000000000004">
      <c r="G2" s="92" t="s">
        <v>539</v>
      </c>
      <c r="J2" s="92" t="s">
        <v>539</v>
      </c>
      <c r="L2" s="92" t="s">
        <v>610</v>
      </c>
      <c r="M2" s="92" t="s">
        <v>613</v>
      </c>
      <c r="N2" s="92" t="s">
        <v>539</v>
      </c>
      <c r="O2" s="92" t="s">
        <v>539</v>
      </c>
      <c r="Q2" s="92" t="s">
        <v>539</v>
      </c>
      <c r="R2" s="92" t="s">
        <v>541</v>
      </c>
      <c r="S2" s="92" t="s">
        <v>609</v>
      </c>
      <c r="W2" s="146" t="s">
        <v>544</v>
      </c>
      <c r="X2" s="92" t="s">
        <v>543</v>
      </c>
      <c r="Y2" s="92" t="s">
        <v>540</v>
      </c>
      <c r="Z2" s="92" t="s">
        <v>540</v>
      </c>
      <c r="AD2" s="155" t="s">
        <v>540</v>
      </c>
      <c r="AG2" s="92" t="s">
        <v>545</v>
      </c>
      <c r="AH2" s="92" t="s">
        <v>545</v>
      </c>
      <c r="AI2" s="92" t="s">
        <v>545</v>
      </c>
      <c r="AJ2" s="92" t="s">
        <v>545</v>
      </c>
      <c r="AL2" s="92" t="s">
        <v>545</v>
      </c>
      <c r="AM2" s="92" t="s">
        <v>540</v>
      </c>
      <c r="AO2" s="126" t="s">
        <v>540</v>
      </c>
      <c r="AP2" s="129"/>
      <c r="AQ2" s="92"/>
      <c r="AS2" s="92" t="s">
        <v>540</v>
      </c>
      <c r="AT2" s="92" t="s">
        <v>540</v>
      </c>
      <c r="AV2" s="92" t="s">
        <v>545</v>
      </c>
      <c r="AW2" s="92" t="s">
        <v>545</v>
      </c>
      <c r="AX2" s="92" t="s">
        <v>540</v>
      </c>
      <c r="AZ2" s="92" t="s">
        <v>540</v>
      </c>
      <c r="BA2" s="92" t="s">
        <v>655</v>
      </c>
      <c r="BB2" s="92" t="s">
        <v>540</v>
      </c>
      <c r="BD2" s="92" t="s">
        <v>655</v>
      </c>
      <c r="BE2" s="92" t="s">
        <v>540</v>
      </c>
      <c r="BG2" s="92"/>
      <c r="BH2" s="92"/>
      <c r="BI2" s="92"/>
      <c r="BJ2" s="92"/>
      <c r="BK2" s="92"/>
      <c r="BN2" s="92" t="s">
        <v>671</v>
      </c>
      <c r="BO2" s="92" t="s">
        <v>609</v>
      </c>
      <c r="BZ2" s="92" t="s">
        <v>686</v>
      </c>
      <c r="CA2" s="92" t="s">
        <v>689</v>
      </c>
      <c r="CC2" s="92" t="s">
        <v>703</v>
      </c>
    </row>
    <row r="3" spans="1:81" ht="40.5" customHeight="1" x14ac:dyDescent="0.55000000000000004">
      <c r="F3" s="92" t="s">
        <v>694</v>
      </c>
      <c r="AH3" s="187" t="s">
        <v>571</v>
      </c>
      <c r="AI3" s="186"/>
      <c r="AJ3" s="186"/>
      <c r="AK3" s="185"/>
      <c r="AM3" s="188" t="s">
        <v>546</v>
      </c>
      <c r="AN3" s="185"/>
      <c r="AO3" s="189" t="s">
        <v>547</v>
      </c>
      <c r="AP3" s="186"/>
      <c r="AQ3" s="185"/>
      <c r="AR3" s="184" t="s">
        <v>675</v>
      </c>
      <c r="AS3" s="186"/>
      <c r="AT3" s="186"/>
      <c r="AU3" s="185"/>
      <c r="AV3" s="92"/>
      <c r="AY3" s="184" t="s">
        <v>392</v>
      </c>
      <c r="AZ3" s="185"/>
      <c r="BA3" s="184" t="s">
        <v>393</v>
      </c>
      <c r="BB3" s="186"/>
      <c r="BC3" s="185"/>
      <c r="BD3" s="184" t="s">
        <v>395</v>
      </c>
      <c r="BE3" s="186"/>
      <c r="BF3" s="185"/>
      <c r="BG3" s="92"/>
      <c r="BH3" s="182" t="s">
        <v>699</v>
      </c>
      <c r="BI3" s="183"/>
      <c r="BJ3" s="183"/>
      <c r="BK3" s="183"/>
      <c r="BO3" s="92"/>
      <c r="BZ3" s="92" t="s">
        <v>690</v>
      </c>
      <c r="CA3" s="92" t="s">
        <v>688</v>
      </c>
    </row>
    <row r="4" spans="1:81" ht="108.5" customHeight="1" x14ac:dyDescent="0.55000000000000004">
      <c r="A4" s="118" t="s">
        <v>0</v>
      </c>
      <c r="B4" s="167" t="s">
        <v>682</v>
      </c>
      <c r="C4" s="167" t="s">
        <v>683</v>
      </c>
      <c r="D4" s="167" t="s">
        <v>684</v>
      </c>
      <c r="E4" s="167" t="s">
        <v>685</v>
      </c>
      <c r="F4" s="167" t="s">
        <v>695</v>
      </c>
      <c r="G4" s="119" t="s">
        <v>376</v>
      </c>
      <c r="H4" s="131" t="s">
        <v>619</v>
      </c>
      <c r="I4" s="131" t="s">
        <v>676</v>
      </c>
      <c r="J4" s="119" t="s">
        <v>559</v>
      </c>
      <c r="K4" s="119" t="s">
        <v>375</v>
      </c>
      <c r="L4" s="119" t="s">
        <v>2</v>
      </c>
      <c r="M4" s="119" t="s">
        <v>611</v>
      </c>
      <c r="N4" s="119" t="s">
        <v>6</v>
      </c>
      <c r="O4" s="119" t="s">
        <v>7</v>
      </c>
      <c r="P4" s="119" t="s">
        <v>570</v>
      </c>
      <c r="Q4" s="119" t="s">
        <v>13</v>
      </c>
      <c r="R4" s="131" t="s">
        <v>366</v>
      </c>
      <c r="S4" s="119" t="s">
        <v>608</v>
      </c>
      <c r="T4" s="119" t="s">
        <v>377</v>
      </c>
      <c r="U4" s="119" t="s">
        <v>378</v>
      </c>
      <c r="V4" s="119" t="s">
        <v>379</v>
      </c>
      <c r="W4" s="147" t="s">
        <v>364</v>
      </c>
      <c r="X4" s="119" t="s">
        <v>365</v>
      </c>
      <c r="Y4" s="119" t="s">
        <v>380</v>
      </c>
      <c r="Z4" s="119" t="s">
        <v>381</v>
      </c>
      <c r="AA4" s="125" t="s">
        <v>568</v>
      </c>
      <c r="AB4" s="120" t="s">
        <v>652</v>
      </c>
      <c r="AC4" s="120" t="s">
        <v>653</v>
      </c>
      <c r="AD4" s="156" t="s">
        <v>382</v>
      </c>
      <c r="AE4" s="120" t="s">
        <v>621</v>
      </c>
      <c r="AF4" s="120" t="s">
        <v>656</v>
      </c>
      <c r="AG4" s="123" t="s">
        <v>383</v>
      </c>
      <c r="AH4" s="124" t="s">
        <v>563</v>
      </c>
      <c r="AI4" s="132" t="s">
        <v>572</v>
      </c>
      <c r="AJ4" s="132" t="s">
        <v>573</v>
      </c>
      <c r="AK4" s="120" t="s">
        <v>368</v>
      </c>
      <c r="AL4" s="124" t="s">
        <v>564</v>
      </c>
      <c r="AM4" s="122" t="s">
        <v>546</v>
      </c>
      <c r="AN4" s="120" t="s">
        <v>681</v>
      </c>
      <c r="AO4" s="128" t="s">
        <v>547</v>
      </c>
      <c r="AP4" s="130" t="s">
        <v>651</v>
      </c>
      <c r="AQ4" s="120" t="s">
        <v>567</v>
      </c>
      <c r="AR4" s="119" t="s">
        <v>675</v>
      </c>
      <c r="AS4" s="131" t="s">
        <v>548</v>
      </c>
      <c r="AT4" s="131" t="s">
        <v>549</v>
      </c>
      <c r="AU4" s="120" t="s">
        <v>569</v>
      </c>
      <c r="AV4" s="124" t="s">
        <v>565</v>
      </c>
      <c r="AW4" s="124" t="s">
        <v>566</v>
      </c>
      <c r="AX4" s="122" t="s">
        <v>391</v>
      </c>
      <c r="AY4" s="119" t="s">
        <v>392</v>
      </c>
      <c r="AZ4" s="131" t="s">
        <v>538</v>
      </c>
      <c r="BA4" s="119" t="s">
        <v>393</v>
      </c>
      <c r="BB4" s="131" t="s">
        <v>666</v>
      </c>
      <c r="BC4" s="131" t="s">
        <v>668</v>
      </c>
      <c r="BD4" s="119" t="s">
        <v>395</v>
      </c>
      <c r="BE4" s="131" t="s">
        <v>665</v>
      </c>
      <c r="BF4" s="131" t="s">
        <v>667</v>
      </c>
      <c r="BG4" s="131" t="s">
        <v>670</v>
      </c>
      <c r="BH4" s="131" t="s">
        <v>697</v>
      </c>
      <c r="BI4" s="131" t="s">
        <v>704</v>
      </c>
      <c r="BJ4" s="131" t="s">
        <v>698</v>
      </c>
      <c r="BK4" s="131" t="s">
        <v>705</v>
      </c>
      <c r="BL4" s="131" t="s">
        <v>669</v>
      </c>
      <c r="BM4" s="131" t="s">
        <v>617</v>
      </c>
      <c r="BN4" s="119" t="s">
        <v>399</v>
      </c>
      <c r="BO4" s="121" t="s">
        <v>398</v>
      </c>
      <c r="CA4" s="92" t="s">
        <v>700</v>
      </c>
    </row>
    <row r="5" spans="1:81" ht="409.5" x14ac:dyDescent="0.55000000000000004">
      <c r="A5" s="117">
        <v>1</v>
      </c>
      <c r="B5" s="115" t="s">
        <v>692</v>
      </c>
      <c r="C5" s="115" t="s">
        <v>690</v>
      </c>
      <c r="D5" s="115" t="s">
        <v>693</v>
      </c>
      <c r="E5" s="115" t="s">
        <v>689</v>
      </c>
      <c r="F5" s="115"/>
      <c r="G5" s="127">
        <v>45407</v>
      </c>
      <c r="H5" s="164" t="s">
        <v>620</v>
      </c>
      <c r="I5" s="164" t="s">
        <v>677</v>
      </c>
      <c r="J5" s="115">
        <v>46</v>
      </c>
      <c r="K5" s="143" t="str">
        <f>_xlfn.CONCAT("SUS_A100",テーブル3[[#This Row],[ID]])</f>
        <v>SUS_A10046</v>
      </c>
      <c r="L5" s="142" t="s">
        <v>678</v>
      </c>
      <c r="M5" s="115" t="s">
        <v>612</v>
      </c>
      <c r="N5" s="142" t="s">
        <v>19</v>
      </c>
      <c r="O5" s="115" t="s">
        <v>607</v>
      </c>
      <c r="P5" s="143" t="str">
        <f>_xlfn.CONCAT(テーブル3[[#This Row],[ReqNo]],"_",テーブル3[[#This Row],[サプライヤーの正式名称]])</f>
        <v>SUS_A10046_九州スタッフ株式会社</v>
      </c>
      <c r="Q5" s="164" t="s">
        <v>614</v>
      </c>
      <c r="R5" s="115" t="s">
        <v>615</v>
      </c>
      <c r="S5" s="145">
        <v>25569</v>
      </c>
      <c r="T5" s="143" t="str" cm="1">
        <f t="array" aca="1" ref="T5" ca="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Yellow</v>
      </c>
      <c r="U5" s="163" t="s">
        <v>1067</v>
      </c>
      <c r="V5" s="127">
        <v>45428</v>
      </c>
      <c r="W5" s="148">
        <v>9290001018665</v>
      </c>
      <c r="X5" s="115">
        <v>800718211</v>
      </c>
      <c r="Y5" s="115" t="s">
        <v>560</v>
      </c>
      <c r="Z5" s="127">
        <v>45139</v>
      </c>
      <c r="AA5" s="145">
        <f t="shared" ref="AA5:AA6" ca="1" si="0">TODAY()</f>
        <v>45435</v>
      </c>
      <c r="AB5" s="143">
        <f ca="1">DATEDIF(テーブル3[[#This Row],[A2.信用調査データ調査日付]],テーブル3[[#This Row],[基準日付]],"M")</f>
        <v>9</v>
      </c>
      <c r="AC5" s="149">
        <f ca="1">IF(テーブル3[[#This Row],[信用調査データ調査日付_基準日付より計算]]&lt;=24,0,1)</f>
        <v>0</v>
      </c>
      <c r="AD5" s="165">
        <v>48</v>
      </c>
      <c r="AE5" s="158" t="str">
        <f>IF(テーブル3[[#This Row],[A2.信用調査データの種類]]&lt;&gt;"TSR",(_xlfn.IFS(テーブル3[[#This Row],[A2-0.CCR得点]]&gt;=51,"Green",テーブル3[[#This Row],[A2-0.CCR得点]]&lt;=35,"Red",TRUE,"Yellow")),(_xlfn.IFS(テーブル3[[#This Row],[A2-0.CCR得点]]&gt;=50,"Green",テーブル3[[#This Row],[A2-0.CCR得点]]&lt;=29,"Red",TRUE,"Yellow")))</f>
        <v>Yellow</v>
      </c>
      <c r="AF5" s="158">
        <f ca="1">SUM(テーブル3[[#This Row],[①ISO27001orPマーク：0-OK、1-NG]],テーブル3[[#This Row],[④社歴：0-OK、1-NG]],テーブル3[[#This Row],[⑤売上高：0-OK、1-NG]])</f>
        <v>0</v>
      </c>
      <c r="AG5" s="142" t="s">
        <v>679</v>
      </c>
      <c r="AH5" s="115" t="s">
        <v>680</v>
      </c>
      <c r="AI5" s="115" t="s">
        <v>369</v>
      </c>
      <c r="AJ5" s="115" t="s">
        <v>674</v>
      </c>
      <c r="AK5" s="143">
        <f>IF(AND(テーブル3[[#This Row],[ISO27001]]="無",テーブル3[[#This Row],[Pマーク]]="無"),1,0)</f>
        <v>0</v>
      </c>
      <c r="AL5" s="115" t="s">
        <v>369</v>
      </c>
      <c r="AM5" s="115">
        <v>76</v>
      </c>
      <c r="AN5" s="143">
        <f>IF(テーブル3[[#This Row],[➂A2-2.社員数]]&gt;5,0,1)</f>
        <v>0</v>
      </c>
      <c r="AO5" s="127">
        <v>35886</v>
      </c>
      <c r="AP5" s="159">
        <f ca="1">DATEDIF(テーブル3[[#This Row],[④A2-4.設立年月日]],テーブル3[[#This Row],[基準日付]],"M")</f>
        <v>313</v>
      </c>
      <c r="AQ5" s="143">
        <f ca="1">IF(テーブル3[[#This Row],[設立年月日_基準日付より計算]]&gt;=36,0,1)</f>
        <v>0</v>
      </c>
      <c r="AR5" s="143" t="str">
        <f>IF(テーブル3[[#This Row],[➄直近決算期売上高]]&gt;=100000000,"No","Yes")</f>
        <v>No</v>
      </c>
      <c r="AS5" s="115" t="s">
        <v>658</v>
      </c>
      <c r="AT5" s="166">
        <v>1094000000</v>
      </c>
      <c r="AU5" s="143">
        <f>IF(テーブル3[[#This Row],[➄直近決算期売上高]]&gt;=100000000,0,1)</f>
        <v>0</v>
      </c>
      <c r="AV5" s="115" t="s">
        <v>673</v>
      </c>
      <c r="AW5" s="115" t="s">
        <v>672</v>
      </c>
      <c r="AX5" s="166">
        <v>20000000</v>
      </c>
      <c r="AY5" s="142" t="s">
        <v>663</v>
      </c>
      <c r="AZ5" s="115" t="s">
        <v>661</v>
      </c>
      <c r="BA5" s="143" t="s">
        <v>654</v>
      </c>
      <c r="BB5" s="115" t="s">
        <v>662</v>
      </c>
      <c r="BC5" s="115"/>
      <c r="BD5" s="143" t="s">
        <v>654</v>
      </c>
      <c r="BE5" s="115" t="s">
        <v>664</v>
      </c>
      <c r="BF5" s="115"/>
      <c r="BG5" s="115"/>
      <c r="BH5" s="115" t="s">
        <v>1066</v>
      </c>
      <c r="BI5" s="115" t="s">
        <v>702</v>
      </c>
      <c r="BJ5" s="115"/>
      <c r="BK5" s="115"/>
      <c r="BL5" s="115" t="s">
        <v>616</v>
      </c>
      <c r="BM5" s="115" t="s">
        <v>618</v>
      </c>
      <c r="BN5" s="143" t="str">
        <f>_xlfn.CONCAT(テーブル3[[#This Row],[rootフォルダ(固定)]],テーブル3[[#This Row],[ReqNo]])</f>
        <v>https://ts.accenture.com/sites/APS_Accenture_Japan/SupplierLibrary/CredentialCheck/For%20Avanade/SUS_A10046</v>
      </c>
      <c r="BO5" s="144" t="s">
        <v>394</v>
      </c>
      <c r="CA5" s="92" t="s">
        <v>701</v>
      </c>
    </row>
    <row r="6" spans="1:81" ht="396" x14ac:dyDescent="0.55000000000000004">
      <c r="A6" s="117">
        <v>2</v>
      </c>
      <c r="B6" s="115"/>
      <c r="C6" s="115"/>
      <c r="D6" s="115"/>
      <c r="E6" s="115"/>
      <c r="F6" s="115"/>
      <c r="G6" s="127">
        <v>45413</v>
      </c>
      <c r="H6" s="115"/>
      <c r="I6" s="115"/>
      <c r="J6" s="115">
        <v>50</v>
      </c>
      <c r="K6" s="143" t="str">
        <f>_xlfn.CONCAT("SUS_A100",テーブル3[[#This Row],[ID]])</f>
        <v>SUS_A10050</v>
      </c>
      <c r="L6" s="115" t="s">
        <v>678</v>
      </c>
      <c r="M6" s="115" t="s">
        <v>612</v>
      </c>
      <c r="N6" s="115" t="s">
        <v>550</v>
      </c>
      <c r="O6" s="115" t="s">
        <v>1056</v>
      </c>
      <c r="P6" s="143" t="str">
        <f>_xlfn.CONCAT(テーブル3[[#This Row],[ReqNo]],"_",テーブル3[[#This Row],[サプライヤーの正式名称]])</f>
        <v>SUS_A10050_株式会社テスト</v>
      </c>
      <c r="Q6" s="164" t="s">
        <v>1057</v>
      </c>
      <c r="R6" s="115" t="s">
        <v>1058</v>
      </c>
      <c r="S6" s="145">
        <v>25569</v>
      </c>
      <c r="T6" s="143" t="str" cm="1">
        <f t="array" ref="T6">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6" s="133" t="s">
        <v>1069</v>
      </c>
      <c r="V6" s="127">
        <v>45434</v>
      </c>
      <c r="W6" s="148">
        <v>7000000000</v>
      </c>
      <c r="X6" s="115">
        <v>6333333333</v>
      </c>
      <c r="Y6" s="115" t="s">
        <v>372</v>
      </c>
      <c r="Z6" s="127">
        <v>45200</v>
      </c>
      <c r="AA6" s="145">
        <f t="shared" ca="1" si="0"/>
        <v>45435</v>
      </c>
      <c r="AB6" s="143">
        <f ca="1">DATEDIF(テーブル3[[#This Row],[A2.信用調査データ調査日付]],テーブル3[[#This Row],[基準日付]],"M")</f>
        <v>7</v>
      </c>
      <c r="AC6" s="143">
        <f ca="1">IF(テーブル3[[#This Row],[信用調査データ調査日付_基準日付より計算]]&lt;=24,0,1)</f>
        <v>0</v>
      </c>
      <c r="AD6" s="157">
        <v>50</v>
      </c>
      <c r="AE6" s="143" t="str">
        <f>IF(テーブル3[[#This Row],[A2.信用調査データの種類]]&lt;&gt;"TSR",(_xlfn.IFS(テーブル3[[#This Row],[A2-0.CCR得点]]&gt;=51,"Green",テーブル3[[#This Row],[A2-0.CCR得点]]&lt;=35,"Red",TRUE,"Yellow")),(_xlfn.IFS(テーブル3[[#This Row],[A2-0.CCR得点]]&gt;=50,"Green",テーブル3[[#This Row],[A2-0.CCR得点]]&lt;=29,"Red",TRUE,"Yellow")))</f>
        <v>Green</v>
      </c>
      <c r="AF6" s="143">
        <f ca="1">SUM(テーブル3[[#This Row],[①ISO27001orPマーク：0-OK、1-NG]],テーブル3[[#This Row],[④社歴：0-OK、1-NG]],テーブル3[[#This Row],[⑤売上高：0-OK、1-NG]])</f>
        <v>3</v>
      </c>
      <c r="AG6" s="115" t="s">
        <v>1059</v>
      </c>
      <c r="AH6" s="115" t="s">
        <v>1055</v>
      </c>
      <c r="AI6" s="115" t="s">
        <v>1055</v>
      </c>
      <c r="AJ6" s="115" t="s">
        <v>1055</v>
      </c>
      <c r="AK6" s="143">
        <f>IF(AND(テーブル3[[#This Row],[ISO27001]]="無",テーブル3[[#This Row],[Pマーク]]="無"),1,0)</f>
        <v>1</v>
      </c>
      <c r="AL6" s="115" t="s">
        <v>1060</v>
      </c>
      <c r="AM6" s="115">
        <v>4</v>
      </c>
      <c r="AN6" s="143">
        <f>IF(テーブル3[[#This Row],[➂A2-2.社員数]]&gt;5,0,1)</f>
        <v>1</v>
      </c>
      <c r="AO6" s="127">
        <v>44896</v>
      </c>
      <c r="AP6" s="159">
        <f ca="1">DATEDIF(テーブル3[[#This Row],[④A2-4.設立年月日]],テーブル3[[#This Row],[基準日付]],"M")</f>
        <v>17</v>
      </c>
      <c r="AQ6" s="143">
        <f ca="1">IF(テーブル3[[#This Row],[設立年月日_基準日付より計算]]&gt;=36,0,1)</f>
        <v>1</v>
      </c>
      <c r="AR6" s="143" t="str">
        <f>IF(テーブル3[[#This Row],[➄直近決算期売上高]]&gt;=100000000,"No","Yes")</f>
        <v>Yes</v>
      </c>
      <c r="AS6" s="115" t="s">
        <v>1061</v>
      </c>
      <c r="AT6" s="166">
        <v>3900000</v>
      </c>
      <c r="AU6" s="143">
        <f>IF(テーブル3[[#This Row],[➄直近決算期売上高]]&gt;=100000000,0,1)</f>
        <v>1</v>
      </c>
      <c r="AV6" s="190" t="s">
        <v>1055</v>
      </c>
      <c r="AW6" s="115" t="s">
        <v>1055</v>
      </c>
      <c r="AX6" s="166">
        <v>5000000</v>
      </c>
      <c r="AY6" s="115" t="s">
        <v>663</v>
      </c>
      <c r="AZ6" s="115" t="s">
        <v>1062</v>
      </c>
      <c r="BA6" s="143" t="s">
        <v>654</v>
      </c>
      <c r="BB6" s="115"/>
      <c r="BC6" s="115" t="s">
        <v>1063</v>
      </c>
      <c r="BD6" s="143" t="s">
        <v>654</v>
      </c>
      <c r="BE6" s="116"/>
      <c r="BF6" s="115" t="s">
        <v>1064</v>
      </c>
      <c r="BG6" s="115"/>
      <c r="BH6" s="115" t="s">
        <v>1068</v>
      </c>
      <c r="BI6" s="115" t="s">
        <v>703</v>
      </c>
      <c r="BJ6" s="115" t="s">
        <v>1065</v>
      </c>
      <c r="BK6" s="115" t="s">
        <v>703</v>
      </c>
      <c r="BL6" s="115"/>
      <c r="BM6" s="115"/>
      <c r="BN6" s="143" t="str">
        <f>_xlfn.CONCAT(テーブル3[[#This Row],[rootフォルダ(固定)]],テーブル3[[#This Row],[ReqNo]])</f>
        <v>https://ts.accenture.com/sites/APS_Accenture_Japan/SupplierLibrary/CredentialCheck/For%20Avanade/SUS_A10050</v>
      </c>
      <c r="BO6" s="144" t="s">
        <v>394</v>
      </c>
    </row>
  </sheetData>
  <mergeCells count="8">
    <mergeCell ref="BH3:BK3"/>
    <mergeCell ref="AY3:AZ3"/>
    <mergeCell ref="BA3:BC3"/>
    <mergeCell ref="BD3:BF3"/>
    <mergeCell ref="AH3:AK3"/>
    <mergeCell ref="AM3:AN3"/>
    <mergeCell ref="AO3:AQ3"/>
    <mergeCell ref="AR3:AU3"/>
  </mergeCells>
  <phoneticPr fontId="3"/>
  <conditionalFormatting sqref="U6">
    <cfRule type="containsText" dxfId="82" priority="1" operator="containsText" text="承認依頼済">
      <formula>NOT(ISERROR(SEARCH("承認依頼済",U6)))</formula>
    </cfRule>
  </conditionalFormatting>
  <dataValidations count="12">
    <dataValidation type="list" allowBlank="1" showInputMessage="1" showErrorMessage="1" sqref="N5:N6" xr:uid="{ED79568F-F3B4-47CB-8BED-2C91CBB9528F}">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 type="list" allowBlank="1" showInputMessage="1" showErrorMessage="1" sqref="Y5:Y6" xr:uid="{F4FE4FF5-79F5-4BA3-B9C4-1846259A55DC}">
      <formula1>"TDB-COSMOS2フル,TDB-CCR,TSR"</formula1>
    </dataValidation>
    <dataValidation type="list" allowBlank="1" showInputMessage="1" showErrorMessage="1" sqref="AG5:AG6" xr:uid="{30970FCC-BDDD-4A39-9C50-0B1C8CD23AFF}">
      <formula1>"あり,なし"</formula1>
    </dataValidation>
    <dataValidation type="list" allowBlank="1" showInputMessage="1" showErrorMessage="1" sqref="AY5:AY6" xr:uid="{5105A167-6B65-4D40-B44C-1D76A83CB48C}">
      <formula1>"Yes,No"</formula1>
    </dataValidation>
    <dataValidation type="list" allowBlank="1" showInputMessage="1" showErrorMessage="1" sqref="BA5:BA6 BD5:BD6" xr:uid="{A4ED909E-5242-4807-A0C8-7175E551D90F}">
      <formula1>"Yes,No,N/A"</formula1>
    </dataValidation>
    <dataValidation type="list" allowBlank="1" showInputMessage="1" showErrorMessage="1" sqref="L5:L6" xr:uid="{5BBD9B0A-AD21-4368-8CBB-F29E1CADF10A}">
      <formula1>"IN0_起票,A21_2次評価中,A31_3次評価中,DN1_完了-口座開設依頼済,CR0_キャンセル-重複登録等,CR1_キャンセル-申請者都合"</formula1>
    </dataValidation>
    <dataValidation showDropDown="1" showInputMessage="1" showErrorMessage="1" sqref="BJ5:BJ6 BL5:BM6 BG5:BH6" xr:uid="{AC648C3D-3669-41FC-A423-FD34C1D4F55D}"/>
    <dataValidation type="list" allowBlank="1" showInputMessage="1" showErrorMessage="1" sqref="C5:C6" xr:uid="{5B83090E-AA67-4B92-99B2-793C7C8EC62B}">
      <formula1>$BZ$1:$BZ$4</formula1>
    </dataValidation>
    <dataValidation type="list" allowBlank="1" showInputMessage="1" showErrorMessage="1" sqref="E6" xr:uid="{61911D48-13F1-465B-ABD1-B0B3BF1E5DBD}">
      <formula1>$CA$1:$CA$4</formula1>
    </dataValidation>
    <dataValidation type="list" allowBlank="1" showInputMessage="1" showErrorMessage="1" sqref="E5" xr:uid="{A303A8A9-A724-4CB1-BD37-21EECDB61B13}">
      <formula1>$CA$1:$CA$6</formula1>
    </dataValidation>
    <dataValidation type="list" allowBlank="1" showInputMessage="1" showErrorMessage="1" sqref="F5:F6" xr:uid="{3E04C3F5-ECBE-4D15-B7F1-A7151CF5439A}">
      <formula1>$CB$1:$CB$2</formula1>
    </dataValidation>
    <dataValidation type="list" showInputMessage="1" showErrorMessage="1" sqref="BK5:BK6 BI5:BI6" xr:uid="{93817F24-C011-4E6D-AA29-FBACDD30BD7F}">
      <formula1>$CC$1:$CC$3</formula1>
    </dataValidation>
  </dataValidations>
  <hyperlinks>
    <hyperlink ref="Q5" r:id="rId1" xr:uid="{4ED249F1-A881-4489-8B99-A84B76C7E281}"/>
    <hyperlink ref="H5" r:id="rId2" display="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 xr:uid="{7AA2B868-DD3E-483C-A45E-EC0EE24E4D73}"/>
    <hyperlink ref="I5" r:id="rId3" display="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 xr:uid="{F5B9E28E-FA9D-49AC-B375-84510B68C27B}"/>
    <hyperlink ref="Q6" r:id="rId4" xr:uid="{1835BD38-4489-4A13-A299-703FF5A462FF}"/>
  </hyperlinks>
  <pageMargins left="0.7" right="0.7" top="0.75" bottom="0.75" header="0.3" footer="0.3"/>
  <drawing r:id="rId5"/>
  <legacyDrawing r:id="rId6"/>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1A7B-8238-4108-A7B9-9CC2C0A585C2}">
  <sheetPr codeName="Sheet6"/>
  <dimension ref="A1:B45"/>
  <sheetViews>
    <sheetView topLeftCell="A10" zoomScale="85" zoomScaleNormal="85" workbookViewId="0">
      <selection activeCell="B42" sqref="B42"/>
    </sheetView>
  </sheetViews>
  <sheetFormatPr defaultColWidth="9" defaultRowHeight="13.5" x14ac:dyDescent="0.55000000000000004"/>
  <cols>
    <col min="1" max="1" width="6" style="110" customWidth="1"/>
    <col min="2" max="2" width="62" style="110" bestFit="1" customWidth="1"/>
    <col min="3" max="16384" width="9" style="110"/>
  </cols>
  <sheetData>
    <row r="1" spans="1:2" x14ac:dyDescent="0.55000000000000004">
      <c r="A1" s="110" t="s">
        <v>442</v>
      </c>
      <c r="B1" s="110" t="s">
        <v>443</v>
      </c>
    </row>
    <row r="2" spans="1:2" x14ac:dyDescent="0.55000000000000004">
      <c r="A2" s="111" t="s">
        <v>444</v>
      </c>
      <c r="B2" s="112" t="s">
        <v>445</v>
      </c>
    </row>
    <row r="3" spans="1:2" x14ac:dyDescent="0.55000000000000004">
      <c r="A3" s="111" t="s">
        <v>446</v>
      </c>
      <c r="B3" s="112" t="s">
        <v>447</v>
      </c>
    </row>
    <row r="4" spans="1:2" x14ac:dyDescent="0.55000000000000004">
      <c r="A4" s="111" t="s">
        <v>448</v>
      </c>
      <c r="B4" s="112" t="s">
        <v>449</v>
      </c>
    </row>
    <row r="5" spans="1:2" x14ac:dyDescent="0.55000000000000004">
      <c r="A5" s="111" t="s">
        <v>450</v>
      </c>
      <c r="B5" s="112" t="s">
        <v>451</v>
      </c>
    </row>
    <row r="6" spans="1:2" x14ac:dyDescent="0.55000000000000004">
      <c r="A6" s="111" t="s">
        <v>452</v>
      </c>
      <c r="B6" s="112" t="s">
        <v>453</v>
      </c>
    </row>
    <row r="7" spans="1:2" x14ac:dyDescent="0.55000000000000004">
      <c r="A7" s="111" t="s">
        <v>454</v>
      </c>
      <c r="B7" s="112" t="s">
        <v>455</v>
      </c>
    </row>
    <row r="8" spans="1:2" x14ac:dyDescent="0.55000000000000004">
      <c r="A8" s="111" t="s">
        <v>456</v>
      </c>
      <c r="B8" s="112" t="s">
        <v>457</v>
      </c>
    </row>
    <row r="9" spans="1:2" x14ac:dyDescent="0.55000000000000004">
      <c r="A9" s="111" t="s">
        <v>458</v>
      </c>
      <c r="B9" s="112" t="s">
        <v>459</v>
      </c>
    </row>
    <row r="10" spans="1:2" x14ac:dyDescent="0.55000000000000004">
      <c r="A10" s="111" t="s">
        <v>460</v>
      </c>
      <c r="B10" s="112" t="s">
        <v>461</v>
      </c>
    </row>
    <row r="11" spans="1:2" x14ac:dyDescent="0.55000000000000004">
      <c r="A11" s="111" t="s">
        <v>462</v>
      </c>
      <c r="B11" s="112" t="s">
        <v>463</v>
      </c>
    </row>
    <row r="12" spans="1:2" x14ac:dyDescent="0.55000000000000004">
      <c r="A12" s="111" t="s">
        <v>464</v>
      </c>
      <c r="B12" s="112" t="s">
        <v>465</v>
      </c>
    </row>
    <row r="13" spans="1:2" x14ac:dyDescent="0.55000000000000004">
      <c r="A13" s="111" t="s">
        <v>466</v>
      </c>
      <c r="B13" s="112" t="s">
        <v>467</v>
      </c>
    </row>
    <row r="14" spans="1:2" x14ac:dyDescent="0.55000000000000004">
      <c r="A14" s="111" t="s">
        <v>468</v>
      </c>
      <c r="B14" s="112" t="s">
        <v>469</v>
      </c>
    </row>
    <row r="15" spans="1:2" x14ac:dyDescent="0.55000000000000004">
      <c r="A15" s="111" t="s">
        <v>470</v>
      </c>
      <c r="B15" s="112" t="s">
        <v>471</v>
      </c>
    </row>
    <row r="16" spans="1:2" x14ac:dyDescent="0.55000000000000004">
      <c r="A16" s="111" t="s">
        <v>472</v>
      </c>
      <c r="B16" s="112" t="s">
        <v>473</v>
      </c>
    </row>
    <row r="17" spans="1:2" x14ac:dyDescent="0.55000000000000004">
      <c r="A17" s="111" t="s">
        <v>474</v>
      </c>
      <c r="B17" s="112" t="s">
        <v>475</v>
      </c>
    </row>
    <row r="18" spans="1:2" x14ac:dyDescent="0.55000000000000004">
      <c r="A18" s="111" t="s">
        <v>476</v>
      </c>
      <c r="B18" s="112" t="s">
        <v>477</v>
      </c>
    </row>
    <row r="19" spans="1:2" x14ac:dyDescent="0.55000000000000004">
      <c r="A19" s="111" t="s">
        <v>478</v>
      </c>
      <c r="B19" s="112" t="s">
        <v>479</v>
      </c>
    </row>
    <row r="20" spans="1:2" x14ac:dyDescent="0.55000000000000004">
      <c r="A20" s="111" t="s">
        <v>480</v>
      </c>
      <c r="B20" s="112" t="s">
        <v>481</v>
      </c>
    </row>
    <row r="21" spans="1:2" x14ac:dyDescent="0.55000000000000004">
      <c r="A21" s="111" t="s">
        <v>482</v>
      </c>
      <c r="B21" s="112" t="s">
        <v>483</v>
      </c>
    </row>
    <row r="22" spans="1:2" x14ac:dyDescent="0.55000000000000004">
      <c r="A22" s="111" t="s">
        <v>484</v>
      </c>
      <c r="B22" s="112" t="s">
        <v>485</v>
      </c>
    </row>
    <row r="23" spans="1:2" x14ac:dyDescent="0.55000000000000004">
      <c r="A23" s="111" t="s">
        <v>486</v>
      </c>
      <c r="B23" s="112" t="s">
        <v>487</v>
      </c>
    </row>
    <row r="24" spans="1:2" x14ac:dyDescent="0.55000000000000004">
      <c r="A24" s="111" t="s">
        <v>488</v>
      </c>
      <c r="B24" s="112" t="s">
        <v>489</v>
      </c>
    </row>
    <row r="25" spans="1:2" x14ac:dyDescent="0.55000000000000004">
      <c r="A25" s="111" t="s">
        <v>490</v>
      </c>
      <c r="B25" s="112" t="s">
        <v>491</v>
      </c>
    </row>
    <row r="26" spans="1:2" x14ac:dyDescent="0.55000000000000004">
      <c r="A26" s="111" t="s">
        <v>492</v>
      </c>
      <c r="B26" s="112" t="s">
        <v>493</v>
      </c>
    </row>
    <row r="27" spans="1:2" x14ac:dyDescent="0.55000000000000004">
      <c r="A27" s="111" t="s">
        <v>494</v>
      </c>
      <c r="B27" s="112" t="s">
        <v>495</v>
      </c>
    </row>
    <row r="28" spans="1:2" x14ac:dyDescent="0.55000000000000004">
      <c r="A28" s="111" t="s">
        <v>496</v>
      </c>
      <c r="B28" s="112" t="s">
        <v>497</v>
      </c>
    </row>
    <row r="29" spans="1:2" x14ac:dyDescent="0.55000000000000004">
      <c r="A29" s="111" t="s">
        <v>498</v>
      </c>
      <c r="B29" s="112" t="s">
        <v>499</v>
      </c>
    </row>
    <row r="30" spans="1:2" x14ac:dyDescent="0.55000000000000004">
      <c r="A30" s="111" t="s">
        <v>500</v>
      </c>
      <c r="B30" s="112" t="s">
        <v>501</v>
      </c>
    </row>
    <row r="31" spans="1:2" x14ac:dyDescent="0.55000000000000004">
      <c r="A31" s="111" t="s">
        <v>502</v>
      </c>
      <c r="B31" s="112" t="s">
        <v>503</v>
      </c>
    </row>
    <row r="32" spans="1:2" x14ac:dyDescent="0.55000000000000004">
      <c r="A32" s="111" t="s">
        <v>504</v>
      </c>
      <c r="B32" s="112" t="s">
        <v>505</v>
      </c>
    </row>
    <row r="33" spans="1:2" x14ac:dyDescent="0.55000000000000004">
      <c r="A33" s="111" t="s">
        <v>506</v>
      </c>
      <c r="B33" s="112" t="s">
        <v>507</v>
      </c>
    </row>
    <row r="34" spans="1:2" x14ac:dyDescent="0.55000000000000004">
      <c r="A34" s="111" t="s">
        <v>508</v>
      </c>
      <c r="B34" s="112" t="s">
        <v>509</v>
      </c>
    </row>
    <row r="35" spans="1:2" x14ac:dyDescent="0.55000000000000004">
      <c r="A35" s="111" t="s">
        <v>510</v>
      </c>
      <c r="B35" s="112" t="s">
        <v>511</v>
      </c>
    </row>
    <row r="36" spans="1:2" x14ac:dyDescent="0.55000000000000004">
      <c r="A36" s="111" t="s">
        <v>512</v>
      </c>
      <c r="B36" s="112" t="s">
        <v>513</v>
      </c>
    </row>
    <row r="37" spans="1:2" x14ac:dyDescent="0.55000000000000004">
      <c r="A37" s="111" t="s">
        <v>514</v>
      </c>
      <c r="B37" s="112" t="s">
        <v>515</v>
      </c>
    </row>
    <row r="38" spans="1:2" x14ac:dyDescent="0.55000000000000004">
      <c r="A38" s="111" t="s">
        <v>516</v>
      </c>
      <c r="B38" s="112" t="s">
        <v>517</v>
      </c>
    </row>
    <row r="39" spans="1:2" x14ac:dyDescent="0.55000000000000004">
      <c r="A39" s="111" t="s">
        <v>518</v>
      </c>
      <c r="B39" s="112" t="s">
        <v>519</v>
      </c>
    </row>
    <row r="40" spans="1:2" x14ac:dyDescent="0.55000000000000004">
      <c r="A40" s="111" t="s">
        <v>520</v>
      </c>
      <c r="B40" s="112" t="s">
        <v>521</v>
      </c>
    </row>
    <row r="41" spans="1:2" x14ac:dyDescent="0.55000000000000004">
      <c r="A41" s="111" t="s">
        <v>522</v>
      </c>
      <c r="B41" s="112" t="s">
        <v>523</v>
      </c>
    </row>
    <row r="42" spans="1:2" x14ac:dyDescent="0.55000000000000004">
      <c r="A42" s="111" t="s">
        <v>524</v>
      </c>
      <c r="B42" s="112" t="s">
        <v>525</v>
      </c>
    </row>
    <row r="43" spans="1:2" x14ac:dyDescent="0.55000000000000004">
      <c r="A43" s="111" t="s">
        <v>526</v>
      </c>
      <c r="B43" s="112" t="s">
        <v>527</v>
      </c>
    </row>
    <row r="45" spans="1:2" x14ac:dyDescent="0.55000000000000004">
      <c r="A45" s="113" t="s">
        <v>537</v>
      </c>
    </row>
  </sheetData>
  <phoneticPr fontId="3"/>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2614A-CCF5-4DC4-9C4A-B459B39B346D}">
  <sheetPr codeName="Sheet7"/>
  <dimension ref="A1:B9"/>
  <sheetViews>
    <sheetView workbookViewId="0">
      <selection activeCell="A9" sqref="A9"/>
    </sheetView>
  </sheetViews>
  <sheetFormatPr defaultRowHeight="18" x14ac:dyDescent="0.55000000000000004"/>
  <cols>
    <col min="1" max="1" width="5" customWidth="1"/>
  </cols>
  <sheetData>
    <row r="1" spans="1:2" x14ac:dyDescent="0.55000000000000004">
      <c r="A1" t="s">
        <v>534</v>
      </c>
      <c r="B1" t="s">
        <v>530</v>
      </c>
    </row>
    <row r="2" spans="1:2" x14ac:dyDescent="0.55000000000000004">
      <c r="B2" s="90" t="s">
        <v>374</v>
      </c>
    </row>
    <row r="3" spans="1:2" x14ac:dyDescent="0.55000000000000004">
      <c r="B3" t="s">
        <v>531</v>
      </c>
    </row>
    <row r="5" spans="1:2" x14ac:dyDescent="0.55000000000000004">
      <c r="A5" t="s">
        <v>535</v>
      </c>
      <c r="B5" t="s">
        <v>529</v>
      </c>
    </row>
    <row r="6" spans="1:2" x14ac:dyDescent="0.55000000000000004">
      <c r="B6" s="90" t="s">
        <v>528</v>
      </c>
    </row>
    <row r="7" spans="1:2" x14ac:dyDescent="0.55000000000000004">
      <c r="B7" t="s">
        <v>533</v>
      </c>
    </row>
    <row r="8" spans="1:2" x14ac:dyDescent="0.55000000000000004">
      <c r="B8" s="90" t="s">
        <v>532</v>
      </c>
    </row>
    <row r="9" spans="1:2" x14ac:dyDescent="0.55000000000000004">
      <c r="A9" t="s">
        <v>536</v>
      </c>
    </row>
  </sheetData>
  <phoneticPr fontId="3"/>
  <hyperlinks>
    <hyperlink ref="B2" r:id="rId1" xr:uid="{B48E3446-A557-46E9-880A-0BE7A8DC0DD3}"/>
    <hyperlink ref="B6" r:id="rId2" xr:uid="{7ABE0493-2506-4C00-AA9C-B3A506331EE9}"/>
    <hyperlink ref="B8" r:id="rId3" xr:uid="{3AC7BA30-2080-4A77-A5AE-0352C14F163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26843-8A97-4B5A-AB8E-D3A48939765F}">
  <sheetPr codeName="Sheet8"/>
  <dimension ref="B2:C124"/>
  <sheetViews>
    <sheetView tabSelected="1" topLeftCell="A102" workbookViewId="0">
      <selection activeCell="G4" sqref="G4"/>
    </sheetView>
  </sheetViews>
  <sheetFormatPr defaultRowHeight="18" x14ac:dyDescent="0.55000000000000004"/>
  <cols>
    <col min="3" max="3" width="73.08203125" style="169" bestFit="1" customWidth="1"/>
  </cols>
  <sheetData>
    <row r="2" spans="2:3" x14ac:dyDescent="0.55000000000000004">
      <c r="B2" t="s">
        <v>706</v>
      </c>
    </row>
    <row r="4" spans="2:3" ht="18.5" customHeight="1" thickBot="1" x14ac:dyDescent="0.6">
      <c r="B4" s="170" t="s">
        <v>707</v>
      </c>
      <c r="C4" s="170" t="s">
        <v>708</v>
      </c>
    </row>
    <row r="5" spans="2:3" ht="18.5" customHeight="1" thickTop="1" x14ac:dyDescent="0.55000000000000004">
      <c r="B5" s="171">
        <f t="shared" ref="B5:B68" si="0">ROW()-4</f>
        <v>1</v>
      </c>
      <c r="C5" s="171" t="s">
        <v>967</v>
      </c>
    </row>
    <row r="6" spans="2:3" x14ac:dyDescent="0.55000000000000004">
      <c r="B6" s="171">
        <f t="shared" si="0"/>
        <v>2</v>
      </c>
      <c r="C6" s="168" t="s">
        <v>968</v>
      </c>
    </row>
    <row r="7" spans="2:3" x14ac:dyDescent="0.55000000000000004">
      <c r="B7" s="171">
        <f t="shared" si="0"/>
        <v>3</v>
      </c>
      <c r="C7" s="168" t="s">
        <v>969</v>
      </c>
    </row>
    <row r="8" spans="2:3" x14ac:dyDescent="0.55000000000000004">
      <c r="B8" s="171">
        <f t="shared" si="0"/>
        <v>4</v>
      </c>
      <c r="C8" s="168" t="s">
        <v>970</v>
      </c>
    </row>
    <row r="9" spans="2:3" x14ac:dyDescent="0.55000000000000004">
      <c r="B9" s="171">
        <f t="shared" si="0"/>
        <v>5</v>
      </c>
      <c r="C9" s="168" t="s">
        <v>971</v>
      </c>
    </row>
    <row r="10" spans="2:3" x14ac:dyDescent="0.55000000000000004">
      <c r="B10" s="171">
        <f t="shared" si="0"/>
        <v>6</v>
      </c>
      <c r="C10" s="168" t="s">
        <v>972</v>
      </c>
    </row>
    <row r="11" spans="2:3" x14ac:dyDescent="0.55000000000000004">
      <c r="B11" s="171">
        <f t="shared" si="0"/>
        <v>7</v>
      </c>
      <c r="C11" s="168" t="s">
        <v>712</v>
      </c>
    </row>
    <row r="12" spans="2:3" x14ac:dyDescent="0.55000000000000004">
      <c r="B12" s="171">
        <f t="shared" si="0"/>
        <v>8</v>
      </c>
      <c r="C12" s="168" t="s">
        <v>973</v>
      </c>
    </row>
    <row r="13" spans="2:3" x14ac:dyDescent="0.55000000000000004">
      <c r="B13" s="171">
        <f t="shared" si="0"/>
        <v>9</v>
      </c>
      <c r="C13" s="168" t="s">
        <v>974</v>
      </c>
    </row>
    <row r="14" spans="2:3" x14ac:dyDescent="0.55000000000000004">
      <c r="B14" s="171">
        <f t="shared" si="0"/>
        <v>10</v>
      </c>
      <c r="C14" s="168" t="s">
        <v>734</v>
      </c>
    </row>
    <row r="15" spans="2:3" x14ac:dyDescent="0.55000000000000004">
      <c r="B15" s="171">
        <f t="shared" si="0"/>
        <v>11</v>
      </c>
      <c r="C15" s="168" t="s">
        <v>975</v>
      </c>
    </row>
    <row r="16" spans="2:3" x14ac:dyDescent="0.55000000000000004">
      <c r="B16" s="171">
        <f t="shared" si="0"/>
        <v>12</v>
      </c>
      <c r="C16" s="168" t="s">
        <v>976</v>
      </c>
    </row>
    <row r="17" spans="2:3" x14ac:dyDescent="0.55000000000000004">
      <c r="B17" s="171">
        <f t="shared" si="0"/>
        <v>13</v>
      </c>
      <c r="C17" s="168" t="s">
        <v>736</v>
      </c>
    </row>
    <row r="18" spans="2:3" x14ac:dyDescent="0.55000000000000004">
      <c r="B18" s="171">
        <f t="shared" si="0"/>
        <v>14</v>
      </c>
      <c r="C18" s="168" t="s">
        <v>977</v>
      </c>
    </row>
    <row r="19" spans="2:3" x14ac:dyDescent="0.55000000000000004">
      <c r="B19" s="171">
        <f t="shared" si="0"/>
        <v>15</v>
      </c>
      <c r="C19" s="168" t="s">
        <v>978</v>
      </c>
    </row>
    <row r="20" spans="2:3" x14ac:dyDescent="0.55000000000000004">
      <c r="B20" s="171">
        <f t="shared" si="0"/>
        <v>16</v>
      </c>
      <c r="C20" s="168" t="s">
        <v>979</v>
      </c>
    </row>
    <row r="21" spans="2:3" x14ac:dyDescent="0.55000000000000004">
      <c r="B21" s="171">
        <f t="shared" si="0"/>
        <v>17</v>
      </c>
      <c r="C21" s="168" t="s">
        <v>980</v>
      </c>
    </row>
    <row r="22" spans="2:3" x14ac:dyDescent="0.55000000000000004">
      <c r="B22" s="171">
        <f t="shared" si="0"/>
        <v>18</v>
      </c>
      <c r="C22" s="168" t="s">
        <v>981</v>
      </c>
    </row>
    <row r="23" spans="2:3" x14ac:dyDescent="0.55000000000000004">
      <c r="B23" s="171">
        <f t="shared" si="0"/>
        <v>19</v>
      </c>
      <c r="C23" s="168" t="s">
        <v>982</v>
      </c>
    </row>
    <row r="24" spans="2:3" x14ac:dyDescent="0.55000000000000004">
      <c r="B24" s="171">
        <f t="shared" si="0"/>
        <v>20</v>
      </c>
      <c r="C24" s="171" t="s">
        <v>983</v>
      </c>
    </row>
    <row r="25" spans="2:3" x14ac:dyDescent="0.55000000000000004">
      <c r="B25" s="171">
        <f t="shared" si="0"/>
        <v>21</v>
      </c>
      <c r="C25" s="168" t="s">
        <v>984</v>
      </c>
    </row>
    <row r="26" spans="2:3" x14ac:dyDescent="0.55000000000000004">
      <c r="B26" s="171">
        <f t="shared" si="0"/>
        <v>22</v>
      </c>
      <c r="C26" s="168" t="s">
        <v>985</v>
      </c>
    </row>
    <row r="27" spans="2:3" x14ac:dyDescent="0.55000000000000004">
      <c r="B27" s="171">
        <f t="shared" si="0"/>
        <v>23</v>
      </c>
      <c r="C27" s="168" t="s">
        <v>778</v>
      </c>
    </row>
    <row r="28" spans="2:3" x14ac:dyDescent="0.55000000000000004">
      <c r="B28" s="171">
        <f t="shared" si="0"/>
        <v>24</v>
      </c>
      <c r="C28" s="168" t="s">
        <v>986</v>
      </c>
    </row>
    <row r="29" spans="2:3" x14ac:dyDescent="0.55000000000000004">
      <c r="B29" s="171">
        <f t="shared" si="0"/>
        <v>25</v>
      </c>
      <c r="C29" s="168" t="s">
        <v>987</v>
      </c>
    </row>
    <row r="30" spans="2:3" x14ac:dyDescent="0.55000000000000004">
      <c r="B30" s="171">
        <f t="shared" si="0"/>
        <v>26</v>
      </c>
      <c r="C30" s="168" t="s">
        <v>806</v>
      </c>
    </row>
    <row r="31" spans="2:3" x14ac:dyDescent="0.55000000000000004">
      <c r="B31" s="171">
        <f t="shared" si="0"/>
        <v>27</v>
      </c>
      <c r="C31" s="168" t="s">
        <v>988</v>
      </c>
    </row>
    <row r="32" spans="2:3" x14ac:dyDescent="0.55000000000000004">
      <c r="B32" s="171">
        <f t="shared" si="0"/>
        <v>28</v>
      </c>
      <c r="C32" s="168" t="s">
        <v>989</v>
      </c>
    </row>
    <row r="33" spans="2:3" x14ac:dyDescent="0.55000000000000004">
      <c r="B33" s="171">
        <f t="shared" si="0"/>
        <v>29</v>
      </c>
      <c r="C33" s="168" t="s">
        <v>990</v>
      </c>
    </row>
    <row r="34" spans="2:3" x14ac:dyDescent="0.55000000000000004">
      <c r="B34" s="171">
        <f t="shared" si="0"/>
        <v>30</v>
      </c>
      <c r="C34" s="168" t="s">
        <v>991</v>
      </c>
    </row>
    <row r="35" spans="2:3" x14ac:dyDescent="0.55000000000000004">
      <c r="B35" s="171">
        <f t="shared" si="0"/>
        <v>31</v>
      </c>
      <c r="C35" s="168" t="s">
        <v>831</v>
      </c>
    </row>
    <row r="36" spans="2:3" x14ac:dyDescent="0.55000000000000004">
      <c r="B36" s="171">
        <f t="shared" si="0"/>
        <v>32</v>
      </c>
      <c r="C36" s="168" t="s">
        <v>992</v>
      </c>
    </row>
    <row r="37" spans="2:3" x14ac:dyDescent="0.55000000000000004">
      <c r="B37" s="171">
        <f t="shared" si="0"/>
        <v>33</v>
      </c>
      <c r="C37" s="168" t="s">
        <v>842</v>
      </c>
    </row>
    <row r="38" spans="2:3" x14ac:dyDescent="0.55000000000000004">
      <c r="B38" s="171">
        <f t="shared" si="0"/>
        <v>34</v>
      </c>
      <c r="C38" s="168" t="s">
        <v>993</v>
      </c>
    </row>
    <row r="39" spans="2:3" x14ac:dyDescent="0.55000000000000004">
      <c r="B39" s="171">
        <f t="shared" si="0"/>
        <v>35</v>
      </c>
      <c r="C39" s="168" t="s">
        <v>994</v>
      </c>
    </row>
    <row r="40" spans="2:3" x14ac:dyDescent="0.55000000000000004">
      <c r="B40" s="171">
        <f t="shared" si="0"/>
        <v>36</v>
      </c>
      <c r="C40" s="168" t="s">
        <v>995</v>
      </c>
    </row>
    <row r="41" spans="2:3" x14ac:dyDescent="0.55000000000000004">
      <c r="B41" s="171">
        <f t="shared" si="0"/>
        <v>37</v>
      </c>
      <c r="C41" s="168" t="s">
        <v>996</v>
      </c>
    </row>
    <row r="42" spans="2:3" x14ac:dyDescent="0.55000000000000004">
      <c r="B42" s="171">
        <f t="shared" si="0"/>
        <v>38</v>
      </c>
      <c r="C42" s="168" t="s">
        <v>997</v>
      </c>
    </row>
    <row r="43" spans="2:3" x14ac:dyDescent="0.55000000000000004">
      <c r="B43" s="171">
        <f t="shared" si="0"/>
        <v>39</v>
      </c>
      <c r="C43" s="171" t="s">
        <v>998</v>
      </c>
    </row>
    <row r="44" spans="2:3" x14ac:dyDescent="0.55000000000000004">
      <c r="B44" s="171">
        <f t="shared" si="0"/>
        <v>40</v>
      </c>
      <c r="C44" s="168" t="s">
        <v>999</v>
      </c>
    </row>
    <row r="45" spans="2:3" x14ac:dyDescent="0.55000000000000004">
      <c r="B45" s="171">
        <f t="shared" si="0"/>
        <v>41</v>
      </c>
      <c r="C45" s="168" t="s">
        <v>1000</v>
      </c>
    </row>
    <row r="46" spans="2:3" x14ac:dyDescent="0.55000000000000004">
      <c r="B46" s="171">
        <f t="shared" si="0"/>
        <v>42</v>
      </c>
      <c r="C46" s="168" t="s">
        <v>883</v>
      </c>
    </row>
    <row r="47" spans="2:3" x14ac:dyDescent="0.55000000000000004">
      <c r="B47" s="171">
        <f t="shared" si="0"/>
        <v>43</v>
      </c>
      <c r="C47" s="168" t="s">
        <v>1001</v>
      </c>
    </row>
    <row r="48" spans="2:3" x14ac:dyDescent="0.55000000000000004">
      <c r="B48" s="171">
        <f t="shared" si="0"/>
        <v>44</v>
      </c>
      <c r="C48" s="168" t="s">
        <v>1002</v>
      </c>
    </row>
    <row r="49" spans="2:3" x14ac:dyDescent="0.55000000000000004">
      <c r="B49" s="171">
        <f t="shared" si="0"/>
        <v>45</v>
      </c>
      <c r="C49" s="168" t="s">
        <v>1003</v>
      </c>
    </row>
    <row r="50" spans="2:3" x14ac:dyDescent="0.55000000000000004">
      <c r="B50" s="171">
        <f t="shared" si="0"/>
        <v>46</v>
      </c>
      <c r="C50" s="168" t="s">
        <v>1004</v>
      </c>
    </row>
    <row r="51" spans="2:3" x14ac:dyDescent="0.55000000000000004">
      <c r="B51" s="171">
        <f t="shared" si="0"/>
        <v>47</v>
      </c>
      <c r="C51" s="168" t="s">
        <v>905</v>
      </c>
    </row>
    <row r="52" spans="2:3" x14ac:dyDescent="0.55000000000000004">
      <c r="B52" s="171">
        <f t="shared" si="0"/>
        <v>48</v>
      </c>
      <c r="C52" s="168" t="s">
        <v>909</v>
      </c>
    </row>
    <row r="53" spans="2:3" x14ac:dyDescent="0.55000000000000004">
      <c r="B53" s="171">
        <f t="shared" si="0"/>
        <v>49</v>
      </c>
      <c r="C53" s="168" t="s">
        <v>1005</v>
      </c>
    </row>
    <row r="54" spans="2:3" x14ac:dyDescent="0.55000000000000004">
      <c r="B54" s="171">
        <f t="shared" si="0"/>
        <v>50</v>
      </c>
      <c r="C54" s="168" t="s">
        <v>1006</v>
      </c>
    </row>
    <row r="55" spans="2:3" x14ac:dyDescent="0.55000000000000004">
      <c r="B55" s="171">
        <f t="shared" si="0"/>
        <v>51</v>
      </c>
      <c r="C55" s="168" t="s">
        <v>922</v>
      </c>
    </row>
    <row r="56" spans="2:3" x14ac:dyDescent="0.55000000000000004">
      <c r="B56" s="171">
        <f t="shared" si="0"/>
        <v>52</v>
      </c>
      <c r="C56" s="168" t="s">
        <v>1007</v>
      </c>
    </row>
    <row r="57" spans="2:3" x14ac:dyDescent="0.55000000000000004">
      <c r="B57" s="171">
        <f t="shared" si="0"/>
        <v>53</v>
      </c>
      <c r="C57" s="168" t="s">
        <v>1008</v>
      </c>
    </row>
    <row r="58" spans="2:3" x14ac:dyDescent="0.55000000000000004">
      <c r="B58" s="171">
        <f t="shared" si="0"/>
        <v>54</v>
      </c>
      <c r="C58" s="168" t="s">
        <v>1009</v>
      </c>
    </row>
    <row r="59" spans="2:3" x14ac:dyDescent="0.55000000000000004">
      <c r="B59" s="171">
        <f t="shared" si="0"/>
        <v>55</v>
      </c>
      <c r="C59" s="168" t="s">
        <v>1010</v>
      </c>
    </row>
    <row r="60" spans="2:3" x14ac:dyDescent="0.55000000000000004">
      <c r="B60" s="171">
        <f t="shared" si="0"/>
        <v>56</v>
      </c>
      <c r="C60" s="168" t="s">
        <v>1011</v>
      </c>
    </row>
    <row r="61" spans="2:3" x14ac:dyDescent="0.55000000000000004">
      <c r="B61" s="171">
        <f t="shared" si="0"/>
        <v>57</v>
      </c>
      <c r="C61" s="168" t="s">
        <v>939</v>
      </c>
    </row>
    <row r="62" spans="2:3" x14ac:dyDescent="0.55000000000000004">
      <c r="B62" s="171">
        <f t="shared" si="0"/>
        <v>58</v>
      </c>
      <c r="C62" s="171" t="s">
        <v>1012</v>
      </c>
    </row>
    <row r="63" spans="2:3" x14ac:dyDescent="0.55000000000000004">
      <c r="B63" s="171">
        <f t="shared" si="0"/>
        <v>59</v>
      </c>
      <c r="C63" s="168" t="s">
        <v>948</v>
      </c>
    </row>
    <row r="64" spans="2:3" x14ac:dyDescent="0.55000000000000004">
      <c r="B64" s="171">
        <f t="shared" si="0"/>
        <v>60</v>
      </c>
      <c r="C64" s="168" t="s">
        <v>1013</v>
      </c>
    </row>
    <row r="65" spans="2:3" x14ac:dyDescent="0.55000000000000004">
      <c r="B65" s="171">
        <f t="shared" si="0"/>
        <v>61</v>
      </c>
      <c r="C65" s="168" t="s">
        <v>1014</v>
      </c>
    </row>
    <row r="66" spans="2:3" x14ac:dyDescent="0.55000000000000004">
      <c r="B66" s="171">
        <f t="shared" si="0"/>
        <v>62</v>
      </c>
      <c r="C66" s="168" t="s">
        <v>956</v>
      </c>
    </row>
    <row r="67" spans="2:3" x14ac:dyDescent="0.55000000000000004">
      <c r="B67" s="171">
        <f t="shared" si="0"/>
        <v>63</v>
      </c>
      <c r="C67" s="168" t="s">
        <v>1015</v>
      </c>
    </row>
    <row r="68" spans="2:3" x14ac:dyDescent="0.55000000000000004">
      <c r="B68" s="171">
        <f t="shared" si="0"/>
        <v>64</v>
      </c>
      <c r="C68" s="168" t="s">
        <v>962</v>
      </c>
    </row>
    <row r="69" spans="2:3" x14ac:dyDescent="0.55000000000000004">
      <c r="B69" s="171">
        <f t="shared" ref="B69:B124" si="1">ROW()-4</f>
        <v>65</v>
      </c>
      <c r="C69" s="168" t="s">
        <v>1016</v>
      </c>
    </row>
    <row r="70" spans="2:3" x14ac:dyDescent="0.55000000000000004">
      <c r="B70" s="171">
        <f t="shared" si="1"/>
        <v>66</v>
      </c>
      <c r="C70" s="168" t="s">
        <v>1017</v>
      </c>
    </row>
    <row r="71" spans="2:3" x14ac:dyDescent="0.55000000000000004">
      <c r="B71" s="171">
        <f t="shared" si="1"/>
        <v>67</v>
      </c>
      <c r="C71" s="168" t="s">
        <v>1018</v>
      </c>
    </row>
    <row r="72" spans="2:3" x14ac:dyDescent="0.55000000000000004">
      <c r="B72" s="171">
        <f t="shared" si="1"/>
        <v>68</v>
      </c>
      <c r="C72" s="168" t="s">
        <v>1019</v>
      </c>
    </row>
    <row r="73" spans="2:3" x14ac:dyDescent="0.55000000000000004">
      <c r="B73" s="171">
        <f t="shared" si="1"/>
        <v>69</v>
      </c>
      <c r="C73" s="168" t="s">
        <v>1020</v>
      </c>
    </row>
    <row r="74" spans="2:3" x14ac:dyDescent="0.55000000000000004">
      <c r="B74" s="171">
        <f t="shared" si="1"/>
        <v>70</v>
      </c>
      <c r="C74" s="168" t="s">
        <v>1021</v>
      </c>
    </row>
    <row r="75" spans="2:3" x14ac:dyDescent="0.55000000000000004">
      <c r="B75" s="171">
        <f t="shared" si="1"/>
        <v>71</v>
      </c>
      <c r="C75" s="168" t="s">
        <v>1022</v>
      </c>
    </row>
    <row r="76" spans="2:3" x14ac:dyDescent="0.55000000000000004">
      <c r="B76" s="171">
        <f t="shared" si="1"/>
        <v>72</v>
      </c>
      <c r="C76" s="168" t="s">
        <v>1023</v>
      </c>
    </row>
    <row r="77" spans="2:3" x14ac:dyDescent="0.55000000000000004">
      <c r="B77" s="171">
        <f t="shared" si="1"/>
        <v>73</v>
      </c>
      <c r="C77" s="168" t="s">
        <v>1024</v>
      </c>
    </row>
    <row r="78" spans="2:3" x14ac:dyDescent="0.55000000000000004">
      <c r="B78" s="171">
        <f t="shared" si="1"/>
        <v>74</v>
      </c>
      <c r="C78" s="168" t="s">
        <v>1025</v>
      </c>
    </row>
    <row r="79" spans="2:3" x14ac:dyDescent="0.55000000000000004">
      <c r="B79" s="171">
        <f t="shared" si="1"/>
        <v>75</v>
      </c>
      <c r="C79" s="168" t="s">
        <v>709</v>
      </c>
    </row>
    <row r="80" spans="2:3" x14ac:dyDescent="0.55000000000000004">
      <c r="B80" s="171">
        <f t="shared" si="1"/>
        <v>76</v>
      </c>
      <c r="C80" s="168" t="s">
        <v>710</v>
      </c>
    </row>
    <row r="81" spans="2:3" x14ac:dyDescent="0.55000000000000004">
      <c r="B81" s="171">
        <f t="shared" si="1"/>
        <v>77</v>
      </c>
      <c r="C81" s="171" t="s">
        <v>1026</v>
      </c>
    </row>
    <row r="82" spans="2:3" x14ac:dyDescent="0.55000000000000004">
      <c r="B82" s="171">
        <f t="shared" si="1"/>
        <v>78</v>
      </c>
      <c r="C82" s="168" t="s">
        <v>1027</v>
      </c>
    </row>
    <row r="83" spans="2:3" x14ac:dyDescent="0.55000000000000004">
      <c r="B83" s="171">
        <f t="shared" si="1"/>
        <v>79</v>
      </c>
      <c r="C83" s="168" t="s">
        <v>1028</v>
      </c>
    </row>
    <row r="84" spans="2:3" x14ac:dyDescent="0.55000000000000004">
      <c r="B84" s="171">
        <f t="shared" si="1"/>
        <v>80</v>
      </c>
      <c r="C84" s="168" t="s">
        <v>1029</v>
      </c>
    </row>
    <row r="85" spans="2:3" x14ac:dyDescent="0.55000000000000004">
      <c r="B85" s="171">
        <f t="shared" si="1"/>
        <v>81</v>
      </c>
      <c r="C85" s="168" t="s">
        <v>758</v>
      </c>
    </row>
    <row r="86" spans="2:3" x14ac:dyDescent="0.55000000000000004">
      <c r="B86" s="171">
        <f t="shared" si="1"/>
        <v>82</v>
      </c>
      <c r="C86" s="168" t="s">
        <v>1030</v>
      </c>
    </row>
    <row r="87" spans="2:3" x14ac:dyDescent="0.55000000000000004">
      <c r="B87" s="171">
        <f t="shared" si="1"/>
        <v>83</v>
      </c>
      <c r="C87" s="168" t="s">
        <v>1031</v>
      </c>
    </row>
    <row r="88" spans="2:3" x14ac:dyDescent="0.55000000000000004">
      <c r="B88" s="171">
        <f t="shared" si="1"/>
        <v>84</v>
      </c>
      <c r="C88" s="168" t="s">
        <v>767</v>
      </c>
    </row>
    <row r="89" spans="2:3" x14ac:dyDescent="0.55000000000000004">
      <c r="B89" s="171">
        <f t="shared" si="1"/>
        <v>85</v>
      </c>
      <c r="C89" s="168" t="s">
        <v>1032</v>
      </c>
    </row>
    <row r="90" spans="2:3" x14ac:dyDescent="0.55000000000000004">
      <c r="B90" s="171">
        <f t="shared" si="1"/>
        <v>86</v>
      </c>
      <c r="C90" s="168" t="s">
        <v>1033</v>
      </c>
    </row>
    <row r="91" spans="2:3" x14ac:dyDescent="0.55000000000000004">
      <c r="B91" s="171">
        <f t="shared" si="1"/>
        <v>87</v>
      </c>
      <c r="C91" s="168" t="s">
        <v>1034</v>
      </c>
    </row>
    <row r="92" spans="2:3" x14ac:dyDescent="0.55000000000000004">
      <c r="B92" s="171">
        <f t="shared" si="1"/>
        <v>88</v>
      </c>
      <c r="C92" s="168" t="s">
        <v>1035</v>
      </c>
    </row>
    <row r="93" spans="2:3" x14ac:dyDescent="0.55000000000000004">
      <c r="B93" s="171">
        <f t="shared" si="1"/>
        <v>89</v>
      </c>
      <c r="C93" s="168" t="s">
        <v>1036</v>
      </c>
    </row>
    <row r="94" spans="2:3" x14ac:dyDescent="0.55000000000000004">
      <c r="B94" s="171">
        <f t="shared" si="1"/>
        <v>90</v>
      </c>
      <c r="C94" s="168" t="s">
        <v>825</v>
      </c>
    </row>
    <row r="95" spans="2:3" x14ac:dyDescent="0.55000000000000004">
      <c r="B95" s="171">
        <f t="shared" si="1"/>
        <v>91</v>
      </c>
      <c r="C95" s="168" t="s">
        <v>1037</v>
      </c>
    </row>
    <row r="96" spans="2:3" x14ac:dyDescent="0.55000000000000004">
      <c r="B96" s="171">
        <f t="shared" si="1"/>
        <v>92</v>
      </c>
      <c r="C96" s="168" t="s">
        <v>1038</v>
      </c>
    </row>
    <row r="97" spans="2:3" x14ac:dyDescent="0.55000000000000004">
      <c r="B97" s="171">
        <f t="shared" si="1"/>
        <v>93</v>
      </c>
      <c r="C97" s="168" t="s">
        <v>1039</v>
      </c>
    </row>
    <row r="98" spans="2:3" x14ac:dyDescent="0.55000000000000004">
      <c r="B98" s="171">
        <f t="shared" si="1"/>
        <v>94</v>
      </c>
      <c r="C98" s="168" t="s">
        <v>861</v>
      </c>
    </row>
    <row r="99" spans="2:3" x14ac:dyDescent="0.55000000000000004">
      <c r="B99" s="171">
        <f t="shared" si="1"/>
        <v>95</v>
      </c>
      <c r="C99" s="168" t="s">
        <v>1040</v>
      </c>
    </row>
    <row r="100" spans="2:3" x14ac:dyDescent="0.55000000000000004">
      <c r="B100" s="171">
        <f t="shared" si="1"/>
        <v>96</v>
      </c>
      <c r="C100" s="171" t="s">
        <v>1041</v>
      </c>
    </row>
    <row r="101" spans="2:3" x14ac:dyDescent="0.55000000000000004">
      <c r="B101" s="171">
        <f t="shared" si="1"/>
        <v>97</v>
      </c>
      <c r="C101" s="168" t="s">
        <v>1042</v>
      </c>
    </row>
    <row r="102" spans="2:3" x14ac:dyDescent="0.55000000000000004">
      <c r="B102" s="171">
        <f t="shared" si="1"/>
        <v>98</v>
      </c>
      <c r="C102" s="168" t="s">
        <v>1043</v>
      </c>
    </row>
    <row r="103" spans="2:3" x14ac:dyDescent="0.55000000000000004">
      <c r="B103" s="171">
        <f t="shared" si="1"/>
        <v>99</v>
      </c>
      <c r="C103" s="168" t="s">
        <v>1044</v>
      </c>
    </row>
    <row r="104" spans="2:3" x14ac:dyDescent="0.55000000000000004">
      <c r="B104" s="171">
        <f t="shared" si="1"/>
        <v>100</v>
      </c>
      <c r="C104" s="168" t="s">
        <v>1045</v>
      </c>
    </row>
    <row r="105" spans="2:3" x14ac:dyDescent="0.55000000000000004">
      <c r="B105" s="171">
        <f t="shared" si="1"/>
        <v>101</v>
      </c>
      <c r="C105" s="168" t="s">
        <v>794</v>
      </c>
    </row>
    <row r="106" spans="2:3" x14ac:dyDescent="0.55000000000000004">
      <c r="B106" s="171">
        <f t="shared" si="1"/>
        <v>102</v>
      </c>
      <c r="C106" s="168" t="s">
        <v>1046</v>
      </c>
    </row>
    <row r="107" spans="2:3" x14ac:dyDescent="0.55000000000000004">
      <c r="B107" s="171">
        <f t="shared" si="1"/>
        <v>103</v>
      </c>
      <c r="C107" s="168" t="s">
        <v>1047</v>
      </c>
    </row>
    <row r="108" spans="2:3" x14ac:dyDescent="0.55000000000000004">
      <c r="B108" s="171">
        <f t="shared" si="1"/>
        <v>104</v>
      </c>
      <c r="C108" s="168" t="s">
        <v>933</v>
      </c>
    </row>
    <row r="109" spans="2:3" x14ac:dyDescent="0.55000000000000004">
      <c r="B109" s="171">
        <f t="shared" si="1"/>
        <v>105</v>
      </c>
      <c r="C109" s="168" t="s">
        <v>938</v>
      </c>
    </row>
    <row r="110" spans="2:3" x14ac:dyDescent="0.55000000000000004">
      <c r="B110" s="171">
        <f t="shared" si="1"/>
        <v>106</v>
      </c>
      <c r="C110" s="168" t="s">
        <v>1048</v>
      </c>
    </row>
    <row r="111" spans="2:3" x14ac:dyDescent="0.55000000000000004">
      <c r="B111" s="171">
        <f t="shared" si="1"/>
        <v>107</v>
      </c>
      <c r="C111" s="168" t="s">
        <v>1049</v>
      </c>
    </row>
    <row r="112" spans="2:3" x14ac:dyDescent="0.55000000000000004">
      <c r="B112" s="171">
        <f t="shared" si="1"/>
        <v>108</v>
      </c>
      <c r="C112" s="168" t="s">
        <v>1050</v>
      </c>
    </row>
    <row r="113" spans="2:3" x14ac:dyDescent="0.55000000000000004">
      <c r="B113" s="171">
        <f t="shared" si="1"/>
        <v>109</v>
      </c>
      <c r="C113" s="168" t="s">
        <v>952</v>
      </c>
    </row>
    <row r="114" spans="2:3" x14ac:dyDescent="0.55000000000000004">
      <c r="B114" s="171">
        <f t="shared" si="1"/>
        <v>110</v>
      </c>
      <c r="C114" s="168" t="s">
        <v>1051</v>
      </c>
    </row>
    <row r="115" spans="2:3" x14ac:dyDescent="0.55000000000000004">
      <c r="B115" s="171">
        <f t="shared" si="1"/>
        <v>111</v>
      </c>
      <c r="C115" s="168" t="s">
        <v>1052</v>
      </c>
    </row>
    <row r="116" spans="2:3" x14ac:dyDescent="0.55000000000000004">
      <c r="B116" s="171">
        <f t="shared" si="1"/>
        <v>112</v>
      </c>
      <c r="C116" s="168" t="s">
        <v>1053</v>
      </c>
    </row>
    <row r="117" spans="2:3" x14ac:dyDescent="0.55000000000000004">
      <c r="B117" s="171">
        <f t="shared" si="1"/>
        <v>113</v>
      </c>
      <c r="C117" s="168" t="s">
        <v>1054</v>
      </c>
    </row>
    <row r="118" spans="2:3" x14ac:dyDescent="0.55000000000000004">
      <c r="B118" s="171">
        <f t="shared" si="1"/>
        <v>114</v>
      </c>
      <c r="C118" s="168" t="s">
        <v>711</v>
      </c>
    </row>
    <row r="119" spans="2:3" x14ac:dyDescent="0.55000000000000004">
      <c r="B119" s="171">
        <f t="shared" si="1"/>
        <v>115</v>
      </c>
      <c r="C119" s="168"/>
    </row>
    <row r="120" spans="2:3" x14ac:dyDescent="0.55000000000000004">
      <c r="B120" s="171">
        <f t="shared" si="1"/>
        <v>116</v>
      </c>
      <c r="C120" s="168"/>
    </row>
    <row r="121" spans="2:3" x14ac:dyDescent="0.55000000000000004">
      <c r="B121" s="171">
        <f t="shared" si="1"/>
        <v>117</v>
      </c>
      <c r="C121" s="168"/>
    </row>
    <row r="122" spans="2:3" x14ac:dyDescent="0.55000000000000004">
      <c r="B122" s="171">
        <f t="shared" si="1"/>
        <v>118</v>
      </c>
      <c r="C122" s="168"/>
    </row>
    <row r="123" spans="2:3" x14ac:dyDescent="0.55000000000000004">
      <c r="B123" s="171">
        <f t="shared" si="1"/>
        <v>119</v>
      </c>
      <c r="C123" s="168"/>
    </row>
    <row r="124" spans="2:3" x14ac:dyDescent="0.55000000000000004">
      <c r="B124" s="171">
        <f t="shared" si="1"/>
        <v>120</v>
      </c>
      <c r="C124" s="168"/>
    </row>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B9687-48A4-419E-84BF-049CBFF2D09F}">
  <sheetPr codeName="Sheet9"/>
  <dimension ref="B2:C258"/>
  <sheetViews>
    <sheetView topLeftCell="A159" workbookViewId="0">
      <selection activeCell="C169" sqref="C169"/>
    </sheetView>
  </sheetViews>
  <sheetFormatPr defaultRowHeight="18" x14ac:dyDescent="0.55000000000000004"/>
  <cols>
    <col min="3" max="3" width="22" style="169" customWidth="1"/>
  </cols>
  <sheetData>
    <row r="2" spans="2:3" x14ac:dyDescent="0.55000000000000004">
      <c r="B2" t="s">
        <v>966</v>
      </c>
    </row>
    <row r="4" spans="2:3" ht="18.5" customHeight="1" thickBot="1" x14ac:dyDescent="0.6">
      <c r="B4" s="170" t="s">
        <v>707</v>
      </c>
      <c r="C4" s="170" t="s">
        <v>708</v>
      </c>
    </row>
    <row r="5" spans="2:3" ht="18.5" customHeight="1" thickTop="1" x14ac:dyDescent="0.55000000000000004">
      <c r="B5" s="171">
        <f t="shared" ref="B5:B68" si="0">ROW()-4</f>
        <v>1</v>
      </c>
      <c r="C5" s="171" t="s">
        <v>712</v>
      </c>
    </row>
    <row r="6" spans="2:3" x14ac:dyDescent="0.55000000000000004">
      <c r="B6" s="171">
        <f t="shared" si="0"/>
        <v>2</v>
      </c>
      <c r="C6" s="168" t="s">
        <v>713</v>
      </c>
    </row>
    <row r="7" spans="2:3" x14ac:dyDescent="0.55000000000000004">
      <c r="B7" s="171">
        <f t="shared" si="0"/>
        <v>3</v>
      </c>
      <c r="C7" s="168" t="s">
        <v>714</v>
      </c>
    </row>
    <row r="8" spans="2:3" x14ac:dyDescent="0.55000000000000004">
      <c r="B8" s="171">
        <f t="shared" si="0"/>
        <v>4</v>
      </c>
      <c r="C8" s="168" t="s">
        <v>715</v>
      </c>
    </row>
    <row r="9" spans="2:3" x14ac:dyDescent="0.55000000000000004">
      <c r="B9" s="171">
        <f t="shared" si="0"/>
        <v>5</v>
      </c>
      <c r="C9" s="168" t="s">
        <v>716</v>
      </c>
    </row>
    <row r="10" spans="2:3" x14ac:dyDescent="0.55000000000000004">
      <c r="B10" s="171">
        <f t="shared" si="0"/>
        <v>6</v>
      </c>
      <c r="C10" s="168" t="s">
        <v>717</v>
      </c>
    </row>
    <row r="11" spans="2:3" x14ac:dyDescent="0.55000000000000004">
      <c r="B11" s="171">
        <f t="shared" si="0"/>
        <v>7</v>
      </c>
      <c r="C11" s="168" t="s">
        <v>718</v>
      </c>
    </row>
    <row r="12" spans="2:3" x14ac:dyDescent="0.55000000000000004">
      <c r="B12" s="171">
        <f t="shared" si="0"/>
        <v>8</v>
      </c>
      <c r="C12" s="168" t="s">
        <v>719</v>
      </c>
    </row>
    <row r="13" spans="2:3" x14ac:dyDescent="0.55000000000000004">
      <c r="B13" s="171">
        <f t="shared" si="0"/>
        <v>9</v>
      </c>
      <c r="C13" s="168" t="s">
        <v>720</v>
      </c>
    </row>
    <row r="14" spans="2:3" x14ac:dyDescent="0.55000000000000004">
      <c r="B14" s="171">
        <f t="shared" si="0"/>
        <v>10</v>
      </c>
      <c r="C14" s="168" t="s">
        <v>721</v>
      </c>
    </row>
    <row r="15" spans="2:3" x14ac:dyDescent="0.55000000000000004">
      <c r="B15" s="171">
        <f t="shared" si="0"/>
        <v>11</v>
      </c>
      <c r="C15" s="168" t="s">
        <v>722</v>
      </c>
    </row>
    <row r="16" spans="2:3" x14ac:dyDescent="0.55000000000000004">
      <c r="B16" s="171">
        <f t="shared" si="0"/>
        <v>12</v>
      </c>
      <c r="C16" s="168" t="s">
        <v>723</v>
      </c>
    </row>
    <row r="17" spans="2:3" x14ac:dyDescent="0.55000000000000004">
      <c r="B17" s="171">
        <f t="shared" si="0"/>
        <v>13</v>
      </c>
      <c r="C17" s="168" t="s">
        <v>724</v>
      </c>
    </row>
    <row r="18" spans="2:3" x14ac:dyDescent="0.55000000000000004">
      <c r="B18" s="171">
        <f t="shared" si="0"/>
        <v>14</v>
      </c>
      <c r="C18" s="168" t="s">
        <v>725</v>
      </c>
    </row>
    <row r="19" spans="2:3" x14ac:dyDescent="0.55000000000000004">
      <c r="B19" s="171">
        <f t="shared" si="0"/>
        <v>15</v>
      </c>
      <c r="C19" s="168" t="s">
        <v>726</v>
      </c>
    </row>
    <row r="20" spans="2:3" x14ac:dyDescent="0.55000000000000004">
      <c r="B20" s="171">
        <f t="shared" si="0"/>
        <v>16</v>
      </c>
      <c r="C20" s="168" t="s">
        <v>727</v>
      </c>
    </row>
    <row r="21" spans="2:3" x14ac:dyDescent="0.55000000000000004">
      <c r="B21" s="171">
        <f t="shared" si="0"/>
        <v>17</v>
      </c>
      <c r="C21" s="168" t="s">
        <v>728</v>
      </c>
    </row>
    <row r="22" spans="2:3" x14ac:dyDescent="0.55000000000000004">
      <c r="B22" s="171">
        <f t="shared" si="0"/>
        <v>18</v>
      </c>
      <c r="C22" s="168" t="s">
        <v>729</v>
      </c>
    </row>
    <row r="23" spans="2:3" x14ac:dyDescent="0.55000000000000004">
      <c r="B23" s="171">
        <f t="shared" si="0"/>
        <v>19</v>
      </c>
      <c r="C23" s="168" t="s">
        <v>730</v>
      </c>
    </row>
    <row r="24" spans="2:3" x14ac:dyDescent="0.55000000000000004">
      <c r="B24" s="171">
        <f t="shared" si="0"/>
        <v>20</v>
      </c>
      <c r="C24" s="171" t="s">
        <v>731</v>
      </c>
    </row>
    <row r="25" spans="2:3" x14ac:dyDescent="0.55000000000000004">
      <c r="B25" s="171">
        <f t="shared" si="0"/>
        <v>21</v>
      </c>
      <c r="C25" s="168" t="s">
        <v>732</v>
      </c>
    </row>
    <row r="26" spans="2:3" x14ac:dyDescent="0.55000000000000004">
      <c r="B26" s="171">
        <f t="shared" si="0"/>
        <v>22</v>
      </c>
      <c r="C26" s="168" t="s">
        <v>733</v>
      </c>
    </row>
    <row r="27" spans="2:3" x14ac:dyDescent="0.55000000000000004">
      <c r="B27" s="171">
        <f t="shared" si="0"/>
        <v>23</v>
      </c>
      <c r="C27" s="168" t="s">
        <v>734</v>
      </c>
    </row>
    <row r="28" spans="2:3" x14ac:dyDescent="0.55000000000000004">
      <c r="B28" s="171">
        <f t="shared" si="0"/>
        <v>24</v>
      </c>
      <c r="C28" s="168" t="s">
        <v>735</v>
      </c>
    </row>
    <row r="29" spans="2:3" x14ac:dyDescent="0.55000000000000004">
      <c r="B29" s="171">
        <f t="shared" si="0"/>
        <v>25</v>
      </c>
      <c r="C29" s="168" t="s">
        <v>736</v>
      </c>
    </row>
    <row r="30" spans="2:3" x14ac:dyDescent="0.55000000000000004">
      <c r="B30" s="171">
        <f t="shared" si="0"/>
        <v>26</v>
      </c>
      <c r="C30" s="168" t="s">
        <v>737</v>
      </c>
    </row>
    <row r="31" spans="2:3" x14ac:dyDescent="0.55000000000000004">
      <c r="B31" s="171">
        <f t="shared" si="0"/>
        <v>27</v>
      </c>
      <c r="C31" s="168" t="s">
        <v>738</v>
      </c>
    </row>
    <row r="32" spans="2:3" x14ac:dyDescent="0.55000000000000004">
      <c r="B32" s="171">
        <f t="shared" si="0"/>
        <v>28</v>
      </c>
      <c r="C32" s="168" t="s">
        <v>739</v>
      </c>
    </row>
    <row r="33" spans="2:3" x14ac:dyDescent="0.55000000000000004">
      <c r="B33" s="171">
        <f t="shared" si="0"/>
        <v>29</v>
      </c>
      <c r="C33" s="168" t="s">
        <v>740</v>
      </c>
    </row>
    <row r="34" spans="2:3" x14ac:dyDescent="0.55000000000000004">
      <c r="B34" s="171">
        <f t="shared" si="0"/>
        <v>30</v>
      </c>
      <c r="C34" s="168" t="s">
        <v>741</v>
      </c>
    </row>
    <row r="35" spans="2:3" x14ac:dyDescent="0.55000000000000004">
      <c r="B35" s="171">
        <f t="shared" si="0"/>
        <v>31</v>
      </c>
      <c r="C35" s="168" t="s">
        <v>742</v>
      </c>
    </row>
    <row r="36" spans="2:3" x14ac:dyDescent="0.55000000000000004">
      <c r="B36" s="171">
        <f t="shared" si="0"/>
        <v>32</v>
      </c>
      <c r="C36" s="168" t="s">
        <v>743</v>
      </c>
    </row>
    <row r="37" spans="2:3" x14ac:dyDescent="0.55000000000000004">
      <c r="B37" s="171">
        <f t="shared" si="0"/>
        <v>33</v>
      </c>
      <c r="C37" s="168" t="s">
        <v>744</v>
      </c>
    </row>
    <row r="38" spans="2:3" x14ac:dyDescent="0.55000000000000004">
      <c r="B38" s="171">
        <f t="shared" si="0"/>
        <v>34</v>
      </c>
      <c r="C38" s="168" t="s">
        <v>745</v>
      </c>
    </row>
    <row r="39" spans="2:3" x14ac:dyDescent="0.55000000000000004">
      <c r="B39" s="171">
        <f t="shared" si="0"/>
        <v>35</v>
      </c>
      <c r="C39" s="168" t="s">
        <v>746</v>
      </c>
    </row>
    <row r="40" spans="2:3" x14ac:dyDescent="0.55000000000000004">
      <c r="B40" s="171">
        <f t="shared" si="0"/>
        <v>36</v>
      </c>
      <c r="C40" s="168" t="s">
        <v>747</v>
      </c>
    </row>
    <row r="41" spans="2:3" x14ac:dyDescent="0.55000000000000004">
      <c r="B41" s="171">
        <f t="shared" si="0"/>
        <v>37</v>
      </c>
      <c r="C41" s="168" t="s">
        <v>748</v>
      </c>
    </row>
    <row r="42" spans="2:3" x14ac:dyDescent="0.55000000000000004">
      <c r="B42" s="171">
        <f t="shared" si="0"/>
        <v>38</v>
      </c>
      <c r="C42" s="168" t="s">
        <v>749</v>
      </c>
    </row>
    <row r="43" spans="2:3" x14ac:dyDescent="0.55000000000000004">
      <c r="B43" s="171">
        <f t="shared" si="0"/>
        <v>39</v>
      </c>
      <c r="C43" s="171" t="s">
        <v>750</v>
      </c>
    </row>
    <row r="44" spans="2:3" x14ac:dyDescent="0.55000000000000004">
      <c r="B44" s="171">
        <f t="shared" si="0"/>
        <v>40</v>
      </c>
      <c r="C44" s="168" t="s">
        <v>751</v>
      </c>
    </row>
    <row r="45" spans="2:3" x14ac:dyDescent="0.55000000000000004">
      <c r="B45" s="171">
        <f t="shared" si="0"/>
        <v>41</v>
      </c>
      <c r="C45" s="168" t="s">
        <v>752</v>
      </c>
    </row>
    <row r="46" spans="2:3" x14ac:dyDescent="0.55000000000000004">
      <c r="B46" s="171">
        <f t="shared" si="0"/>
        <v>42</v>
      </c>
      <c r="C46" s="168" t="s">
        <v>753</v>
      </c>
    </row>
    <row r="47" spans="2:3" x14ac:dyDescent="0.55000000000000004">
      <c r="B47" s="171">
        <f t="shared" si="0"/>
        <v>43</v>
      </c>
      <c r="C47" s="168" t="s">
        <v>754</v>
      </c>
    </row>
    <row r="48" spans="2:3" x14ac:dyDescent="0.55000000000000004">
      <c r="B48" s="171">
        <f t="shared" si="0"/>
        <v>44</v>
      </c>
      <c r="C48" s="168" t="s">
        <v>755</v>
      </c>
    </row>
    <row r="49" spans="2:3" x14ac:dyDescent="0.55000000000000004">
      <c r="B49" s="171">
        <f t="shared" si="0"/>
        <v>45</v>
      </c>
      <c r="C49" s="168" t="s">
        <v>756</v>
      </c>
    </row>
    <row r="50" spans="2:3" x14ac:dyDescent="0.55000000000000004">
      <c r="B50" s="171">
        <f t="shared" si="0"/>
        <v>46</v>
      </c>
      <c r="C50" s="168" t="s">
        <v>757</v>
      </c>
    </row>
    <row r="51" spans="2:3" x14ac:dyDescent="0.55000000000000004">
      <c r="B51" s="171">
        <f t="shared" si="0"/>
        <v>47</v>
      </c>
      <c r="C51" s="168" t="s">
        <v>758</v>
      </c>
    </row>
    <row r="52" spans="2:3" x14ac:dyDescent="0.55000000000000004">
      <c r="B52" s="171">
        <f t="shared" si="0"/>
        <v>48</v>
      </c>
      <c r="C52" s="168" t="s">
        <v>759</v>
      </c>
    </row>
    <row r="53" spans="2:3" x14ac:dyDescent="0.55000000000000004">
      <c r="B53" s="171">
        <f t="shared" si="0"/>
        <v>49</v>
      </c>
      <c r="C53" s="168" t="s">
        <v>760</v>
      </c>
    </row>
    <row r="54" spans="2:3" x14ac:dyDescent="0.55000000000000004">
      <c r="B54" s="171">
        <f t="shared" si="0"/>
        <v>50</v>
      </c>
      <c r="C54" s="168" t="s">
        <v>761</v>
      </c>
    </row>
    <row r="55" spans="2:3" x14ac:dyDescent="0.55000000000000004">
      <c r="B55" s="171">
        <f t="shared" si="0"/>
        <v>51</v>
      </c>
      <c r="C55" s="168" t="s">
        <v>762</v>
      </c>
    </row>
    <row r="56" spans="2:3" x14ac:dyDescent="0.55000000000000004">
      <c r="B56" s="171">
        <f t="shared" si="0"/>
        <v>52</v>
      </c>
      <c r="C56" s="168" t="s">
        <v>763</v>
      </c>
    </row>
    <row r="57" spans="2:3" x14ac:dyDescent="0.55000000000000004">
      <c r="B57" s="171">
        <f t="shared" si="0"/>
        <v>53</v>
      </c>
      <c r="C57" s="168" t="s">
        <v>764</v>
      </c>
    </row>
    <row r="58" spans="2:3" x14ac:dyDescent="0.55000000000000004">
      <c r="B58" s="171">
        <f t="shared" si="0"/>
        <v>54</v>
      </c>
      <c r="C58" s="168" t="s">
        <v>765</v>
      </c>
    </row>
    <row r="59" spans="2:3" x14ac:dyDescent="0.55000000000000004">
      <c r="B59" s="171">
        <f t="shared" si="0"/>
        <v>55</v>
      </c>
      <c r="C59" s="168" t="s">
        <v>766</v>
      </c>
    </row>
    <row r="60" spans="2:3" x14ac:dyDescent="0.55000000000000004">
      <c r="B60" s="171">
        <f t="shared" si="0"/>
        <v>56</v>
      </c>
      <c r="C60" s="168" t="s">
        <v>767</v>
      </c>
    </row>
    <row r="61" spans="2:3" x14ac:dyDescent="0.55000000000000004">
      <c r="B61" s="171">
        <f t="shared" si="0"/>
        <v>57</v>
      </c>
      <c r="C61" s="168" t="s">
        <v>768</v>
      </c>
    </row>
    <row r="62" spans="2:3" x14ac:dyDescent="0.55000000000000004">
      <c r="B62" s="171">
        <f t="shared" si="0"/>
        <v>58</v>
      </c>
      <c r="C62" s="171" t="s">
        <v>769</v>
      </c>
    </row>
    <row r="63" spans="2:3" x14ac:dyDescent="0.55000000000000004">
      <c r="B63" s="171">
        <f t="shared" si="0"/>
        <v>59</v>
      </c>
      <c r="C63" s="168" t="s">
        <v>770</v>
      </c>
    </row>
    <row r="64" spans="2:3" x14ac:dyDescent="0.55000000000000004">
      <c r="B64" s="171">
        <f t="shared" si="0"/>
        <v>60</v>
      </c>
      <c r="C64" s="168" t="s">
        <v>771</v>
      </c>
    </row>
    <row r="65" spans="2:3" x14ac:dyDescent="0.55000000000000004">
      <c r="B65" s="171">
        <f t="shared" si="0"/>
        <v>61</v>
      </c>
      <c r="C65" s="168" t="s">
        <v>772</v>
      </c>
    </row>
    <row r="66" spans="2:3" x14ac:dyDescent="0.55000000000000004">
      <c r="B66" s="171">
        <f t="shared" si="0"/>
        <v>62</v>
      </c>
      <c r="C66" s="168" t="s">
        <v>773</v>
      </c>
    </row>
    <row r="67" spans="2:3" x14ac:dyDescent="0.55000000000000004">
      <c r="B67" s="171">
        <f t="shared" si="0"/>
        <v>63</v>
      </c>
      <c r="C67" s="168" t="s">
        <v>774</v>
      </c>
    </row>
    <row r="68" spans="2:3" x14ac:dyDescent="0.55000000000000004">
      <c r="B68" s="171">
        <f t="shared" si="0"/>
        <v>64</v>
      </c>
      <c r="C68" s="168" t="s">
        <v>775</v>
      </c>
    </row>
    <row r="69" spans="2:3" x14ac:dyDescent="0.55000000000000004">
      <c r="B69" s="171">
        <f t="shared" ref="B69:B132" si="1">ROW()-4</f>
        <v>65</v>
      </c>
      <c r="C69" s="168" t="s">
        <v>776</v>
      </c>
    </row>
    <row r="70" spans="2:3" x14ac:dyDescent="0.55000000000000004">
      <c r="B70" s="171">
        <f t="shared" si="1"/>
        <v>66</v>
      </c>
      <c r="C70" s="168" t="s">
        <v>777</v>
      </c>
    </row>
    <row r="71" spans="2:3" x14ac:dyDescent="0.55000000000000004">
      <c r="B71" s="171">
        <f t="shared" si="1"/>
        <v>67</v>
      </c>
      <c r="C71" s="168" t="s">
        <v>778</v>
      </c>
    </row>
    <row r="72" spans="2:3" x14ac:dyDescent="0.55000000000000004">
      <c r="B72" s="171">
        <f t="shared" si="1"/>
        <v>68</v>
      </c>
      <c r="C72" s="168" t="s">
        <v>779</v>
      </c>
    </row>
    <row r="73" spans="2:3" x14ac:dyDescent="0.55000000000000004">
      <c r="B73" s="171">
        <f t="shared" si="1"/>
        <v>69</v>
      </c>
      <c r="C73" s="168" t="s">
        <v>780</v>
      </c>
    </row>
    <row r="74" spans="2:3" x14ac:dyDescent="0.55000000000000004">
      <c r="B74" s="171">
        <f t="shared" si="1"/>
        <v>70</v>
      </c>
      <c r="C74" s="168" t="s">
        <v>781</v>
      </c>
    </row>
    <row r="75" spans="2:3" x14ac:dyDescent="0.55000000000000004">
      <c r="B75" s="171">
        <f t="shared" si="1"/>
        <v>71</v>
      </c>
      <c r="C75" s="168" t="s">
        <v>782</v>
      </c>
    </row>
    <row r="76" spans="2:3" x14ac:dyDescent="0.55000000000000004">
      <c r="B76" s="171">
        <f t="shared" si="1"/>
        <v>72</v>
      </c>
      <c r="C76" s="168" t="s">
        <v>783</v>
      </c>
    </row>
    <row r="77" spans="2:3" x14ac:dyDescent="0.55000000000000004">
      <c r="B77" s="171">
        <f t="shared" si="1"/>
        <v>73</v>
      </c>
      <c r="C77" s="168" t="s">
        <v>784</v>
      </c>
    </row>
    <row r="78" spans="2:3" x14ac:dyDescent="0.55000000000000004">
      <c r="B78" s="171">
        <f t="shared" si="1"/>
        <v>74</v>
      </c>
      <c r="C78" s="168" t="s">
        <v>785</v>
      </c>
    </row>
    <row r="79" spans="2:3" x14ac:dyDescent="0.55000000000000004">
      <c r="B79" s="171">
        <f t="shared" si="1"/>
        <v>75</v>
      </c>
      <c r="C79" s="168" t="s">
        <v>786</v>
      </c>
    </row>
    <row r="80" spans="2:3" x14ac:dyDescent="0.55000000000000004">
      <c r="B80" s="171">
        <f t="shared" si="1"/>
        <v>76</v>
      </c>
      <c r="C80" s="168" t="s">
        <v>787</v>
      </c>
    </row>
    <row r="81" spans="2:3" x14ac:dyDescent="0.55000000000000004">
      <c r="B81" s="171">
        <f t="shared" si="1"/>
        <v>77</v>
      </c>
      <c r="C81" s="171" t="s">
        <v>788</v>
      </c>
    </row>
    <row r="82" spans="2:3" x14ac:dyDescent="0.55000000000000004">
      <c r="B82" s="171">
        <f t="shared" si="1"/>
        <v>78</v>
      </c>
      <c r="C82" s="168" t="s">
        <v>789</v>
      </c>
    </row>
    <row r="83" spans="2:3" x14ac:dyDescent="0.55000000000000004">
      <c r="B83" s="171">
        <f t="shared" si="1"/>
        <v>79</v>
      </c>
      <c r="C83" s="168" t="s">
        <v>790</v>
      </c>
    </row>
    <row r="84" spans="2:3" x14ac:dyDescent="0.55000000000000004">
      <c r="B84" s="171">
        <f t="shared" si="1"/>
        <v>80</v>
      </c>
      <c r="C84" s="168" t="s">
        <v>791</v>
      </c>
    </row>
    <row r="85" spans="2:3" x14ac:dyDescent="0.55000000000000004">
      <c r="B85" s="171">
        <f t="shared" si="1"/>
        <v>81</v>
      </c>
      <c r="C85" s="168" t="s">
        <v>792</v>
      </c>
    </row>
    <row r="86" spans="2:3" x14ac:dyDescent="0.55000000000000004">
      <c r="B86" s="171">
        <f t="shared" si="1"/>
        <v>82</v>
      </c>
      <c r="C86" s="168" t="s">
        <v>793</v>
      </c>
    </row>
    <row r="87" spans="2:3" x14ac:dyDescent="0.55000000000000004">
      <c r="B87" s="171">
        <f t="shared" si="1"/>
        <v>83</v>
      </c>
      <c r="C87" s="168" t="s">
        <v>794</v>
      </c>
    </row>
    <row r="88" spans="2:3" x14ac:dyDescent="0.55000000000000004">
      <c r="B88" s="171">
        <f t="shared" si="1"/>
        <v>84</v>
      </c>
      <c r="C88" s="168" t="s">
        <v>795</v>
      </c>
    </row>
    <row r="89" spans="2:3" x14ac:dyDescent="0.55000000000000004">
      <c r="B89" s="171">
        <f t="shared" si="1"/>
        <v>85</v>
      </c>
      <c r="C89" s="168" t="s">
        <v>796</v>
      </c>
    </row>
    <row r="90" spans="2:3" x14ac:dyDescent="0.55000000000000004">
      <c r="B90" s="171">
        <f t="shared" si="1"/>
        <v>86</v>
      </c>
      <c r="C90" s="168" t="s">
        <v>797</v>
      </c>
    </row>
    <row r="91" spans="2:3" x14ac:dyDescent="0.55000000000000004">
      <c r="B91" s="171">
        <f t="shared" si="1"/>
        <v>87</v>
      </c>
      <c r="C91" s="168" t="s">
        <v>798</v>
      </c>
    </row>
    <row r="92" spans="2:3" x14ac:dyDescent="0.55000000000000004">
      <c r="B92" s="171">
        <f t="shared" si="1"/>
        <v>88</v>
      </c>
      <c r="C92" s="168" t="s">
        <v>799</v>
      </c>
    </row>
    <row r="93" spans="2:3" x14ac:dyDescent="0.55000000000000004">
      <c r="B93" s="171">
        <f t="shared" si="1"/>
        <v>89</v>
      </c>
      <c r="C93" s="168" t="s">
        <v>800</v>
      </c>
    </row>
    <row r="94" spans="2:3" x14ac:dyDescent="0.55000000000000004">
      <c r="B94" s="171">
        <f t="shared" si="1"/>
        <v>90</v>
      </c>
      <c r="C94" s="168" t="s">
        <v>801</v>
      </c>
    </row>
    <row r="95" spans="2:3" x14ac:dyDescent="0.55000000000000004">
      <c r="B95" s="171">
        <f t="shared" si="1"/>
        <v>91</v>
      </c>
      <c r="C95" s="168" t="s">
        <v>802</v>
      </c>
    </row>
    <row r="96" spans="2:3" x14ac:dyDescent="0.55000000000000004">
      <c r="B96" s="171">
        <f t="shared" si="1"/>
        <v>92</v>
      </c>
      <c r="C96" s="168" t="s">
        <v>803</v>
      </c>
    </row>
    <row r="97" spans="2:3" x14ac:dyDescent="0.55000000000000004">
      <c r="B97" s="171">
        <f t="shared" si="1"/>
        <v>93</v>
      </c>
      <c r="C97" s="168" t="s">
        <v>804</v>
      </c>
    </row>
    <row r="98" spans="2:3" x14ac:dyDescent="0.55000000000000004">
      <c r="B98" s="171">
        <f t="shared" si="1"/>
        <v>94</v>
      </c>
      <c r="C98" s="168" t="s">
        <v>805</v>
      </c>
    </row>
    <row r="99" spans="2:3" x14ac:dyDescent="0.55000000000000004">
      <c r="B99" s="171">
        <f t="shared" si="1"/>
        <v>95</v>
      </c>
      <c r="C99" s="168" t="s">
        <v>806</v>
      </c>
    </row>
    <row r="100" spans="2:3" x14ac:dyDescent="0.55000000000000004">
      <c r="B100" s="171">
        <f t="shared" si="1"/>
        <v>96</v>
      </c>
      <c r="C100" s="171" t="s">
        <v>807</v>
      </c>
    </row>
    <row r="101" spans="2:3" x14ac:dyDescent="0.55000000000000004">
      <c r="B101" s="171">
        <f t="shared" si="1"/>
        <v>97</v>
      </c>
      <c r="C101" s="168" t="s">
        <v>808</v>
      </c>
    </row>
    <row r="102" spans="2:3" x14ac:dyDescent="0.55000000000000004">
      <c r="B102" s="171">
        <f t="shared" si="1"/>
        <v>98</v>
      </c>
      <c r="C102" s="168" t="s">
        <v>809</v>
      </c>
    </row>
    <row r="103" spans="2:3" x14ac:dyDescent="0.55000000000000004">
      <c r="B103" s="171">
        <f t="shared" si="1"/>
        <v>99</v>
      </c>
      <c r="C103" s="168" t="s">
        <v>810</v>
      </c>
    </row>
    <row r="104" spans="2:3" x14ac:dyDescent="0.55000000000000004">
      <c r="B104" s="171">
        <f t="shared" si="1"/>
        <v>100</v>
      </c>
      <c r="C104" s="168" t="s">
        <v>811</v>
      </c>
    </row>
    <row r="105" spans="2:3" x14ac:dyDescent="0.55000000000000004">
      <c r="B105" s="171">
        <f t="shared" si="1"/>
        <v>101</v>
      </c>
      <c r="C105" s="168" t="s">
        <v>812</v>
      </c>
    </row>
    <row r="106" spans="2:3" x14ac:dyDescent="0.55000000000000004">
      <c r="B106" s="171">
        <f t="shared" si="1"/>
        <v>102</v>
      </c>
      <c r="C106" s="168" t="s">
        <v>813</v>
      </c>
    </row>
    <row r="107" spans="2:3" x14ac:dyDescent="0.55000000000000004">
      <c r="B107" s="171">
        <f t="shared" si="1"/>
        <v>103</v>
      </c>
      <c r="C107" s="168" t="s">
        <v>814</v>
      </c>
    </row>
    <row r="108" spans="2:3" x14ac:dyDescent="0.55000000000000004">
      <c r="B108" s="171">
        <f t="shared" si="1"/>
        <v>104</v>
      </c>
      <c r="C108" s="168" t="s">
        <v>815</v>
      </c>
    </row>
    <row r="109" spans="2:3" x14ac:dyDescent="0.55000000000000004">
      <c r="B109" s="171">
        <f t="shared" si="1"/>
        <v>105</v>
      </c>
      <c r="C109" s="168" t="s">
        <v>816</v>
      </c>
    </row>
    <row r="110" spans="2:3" x14ac:dyDescent="0.55000000000000004">
      <c r="B110" s="171">
        <f t="shared" si="1"/>
        <v>106</v>
      </c>
      <c r="C110" s="168" t="s">
        <v>817</v>
      </c>
    </row>
    <row r="111" spans="2:3" x14ac:dyDescent="0.55000000000000004">
      <c r="B111" s="171">
        <f t="shared" si="1"/>
        <v>107</v>
      </c>
      <c r="C111" s="168" t="s">
        <v>818</v>
      </c>
    </row>
    <row r="112" spans="2:3" x14ac:dyDescent="0.55000000000000004">
      <c r="B112" s="171">
        <f t="shared" si="1"/>
        <v>108</v>
      </c>
      <c r="C112" s="168" t="s">
        <v>819</v>
      </c>
    </row>
    <row r="113" spans="2:3" x14ac:dyDescent="0.55000000000000004">
      <c r="B113" s="171">
        <f t="shared" si="1"/>
        <v>109</v>
      </c>
      <c r="C113" s="168" t="s">
        <v>820</v>
      </c>
    </row>
    <row r="114" spans="2:3" x14ac:dyDescent="0.55000000000000004">
      <c r="B114" s="171">
        <f t="shared" si="1"/>
        <v>110</v>
      </c>
      <c r="C114" s="168" t="s">
        <v>821</v>
      </c>
    </row>
    <row r="115" spans="2:3" x14ac:dyDescent="0.55000000000000004">
      <c r="B115" s="171">
        <f t="shared" si="1"/>
        <v>111</v>
      </c>
      <c r="C115" s="168" t="s">
        <v>822</v>
      </c>
    </row>
    <row r="116" spans="2:3" x14ac:dyDescent="0.55000000000000004">
      <c r="B116" s="171">
        <f t="shared" si="1"/>
        <v>112</v>
      </c>
      <c r="C116" s="168" t="s">
        <v>823</v>
      </c>
    </row>
    <row r="117" spans="2:3" x14ac:dyDescent="0.55000000000000004">
      <c r="B117" s="171">
        <f t="shared" si="1"/>
        <v>113</v>
      </c>
      <c r="C117" s="168" t="s">
        <v>824</v>
      </c>
    </row>
    <row r="118" spans="2:3" x14ac:dyDescent="0.55000000000000004">
      <c r="B118" s="171">
        <f t="shared" si="1"/>
        <v>114</v>
      </c>
      <c r="C118" s="168" t="s">
        <v>825</v>
      </c>
    </row>
    <row r="119" spans="2:3" x14ac:dyDescent="0.55000000000000004">
      <c r="B119" s="171">
        <f t="shared" si="1"/>
        <v>115</v>
      </c>
      <c r="C119" s="168" t="s">
        <v>826</v>
      </c>
    </row>
    <row r="120" spans="2:3" x14ac:dyDescent="0.55000000000000004">
      <c r="B120" s="171">
        <f t="shared" si="1"/>
        <v>116</v>
      </c>
      <c r="C120" s="168" t="s">
        <v>827</v>
      </c>
    </row>
    <row r="121" spans="2:3" x14ac:dyDescent="0.55000000000000004">
      <c r="B121" s="171">
        <f t="shared" si="1"/>
        <v>117</v>
      </c>
      <c r="C121" s="168" t="s">
        <v>828</v>
      </c>
    </row>
    <row r="122" spans="2:3" x14ac:dyDescent="0.55000000000000004">
      <c r="B122" s="171">
        <f t="shared" si="1"/>
        <v>118</v>
      </c>
      <c r="C122" s="168" t="s">
        <v>829</v>
      </c>
    </row>
    <row r="123" spans="2:3" x14ac:dyDescent="0.55000000000000004">
      <c r="B123" s="171">
        <f t="shared" si="1"/>
        <v>119</v>
      </c>
      <c r="C123" s="168" t="s">
        <v>830</v>
      </c>
    </row>
    <row r="124" spans="2:3" x14ac:dyDescent="0.55000000000000004">
      <c r="B124" s="171">
        <f t="shared" si="1"/>
        <v>120</v>
      </c>
      <c r="C124" s="168" t="s">
        <v>831</v>
      </c>
    </row>
    <row r="125" spans="2:3" x14ac:dyDescent="0.55000000000000004">
      <c r="B125" s="171">
        <f t="shared" si="1"/>
        <v>121</v>
      </c>
      <c r="C125" s="168" t="s">
        <v>832</v>
      </c>
    </row>
    <row r="126" spans="2:3" x14ac:dyDescent="0.55000000000000004">
      <c r="B126" s="171">
        <f t="shared" si="1"/>
        <v>122</v>
      </c>
      <c r="C126" s="168" t="s">
        <v>833</v>
      </c>
    </row>
    <row r="127" spans="2:3" x14ac:dyDescent="0.55000000000000004">
      <c r="B127" s="171">
        <f t="shared" si="1"/>
        <v>123</v>
      </c>
      <c r="C127" s="168" t="s">
        <v>834</v>
      </c>
    </row>
    <row r="128" spans="2:3" x14ac:dyDescent="0.55000000000000004">
      <c r="B128" s="171">
        <f t="shared" si="1"/>
        <v>124</v>
      </c>
      <c r="C128" s="168" t="s">
        <v>835</v>
      </c>
    </row>
    <row r="129" spans="2:3" x14ac:dyDescent="0.55000000000000004">
      <c r="B129" s="171">
        <f t="shared" si="1"/>
        <v>125</v>
      </c>
      <c r="C129" s="168" t="s">
        <v>836</v>
      </c>
    </row>
    <row r="130" spans="2:3" x14ac:dyDescent="0.55000000000000004">
      <c r="B130" s="171">
        <f t="shared" si="1"/>
        <v>126</v>
      </c>
      <c r="C130" s="168" t="s">
        <v>837</v>
      </c>
    </row>
    <row r="131" spans="2:3" x14ac:dyDescent="0.55000000000000004">
      <c r="B131" s="171">
        <f t="shared" si="1"/>
        <v>127</v>
      </c>
      <c r="C131" s="168" t="s">
        <v>838</v>
      </c>
    </row>
    <row r="132" spans="2:3" x14ac:dyDescent="0.55000000000000004">
      <c r="B132" s="171">
        <f t="shared" si="1"/>
        <v>128</v>
      </c>
      <c r="C132" s="168" t="s">
        <v>839</v>
      </c>
    </row>
    <row r="133" spans="2:3" x14ac:dyDescent="0.55000000000000004">
      <c r="B133" s="171">
        <f t="shared" ref="B133:B196" si="2">ROW()-4</f>
        <v>129</v>
      </c>
      <c r="C133" s="168" t="s">
        <v>840</v>
      </c>
    </row>
    <row r="134" spans="2:3" x14ac:dyDescent="0.55000000000000004">
      <c r="B134" s="171">
        <f t="shared" si="2"/>
        <v>130</v>
      </c>
      <c r="C134" s="168" t="s">
        <v>841</v>
      </c>
    </row>
    <row r="135" spans="2:3" x14ac:dyDescent="0.55000000000000004">
      <c r="B135" s="171">
        <f t="shared" si="2"/>
        <v>131</v>
      </c>
      <c r="C135" s="168" t="s">
        <v>842</v>
      </c>
    </row>
    <row r="136" spans="2:3" x14ac:dyDescent="0.55000000000000004">
      <c r="B136" s="171">
        <f t="shared" si="2"/>
        <v>132</v>
      </c>
      <c r="C136" s="168" t="s">
        <v>843</v>
      </c>
    </row>
    <row r="137" spans="2:3" x14ac:dyDescent="0.55000000000000004">
      <c r="B137" s="171">
        <f t="shared" si="2"/>
        <v>133</v>
      </c>
      <c r="C137" s="168" t="s">
        <v>844</v>
      </c>
    </row>
    <row r="138" spans="2:3" x14ac:dyDescent="0.55000000000000004">
      <c r="B138" s="171">
        <f t="shared" si="2"/>
        <v>134</v>
      </c>
      <c r="C138" s="168" t="s">
        <v>845</v>
      </c>
    </row>
    <row r="139" spans="2:3" x14ac:dyDescent="0.55000000000000004">
      <c r="B139" s="171">
        <f t="shared" si="2"/>
        <v>135</v>
      </c>
      <c r="C139" s="168" t="s">
        <v>846</v>
      </c>
    </row>
    <row r="140" spans="2:3" x14ac:dyDescent="0.55000000000000004">
      <c r="B140" s="171">
        <f t="shared" si="2"/>
        <v>136</v>
      </c>
      <c r="C140" s="168" t="s">
        <v>847</v>
      </c>
    </row>
    <row r="141" spans="2:3" x14ac:dyDescent="0.55000000000000004">
      <c r="B141" s="171">
        <f t="shared" si="2"/>
        <v>137</v>
      </c>
      <c r="C141" s="168" t="s">
        <v>848</v>
      </c>
    </row>
    <row r="142" spans="2:3" x14ac:dyDescent="0.55000000000000004">
      <c r="B142" s="171">
        <f t="shared" si="2"/>
        <v>138</v>
      </c>
      <c r="C142" s="168" t="s">
        <v>849</v>
      </c>
    </row>
    <row r="143" spans="2:3" x14ac:dyDescent="0.55000000000000004">
      <c r="B143" s="171">
        <f t="shared" si="2"/>
        <v>139</v>
      </c>
      <c r="C143" s="168" t="s">
        <v>850</v>
      </c>
    </row>
    <row r="144" spans="2:3" x14ac:dyDescent="0.55000000000000004">
      <c r="B144" s="171">
        <f t="shared" si="2"/>
        <v>140</v>
      </c>
      <c r="C144" s="168" t="s">
        <v>851</v>
      </c>
    </row>
    <row r="145" spans="2:3" x14ac:dyDescent="0.55000000000000004">
      <c r="B145" s="171">
        <f t="shared" si="2"/>
        <v>141</v>
      </c>
      <c r="C145" s="168" t="s">
        <v>852</v>
      </c>
    </row>
    <row r="146" spans="2:3" x14ac:dyDescent="0.55000000000000004">
      <c r="B146" s="171">
        <f t="shared" si="2"/>
        <v>142</v>
      </c>
      <c r="C146" s="168" t="s">
        <v>853</v>
      </c>
    </row>
    <row r="147" spans="2:3" x14ac:dyDescent="0.55000000000000004">
      <c r="B147" s="171">
        <f t="shared" si="2"/>
        <v>143</v>
      </c>
      <c r="C147" s="168" t="s">
        <v>854</v>
      </c>
    </row>
    <row r="148" spans="2:3" x14ac:dyDescent="0.55000000000000004">
      <c r="B148" s="171">
        <f t="shared" si="2"/>
        <v>144</v>
      </c>
      <c r="C148" s="168" t="s">
        <v>855</v>
      </c>
    </row>
    <row r="149" spans="2:3" x14ac:dyDescent="0.55000000000000004">
      <c r="B149" s="171">
        <f t="shared" si="2"/>
        <v>145</v>
      </c>
      <c r="C149" s="168" t="s">
        <v>856</v>
      </c>
    </row>
    <row r="150" spans="2:3" x14ac:dyDescent="0.55000000000000004">
      <c r="B150" s="171">
        <f t="shared" si="2"/>
        <v>146</v>
      </c>
      <c r="C150" s="168" t="s">
        <v>857</v>
      </c>
    </row>
    <row r="151" spans="2:3" x14ac:dyDescent="0.55000000000000004">
      <c r="B151" s="171">
        <f t="shared" si="2"/>
        <v>147</v>
      </c>
      <c r="C151" s="168" t="s">
        <v>858</v>
      </c>
    </row>
    <row r="152" spans="2:3" x14ac:dyDescent="0.55000000000000004">
      <c r="B152" s="171">
        <f t="shared" si="2"/>
        <v>148</v>
      </c>
      <c r="C152" s="168" t="s">
        <v>859</v>
      </c>
    </row>
    <row r="153" spans="2:3" x14ac:dyDescent="0.55000000000000004">
      <c r="B153" s="171">
        <f t="shared" si="2"/>
        <v>149</v>
      </c>
      <c r="C153" s="168" t="s">
        <v>860</v>
      </c>
    </row>
    <row r="154" spans="2:3" x14ac:dyDescent="0.55000000000000004">
      <c r="B154" s="171">
        <f t="shared" si="2"/>
        <v>150</v>
      </c>
      <c r="C154" s="168" t="s">
        <v>861</v>
      </c>
    </row>
    <row r="155" spans="2:3" x14ac:dyDescent="0.55000000000000004">
      <c r="B155" s="171">
        <f t="shared" si="2"/>
        <v>151</v>
      </c>
      <c r="C155" s="168" t="s">
        <v>862</v>
      </c>
    </row>
    <row r="156" spans="2:3" x14ac:dyDescent="0.55000000000000004">
      <c r="B156" s="171">
        <f t="shared" si="2"/>
        <v>152</v>
      </c>
      <c r="C156" s="168" t="s">
        <v>863</v>
      </c>
    </row>
    <row r="157" spans="2:3" x14ac:dyDescent="0.55000000000000004">
      <c r="B157" s="171">
        <f t="shared" si="2"/>
        <v>153</v>
      </c>
      <c r="C157" s="168" t="s">
        <v>864</v>
      </c>
    </row>
    <row r="158" spans="2:3" x14ac:dyDescent="0.55000000000000004">
      <c r="B158" s="171">
        <f t="shared" si="2"/>
        <v>154</v>
      </c>
      <c r="C158" s="168" t="s">
        <v>865</v>
      </c>
    </row>
    <row r="159" spans="2:3" x14ac:dyDescent="0.55000000000000004">
      <c r="B159" s="171">
        <f t="shared" si="2"/>
        <v>155</v>
      </c>
      <c r="C159" s="168" t="s">
        <v>866</v>
      </c>
    </row>
    <row r="160" spans="2:3" x14ac:dyDescent="0.55000000000000004">
      <c r="B160" s="171">
        <f t="shared" si="2"/>
        <v>156</v>
      </c>
      <c r="C160" s="168" t="s">
        <v>867</v>
      </c>
    </row>
    <row r="161" spans="2:3" x14ac:dyDescent="0.55000000000000004">
      <c r="B161" s="171">
        <f t="shared" si="2"/>
        <v>157</v>
      </c>
      <c r="C161" s="168" t="s">
        <v>868</v>
      </c>
    </row>
    <row r="162" spans="2:3" x14ac:dyDescent="0.55000000000000004">
      <c r="B162" s="171">
        <f t="shared" si="2"/>
        <v>158</v>
      </c>
      <c r="C162" s="168" t="s">
        <v>869</v>
      </c>
    </row>
    <row r="163" spans="2:3" x14ac:dyDescent="0.55000000000000004">
      <c r="B163" s="171">
        <f t="shared" si="2"/>
        <v>159</v>
      </c>
      <c r="C163" s="168" t="s">
        <v>870</v>
      </c>
    </row>
    <row r="164" spans="2:3" x14ac:dyDescent="0.55000000000000004">
      <c r="B164" s="171">
        <f t="shared" si="2"/>
        <v>160</v>
      </c>
      <c r="C164" s="168" t="s">
        <v>871</v>
      </c>
    </row>
    <row r="165" spans="2:3" x14ac:dyDescent="0.55000000000000004">
      <c r="B165" s="171">
        <f t="shared" si="2"/>
        <v>161</v>
      </c>
      <c r="C165" s="168" t="s">
        <v>872</v>
      </c>
    </row>
    <row r="166" spans="2:3" x14ac:dyDescent="0.55000000000000004">
      <c r="B166" s="171">
        <f t="shared" si="2"/>
        <v>162</v>
      </c>
      <c r="C166" s="168" t="s">
        <v>873</v>
      </c>
    </row>
    <row r="167" spans="2:3" x14ac:dyDescent="0.55000000000000004">
      <c r="B167" s="171">
        <f t="shared" si="2"/>
        <v>163</v>
      </c>
      <c r="C167" s="168" t="s">
        <v>874</v>
      </c>
    </row>
    <row r="168" spans="2:3" x14ac:dyDescent="0.55000000000000004">
      <c r="B168" s="171">
        <f t="shared" si="2"/>
        <v>164</v>
      </c>
      <c r="C168" s="168" t="s">
        <v>875</v>
      </c>
    </row>
    <row r="169" spans="2:3" x14ac:dyDescent="0.55000000000000004">
      <c r="B169" s="171">
        <f t="shared" si="2"/>
        <v>165</v>
      </c>
      <c r="C169" s="168" t="s">
        <v>876</v>
      </c>
    </row>
    <row r="170" spans="2:3" x14ac:dyDescent="0.55000000000000004">
      <c r="B170" s="171">
        <f t="shared" si="2"/>
        <v>166</v>
      </c>
      <c r="C170" s="168" t="s">
        <v>877</v>
      </c>
    </row>
    <row r="171" spans="2:3" x14ac:dyDescent="0.55000000000000004">
      <c r="B171" s="171">
        <f t="shared" si="2"/>
        <v>167</v>
      </c>
      <c r="C171" s="168" t="s">
        <v>878</v>
      </c>
    </row>
    <row r="172" spans="2:3" x14ac:dyDescent="0.55000000000000004">
      <c r="B172" s="171">
        <f t="shared" si="2"/>
        <v>168</v>
      </c>
      <c r="C172" s="168" t="s">
        <v>879</v>
      </c>
    </row>
    <row r="173" spans="2:3" x14ac:dyDescent="0.55000000000000004">
      <c r="B173" s="171">
        <f t="shared" si="2"/>
        <v>169</v>
      </c>
      <c r="C173" s="168" t="s">
        <v>880</v>
      </c>
    </row>
    <row r="174" spans="2:3" x14ac:dyDescent="0.55000000000000004">
      <c r="B174" s="171">
        <f t="shared" si="2"/>
        <v>170</v>
      </c>
      <c r="C174" s="168" t="s">
        <v>881</v>
      </c>
    </row>
    <row r="175" spans="2:3" x14ac:dyDescent="0.55000000000000004">
      <c r="B175" s="171">
        <f t="shared" si="2"/>
        <v>171</v>
      </c>
      <c r="C175" s="168" t="s">
        <v>882</v>
      </c>
    </row>
    <row r="176" spans="2:3" x14ac:dyDescent="0.55000000000000004">
      <c r="B176" s="171">
        <f t="shared" si="2"/>
        <v>172</v>
      </c>
      <c r="C176" s="168" t="s">
        <v>883</v>
      </c>
    </row>
    <row r="177" spans="2:3" x14ac:dyDescent="0.55000000000000004">
      <c r="B177" s="171">
        <f t="shared" si="2"/>
        <v>173</v>
      </c>
      <c r="C177" s="168" t="s">
        <v>884</v>
      </c>
    </row>
    <row r="178" spans="2:3" x14ac:dyDescent="0.55000000000000004">
      <c r="B178" s="171">
        <f t="shared" si="2"/>
        <v>174</v>
      </c>
      <c r="C178" s="168" t="s">
        <v>885</v>
      </c>
    </row>
    <row r="179" spans="2:3" x14ac:dyDescent="0.55000000000000004">
      <c r="B179" s="171">
        <f t="shared" si="2"/>
        <v>175</v>
      </c>
      <c r="C179" s="168" t="s">
        <v>886</v>
      </c>
    </row>
    <row r="180" spans="2:3" x14ac:dyDescent="0.55000000000000004">
      <c r="B180" s="171">
        <f t="shared" si="2"/>
        <v>176</v>
      </c>
      <c r="C180" s="168" t="s">
        <v>887</v>
      </c>
    </row>
    <row r="181" spans="2:3" x14ac:dyDescent="0.55000000000000004">
      <c r="B181" s="171">
        <f t="shared" si="2"/>
        <v>177</v>
      </c>
      <c r="C181" s="168" t="s">
        <v>888</v>
      </c>
    </row>
    <row r="182" spans="2:3" x14ac:dyDescent="0.55000000000000004">
      <c r="B182" s="171">
        <f t="shared" si="2"/>
        <v>178</v>
      </c>
      <c r="C182" s="168" t="s">
        <v>889</v>
      </c>
    </row>
    <row r="183" spans="2:3" x14ac:dyDescent="0.55000000000000004">
      <c r="B183" s="171">
        <f t="shared" si="2"/>
        <v>179</v>
      </c>
      <c r="C183" s="168" t="s">
        <v>890</v>
      </c>
    </row>
    <row r="184" spans="2:3" x14ac:dyDescent="0.55000000000000004">
      <c r="B184" s="171">
        <f t="shared" si="2"/>
        <v>180</v>
      </c>
      <c r="C184" s="168" t="s">
        <v>891</v>
      </c>
    </row>
    <row r="185" spans="2:3" x14ac:dyDescent="0.55000000000000004">
      <c r="B185" s="171">
        <f t="shared" si="2"/>
        <v>181</v>
      </c>
      <c r="C185" s="168" t="s">
        <v>892</v>
      </c>
    </row>
    <row r="186" spans="2:3" x14ac:dyDescent="0.55000000000000004">
      <c r="B186" s="171">
        <f t="shared" si="2"/>
        <v>182</v>
      </c>
      <c r="C186" s="168" t="s">
        <v>893</v>
      </c>
    </row>
    <row r="187" spans="2:3" x14ac:dyDescent="0.55000000000000004">
      <c r="B187" s="171">
        <f t="shared" si="2"/>
        <v>183</v>
      </c>
      <c r="C187" s="168" t="s">
        <v>894</v>
      </c>
    </row>
    <row r="188" spans="2:3" x14ac:dyDescent="0.55000000000000004">
      <c r="B188" s="171">
        <f t="shared" si="2"/>
        <v>184</v>
      </c>
      <c r="C188" s="168" t="s">
        <v>895</v>
      </c>
    </row>
    <row r="189" spans="2:3" x14ac:dyDescent="0.55000000000000004">
      <c r="B189" s="171">
        <f t="shared" si="2"/>
        <v>185</v>
      </c>
      <c r="C189" s="168" t="s">
        <v>896</v>
      </c>
    </row>
    <row r="190" spans="2:3" x14ac:dyDescent="0.55000000000000004">
      <c r="B190" s="171">
        <f t="shared" si="2"/>
        <v>186</v>
      </c>
      <c r="C190" s="168" t="s">
        <v>897</v>
      </c>
    </row>
    <row r="191" spans="2:3" x14ac:dyDescent="0.55000000000000004">
      <c r="B191" s="171">
        <f t="shared" si="2"/>
        <v>187</v>
      </c>
      <c r="C191" s="168" t="s">
        <v>898</v>
      </c>
    </row>
    <row r="192" spans="2:3" x14ac:dyDescent="0.55000000000000004">
      <c r="B192" s="171">
        <f t="shared" si="2"/>
        <v>188</v>
      </c>
      <c r="C192" s="168" t="s">
        <v>899</v>
      </c>
    </row>
    <row r="193" spans="2:3" x14ac:dyDescent="0.55000000000000004">
      <c r="B193" s="171">
        <f t="shared" si="2"/>
        <v>189</v>
      </c>
      <c r="C193" s="168" t="s">
        <v>900</v>
      </c>
    </row>
    <row r="194" spans="2:3" x14ac:dyDescent="0.55000000000000004">
      <c r="B194" s="171">
        <f t="shared" si="2"/>
        <v>190</v>
      </c>
      <c r="C194" s="168" t="s">
        <v>901</v>
      </c>
    </row>
    <row r="195" spans="2:3" x14ac:dyDescent="0.55000000000000004">
      <c r="B195" s="171">
        <f t="shared" si="2"/>
        <v>191</v>
      </c>
      <c r="C195" s="168" t="s">
        <v>902</v>
      </c>
    </row>
    <row r="196" spans="2:3" x14ac:dyDescent="0.55000000000000004">
      <c r="B196" s="171">
        <f t="shared" si="2"/>
        <v>192</v>
      </c>
      <c r="C196" s="168" t="s">
        <v>903</v>
      </c>
    </row>
    <row r="197" spans="2:3" x14ac:dyDescent="0.55000000000000004">
      <c r="B197" s="171">
        <f t="shared" ref="B197:B258" si="3">ROW()-4</f>
        <v>193</v>
      </c>
      <c r="C197" s="168" t="s">
        <v>904</v>
      </c>
    </row>
    <row r="198" spans="2:3" x14ac:dyDescent="0.55000000000000004">
      <c r="B198" s="171">
        <f t="shared" si="3"/>
        <v>194</v>
      </c>
      <c r="C198" s="168" t="s">
        <v>905</v>
      </c>
    </row>
    <row r="199" spans="2:3" x14ac:dyDescent="0.55000000000000004">
      <c r="B199" s="171">
        <f t="shared" si="3"/>
        <v>195</v>
      </c>
      <c r="C199" s="168" t="s">
        <v>906</v>
      </c>
    </row>
    <row r="200" spans="2:3" x14ac:dyDescent="0.55000000000000004">
      <c r="B200" s="171">
        <f t="shared" si="3"/>
        <v>196</v>
      </c>
      <c r="C200" s="168" t="s">
        <v>907</v>
      </c>
    </row>
    <row r="201" spans="2:3" x14ac:dyDescent="0.55000000000000004">
      <c r="B201" s="171">
        <f t="shared" si="3"/>
        <v>197</v>
      </c>
      <c r="C201" s="168" t="s">
        <v>908</v>
      </c>
    </row>
    <row r="202" spans="2:3" x14ac:dyDescent="0.55000000000000004">
      <c r="B202" s="171">
        <f t="shared" si="3"/>
        <v>198</v>
      </c>
      <c r="C202" s="168" t="s">
        <v>909</v>
      </c>
    </row>
    <row r="203" spans="2:3" x14ac:dyDescent="0.55000000000000004">
      <c r="B203" s="171">
        <f t="shared" si="3"/>
        <v>199</v>
      </c>
      <c r="C203" s="168" t="s">
        <v>910</v>
      </c>
    </row>
    <row r="204" spans="2:3" x14ac:dyDescent="0.55000000000000004">
      <c r="B204" s="171">
        <f t="shared" si="3"/>
        <v>200</v>
      </c>
      <c r="C204" s="168" t="s">
        <v>911</v>
      </c>
    </row>
    <row r="205" spans="2:3" x14ac:dyDescent="0.55000000000000004">
      <c r="B205" s="171">
        <f t="shared" si="3"/>
        <v>201</v>
      </c>
      <c r="C205" s="168" t="s">
        <v>912</v>
      </c>
    </row>
    <row r="206" spans="2:3" x14ac:dyDescent="0.55000000000000004">
      <c r="B206" s="171">
        <f t="shared" si="3"/>
        <v>202</v>
      </c>
      <c r="C206" s="168" t="s">
        <v>913</v>
      </c>
    </row>
    <row r="207" spans="2:3" x14ac:dyDescent="0.55000000000000004">
      <c r="B207" s="171">
        <f t="shared" si="3"/>
        <v>203</v>
      </c>
      <c r="C207" s="168" t="s">
        <v>914</v>
      </c>
    </row>
    <row r="208" spans="2:3" x14ac:dyDescent="0.55000000000000004">
      <c r="B208" s="171">
        <f t="shared" si="3"/>
        <v>204</v>
      </c>
      <c r="C208" s="168" t="s">
        <v>915</v>
      </c>
    </row>
    <row r="209" spans="2:3" x14ac:dyDescent="0.55000000000000004">
      <c r="B209" s="171">
        <f t="shared" si="3"/>
        <v>205</v>
      </c>
      <c r="C209" s="168" t="s">
        <v>916</v>
      </c>
    </row>
    <row r="210" spans="2:3" x14ac:dyDescent="0.55000000000000004">
      <c r="B210" s="171">
        <f t="shared" si="3"/>
        <v>206</v>
      </c>
      <c r="C210" s="168" t="s">
        <v>917</v>
      </c>
    </row>
    <row r="211" spans="2:3" x14ac:dyDescent="0.55000000000000004">
      <c r="B211" s="171">
        <f t="shared" si="3"/>
        <v>207</v>
      </c>
      <c r="C211" s="168" t="s">
        <v>918</v>
      </c>
    </row>
    <row r="212" spans="2:3" x14ac:dyDescent="0.55000000000000004">
      <c r="B212" s="171">
        <f t="shared" si="3"/>
        <v>208</v>
      </c>
      <c r="C212" s="168" t="s">
        <v>919</v>
      </c>
    </row>
    <row r="213" spans="2:3" x14ac:dyDescent="0.55000000000000004">
      <c r="B213" s="171">
        <f t="shared" si="3"/>
        <v>209</v>
      </c>
      <c r="C213" s="168" t="s">
        <v>920</v>
      </c>
    </row>
    <row r="214" spans="2:3" x14ac:dyDescent="0.55000000000000004">
      <c r="B214" s="171">
        <f t="shared" si="3"/>
        <v>210</v>
      </c>
      <c r="C214" s="168" t="s">
        <v>921</v>
      </c>
    </row>
    <row r="215" spans="2:3" x14ac:dyDescent="0.55000000000000004">
      <c r="B215" s="171">
        <f t="shared" si="3"/>
        <v>211</v>
      </c>
      <c r="C215" s="168" t="s">
        <v>922</v>
      </c>
    </row>
    <row r="216" spans="2:3" x14ac:dyDescent="0.55000000000000004">
      <c r="B216" s="171">
        <f t="shared" si="3"/>
        <v>212</v>
      </c>
      <c r="C216" s="168" t="s">
        <v>923</v>
      </c>
    </row>
    <row r="217" spans="2:3" x14ac:dyDescent="0.55000000000000004">
      <c r="B217" s="171">
        <f t="shared" si="3"/>
        <v>213</v>
      </c>
      <c r="C217" s="168" t="s">
        <v>924</v>
      </c>
    </row>
    <row r="218" spans="2:3" x14ac:dyDescent="0.55000000000000004">
      <c r="B218" s="171">
        <f t="shared" si="3"/>
        <v>214</v>
      </c>
      <c r="C218" s="168" t="s">
        <v>925</v>
      </c>
    </row>
    <row r="219" spans="2:3" x14ac:dyDescent="0.55000000000000004">
      <c r="B219" s="171">
        <f t="shared" si="3"/>
        <v>215</v>
      </c>
      <c r="C219" s="168" t="s">
        <v>926</v>
      </c>
    </row>
    <row r="220" spans="2:3" x14ac:dyDescent="0.55000000000000004">
      <c r="B220" s="171">
        <f t="shared" si="3"/>
        <v>216</v>
      </c>
      <c r="C220" s="168" t="s">
        <v>927</v>
      </c>
    </row>
    <row r="221" spans="2:3" x14ac:dyDescent="0.55000000000000004">
      <c r="B221" s="171">
        <f t="shared" si="3"/>
        <v>217</v>
      </c>
      <c r="C221" s="168" t="s">
        <v>928</v>
      </c>
    </row>
    <row r="222" spans="2:3" x14ac:dyDescent="0.55000000000000004">
      <c r="B222" s="171">
        <f t="shared" si="3"/>
        <v>218</v>
      </c>
      <c r="C222" s="168" t="s">
        <v>929</v>
      </c>
    </row>
    <row r="223" spans="2:3" x14ac:dyDescent="0.55000000000000004">
      <c r="B223" s="171">
        <f t="shared" si="3"/>
        <v>219</v>
      </c>
      <c r="C223" s="168" t="s">
        <v>930</v>
      </c>
    </row>
    <row r="224" spans="2:3" x14ac:dyDescent="0.55000000000000004">
      <c r="B224" s="171">
        <f t="shared" si="3"/>
        <v>220</v>
      </c>
      <c r="C224" s="168" t="s">
        <v>931</v>
      </c>
    </row>
    <row r="225" spans="2:3" x14ac:dyDescent="0.55000000000000004">
      <c r="B225" s="171">
        <f t="shared" si="3"/>
        <v>221</v>
      </c>
      <c r="C225" s="168" t="s">
        <v>932</v>
      </c>
    </row>
    <row r="226" spans="2:3" x14ac:dyDescent="0.55000000000000004">
      <c r="B226" s="171">
        <f t="shared" si="3"/>
        <v>222</v>
      </c>
      <c r="C226" s="168" t="s">
        <v>933</v>
      </c>
    </row>
    <row r="227" spans="2:3" x14ac:dyDescent="0.55000000000000004">
      <c r="B227" s="171">
        <f t="shared" si="3"/>
        <v>223</v>
      </c>
      <c r="C227" s="168" t="s">
        <v>934</v>
      </c>
    </row>
    <row r="228" spans="2:3" x14ac:dyDescent="0.55000000000000004">
      <c r="B228" s="171">
        <f t="shared" si="3"/>
        <v>224</v>
      </c>
      <c r="C228" s="168" t="s">
        <v>935</v>
      </c>
    </row>
    <row r="229" spans="2:3" x14ac:dyDescent="0.55000000000000004">
      <c r="B229" s="171">
        <f t="shared" si="3"/>
        <v>225</v>
      </c>
      <c r="C229" s="168" t="s">
        <v>936</v>
      </c>
    </row>
    <row r="230" spans="2:3" x14ac:dyDescent="0.55000000000000004">
      <c r="B230" s="171">
        <f t="shared" si="3"/>
        <v>226</v>
      </c>
      <c r="C230" s="168" t="s">
        <v>937</v>
      </c>
    </row>
    <row r="231" spans="2:3" x14ac:dyDescent="0.55000000000000004">
      <c r="B231" s="171">
        <f t="shared" si="3"/>
        <v>227</v>
      </c>
      <c r="C231" s="168" t="s">
        <v>938</v>
      </c>
    </row>
    <row r="232" spans="2:3" x14ac:dyDescent="0.55000000000000004">
      <c r="B232" s="171">
        <f t="shared" si="3"/>
        <v>228</v>
      </c>
      <c r="C232" s="168" t="s">
        <v>939</v>
      </c>
    </row>
    <row r="233" spans="2:3" x14ac:dyDescent="0.55000000000000004">
      <c r="B233" s="171">
        <f t="shared" si="3"/>
        <v>229</v>
      </c>
      <c r="C233" s="168" t="s">
        <v>940</v>
      </c>
    </row>
    <row r="234" spans="2:3" x14ac:dyDescent="0.55000000000000004">
      <c r="B234" s="171">
        <f t="shared" si="3"/>
        <v>230</v>
      </c>
      <c r="C234" s="168" t="s">
        <v>941</v>
      </c>
    </row>
    <row r="235" spans="2:3" x14ac:dyDescent="0.55000000000000004">
      <c r="B235" s="171">
        <f t="shared" si="3"/>
        <v>231</v>
      </c>
      <c r="C235" s="168" t="s">
        <v>942</v>
      </c>
    </row>
    <row r="236" spans="2:3" x14ac:dyDescent="0.55000000000000004">
      <c r="B236" s="171">
        <f t="shared" si="3"/>
        <v>232</v>
      </c>
      <c r="C236" s="168" t="s">
        <v>943</v>
      </c>
    </row>
    <row r="237" spans="2:3" x14ac:dyDescent="0.55000000000000004">
      <c r="B237" s="171">
        <f t="shared" si="3"/>
        <v>233</v>
      </c>
      <c r="C237" s="168" t="s">
        <v>944</v>
      </c>
    </row>
    <row r="238" spans="2:3" x14ac:dyDescent="0.55000000000000004">
      <c r="B238" s="171">
        <f t="shared" si="3"/>
        <v>234</v>
      </c>
      <c r="C238" s="168" t="s">
        <v>945</v>
      </c>
    </row>
    <row r="239" spans="2:3" x14ac:dyDescent="0.55000000000000004">
      <c r="B239" s="171">
        <f t="shared" si="3"/>
        <v>235</v>
      </c>
      <c r="C239" s="168" t="s">
        <v>946</v>
      </c>
    </row>
    <row r="240" spans="2:3" x14ac:dyDescent="0.55000000000000004">
      <c r="B240" s="171">
        <f t="shared" si="3"/>
        <v>236</v>
      </c>
      <c r="C240" s="168" t="s">
        <v>947</v>
      </c>
    </row>
    <row r="241" spans="2:3" x14ac:dyDescent="0.55000000000000004">
      <c r="B241" s="171">
        <f t="shared" si="3"/>
        <v>237</v>
      </c>
      <c r="C241" s="168" t="s">
        <v>948</v>
      </c>
    </row>
    <row r="242" spans="2:3" x14ac:dyDescent="0.55000000000000004">
      <c r="B242" s="171">
        <f t="shared" si="3"/>
        <v>238</v>
      </c>
      <c r="C242" s="168" t="s">
        <v>949</v>
      </c>
    </row>
    <row r="243" spans="2:3" x14ac:dyDescent="0.55000000000000004">
      <c r="B243" s="171">
        <f t="shared" si="3"/>
        <v>239</v>
      </c>
      <c r="C243" s="168" t="s">
        <v>950</v>
      </c>
    </row>
    <row r="244" spans="2:3" x14ac:dyDescent="0.55000000000000004">
      <c r="B244" s="171">
        <f t="shared" si="3"/>
        <v>240</v>
      </c>
      <c r="C244" s="168" t="s">
        <v>951</v>
      </c>
    </row>
    <row r="245" spans="2:3" x14ac:dyDescent="0.55000000000000004">
      <c r="B245" s="171">
        <f t="shared" si="3"/>
        <v>241</v>
      </c>
      <c r="C245" s="168" t="s">
        <v>952</v>
      </c>
    </row>
    <row r="246" spans="2:3" x14ac:dyDescent="0.55000000000000004">
      <c r="B246" s="171">
        <f t="shared" si="3"/>
        <v>242</v>
      </c>
      <c r="C246" s="168" t="s">
        <v>953</v>
      </c>
    </row>
    <row r="247" spans="2:3" x14ac:dyDescent="0.55000000000000004">
      <c r="B247" s="171">
        <f t="shared" si="3"/>
        <v>243</v>
      </c>
      <c r="C247" s="168" t="s">
        <v>954</v>
      </c>
    </row>
    <row r="248" spans="2:3" x14ac:dyDescent="0.55000000000000004">
      <c r="B248" s="171">
        <f t="shared" si="3"/>
        <v>244</v>
      </c>
      <c r="C248" s="168" t="s">
        <v>955</v>
      </c>
    </row>
    <row r="249" spans="2:3" x14ac:dyDescent="0.55000000000000004">
      <c r="B249" s="171">
        <f t="shared" si="3"/>
        <v>245</v>
      </c>
      <c r="C249" s="168" t="s">
        <v>956</v>
      </c>
    </row>
    <row r="250" spans="2:3" x14ac:dyDescent="0.55000000000000004">
      <c r="B250" s="171">
        <f t="shared" si="3"/>
        <v>246</v>
      </c>
      <c r="C250" s="168" t="s">
        <v>957</v>
      </c>
    </row>
    <row r="251" spans="2:3" x14ac:dyDescent="0.55000000000000004">
      <c r="B251" s="171">
        <f t="shared" si="3"/>
        <v>247</v>
      </c>
      <c r="C251" s="168" t="s">
        <v>958</v>
      </c>
    </row>
    <row r="252" spans="2:3" x14ac:dyDescent="0.55000000000000004">
      <c r="B252" s="171">
        <f t="shared" si="3"/>
        <v>248</v>
      </c>
      <c r="C252" s="168" t="s">
        <v>959</v>
      </c>
    </row>
    <row r="253" spans="2:3" x14ac:dyDescent="0.55000000000000004">
      <c r="B253" s="171">
        <f t="shared" si="3"/>
        <v>249</v>
      </c>
      <c r="C253" s="168" t="s">
        <v>960</v>
      </c>
    </row>
    <row r="254" spans="2:3" x14ac:dyDescent="0.55000000000000004">
      <c r="B254" s="171">
        <f t="shared" si="3"/>
        <v>250</v>
      </c>
      <c r="C254" s="168" t="s">
        <v>961</v>
      </c>
    </row>
    <row r="255" spans="2:3" x14ac:dyDescent="0.55000000000000004">
      <c r="B255" s="171">
        <f t="shared" si="3"/>
        <v>251</v>
      </c>
      <c r="C255" s="168" t="s">
        <v>962</v>
      </c>
    </row>
    <row r="256" spans="2:3" x14ac:dyDescent="0.55000000000000004">
      <c r="B256" s="171">
        <f t="shared" si="3"/>
        <v>252</v>
      </c>
      <c r="C256" s="168" t="s">
        <v>963</v>
      </c>
    </row>
    <row r="257" spans="2:3" x14ac:dyDescent="0.55000000000000004">
      <c r="B257" s="171">
        <f t="shared" si="3"/>
        <v>253</v>
      </c>
      <c r="C257" s="168" t="s">
        <v>964</v>
      </c>
    </row>
    <row r="258" spans="2:3" x14ac:dyDescent="0.55000000000000004">
      <c r="B258" s="171">
        <f t="shared" si="3"/>
        <v>254</v>
      </c>
      <c r="C258" s="168" t="s">
        <v>965</v>
      </c>
    </row>
  </sheetData>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FB65E-BDC9-4C03-B88A-8FCA61C2DF30}">
  <sheetPr codeName="Sheet10"/>
  <dimension ref="A1:R128"/>
  <sheetViews>
    <sheetView zoomScale="70" zoomScaleNormal="70" zoomScaleSheetLayoutView="40" workbookViewId="0">
      <pane ySplit="1140" topLeftCell="A38"/>
      <selection activeCell="K1" sqref="K1:K1048576"/>
      <selection pane="bottomLeft" activeCell="D40" sqref="D40"/>
    </sheetView>
  </sheetViews>
  <sheetFormatPr defaultRowHeight="18" x14ac:dyDescent="0.55000000000000004"/>
  <cols>
    <col min="1" max="2" width="6.6640625" style="86" customWidth="1"/>
    <col min="3" max="4" width="14.83203125" style="86" customWidth="1"/>
    <col min="5" max="5" width="13.4140625" style="86" customWidth="1"/>
    <col min="6" max="6" width="8.83203125" style="86" customWidth="1"/>
    <col min="7" max="8" width="11.83203125" style="86" customWidth="1"/>
    <col min="9" max="9" width="29" style="86" customWidth="1"/>
    <col min="11" max="11" width="33" style="86" customWidth="1"/>
    <col min="12" max="12" width="83.83203125" style="86" customWidth="1"/>
    <col min="13" max="14" width="26.33203125" style="86" customWidth="1"/>
    <col min="15" max="15" width="30.08203125" style="86" customWidth="1"/>
    <col min="16" max="16" width="29.83203125" style="86" customWidth="1"/>
    <col min="17" max="17" width="17.08203125" style="88" customWidth="1"/>
    <col min="18" max="18" width="10" style="86" customWidth="1"/>
    <col min="19" max="16384" width="8.6640625" style="86"/>
  </cols>
  <sheetData>
    <row r="1" spans="1:18" s="3" customFormat="1" ht="64.5" customHeight="1" x14ac:dyDescent="0.55000000000000004">
      <c r="A1" s="1" t="s">
        <v>0</v>
      </c>
      <c r="B1" s="1" t="s">
        <v>1</v>
      </c>
      <c r="C1" s="1" t="s">
        <v>2</v>
      </c>
      <c r="D1" s="1" t="s">
        <v>3</v>
      </c>
      <c r="E1" s="2" t="s">
        <v>4</v>
      </c>
      <c r="F1" s="2" t="s">
        <v>5</v>
      </c>
      <c r="G1" s="2" t="s">
        <v>6</v>
      </c>
      <c r="H1" s="2" t="s">
        <v>7</v>
      </c>
      <c r="I1" s="1" t="s">
        <v>8</v>
      </c>
      <c r="K1" s="1" t="s">
        <v>9</v>
      </c>
      <c r="L1" s="1" t="s">
        <v>10</v>
      </c>
      <c r="M1" s="2" t="s">
        <v>11</v>
      </c>
      <c r="N1" s="2" t="s">
        <v>12</v>
      </c>
      <c r="O1" s="2" t="s">
        <v>13</v>
      </c>
      <c r="P1" s="1" t="s">
        <v>14</v>
      </c>
      <c r="Q1" s="1" t="s">
        <v>15</v>
      </c>
      <c r="R1" s="1" t="s">
        <v>16</v>
      </c>
    </row>
    <row r="2" spans="1:18" s="6" customFormat="1" ht="247" hidden="1" customHeight="1" x14ac:dyDescent="0.55000000000000004">
      <c r="A2" s="4">
        <f>ROW()-1</f>
        <v>1</v>
      </c>
      <c r="B2" s="4">
        <v>6</v>
      </c>
      <c r="C2" s="4" t="s">
        <v>17</v>
      </c>
      <c r="D2" s="4"/>
      <c r="E2" s="5">
        <v>45175</v>
      </c>
      <c r="F2" s="5" t="s">
        <v>18</v>
      </c>
      <c r="G2" s="5" t="s">
        <v>19</v>
      </c>
      <c r="H2" s="4" t="s">
        <v>20</v>
      </c>
      <c r="I2" s="5" t="s">
        <v>21</v>
      </c>
      <c r="K2" s="5" t="s">
        <v>21</v>
      </c>
      <c r="L2" s="4" t="s">
        <v>22</v>
      </c>
      <c r="M2" s="7" t="s">
        <v>23</v>
      </c>
      <c r="N2" s="7"/>
      <c r="O2" s="7" t="s">
        <v>24</v>
      </c>
      <c r="P2" s="4"/>
      <c r="Q2" s="8"/>
      <c r="R2" s="4"/>
    </row>
    <row r="3" spans="1:18" s="6" customFormat="1" ht="105.5" hidden="1" customHeight="1" x14ac:dyDescent="0.55000000000000004">
      <c r="A3" s="4">
        <f t="shared" ref="A3:A66" si="0">ROW()-1</f>
        <v>2</v>
      </c>
      <c r="B3" s="4">
        <v>7</v>
      </c>
      <c r="C3" s="4" t="s">
        <v>17</v>
      </c>
      <c r="D3" s="4"/>
      <c r="E3" s="5">
        <v>45175</v>
      </c>
      <c r="F3" s="5" t="s">
        <v>25</v>
      </c>
      <c r="G3" s="9" t="s">
        <v>26</v>
      </c>
      <c r="H3" s="8" t="s">
        <v>27</v>
      </c>
      <c r="I3" s="5" t="s">
        <v>28</v>
      </c>
      <c r="K3" s="5" t="s">
        <v>28</v>
      </c>
      <c r="L3" s="8" t="s">
        <v>29</v>
      </c>
      <c r="M3" s="7" t="s">
        <v>30</v>
      </c>
      <c r="N3" s="7"/>
      <c r="O3" s="7" t="s">
        <v>31</v>
      </c>
      <c r="P3" s="4"/>
      <c r="Q3" s="8"/>
      <c r="R3" s="4"/>
    </row>
    <row r="4" spans="1:18" s="6" customFormat="1" ht="255" hidden="1" customHeight="1" x14ac:dyDescent="0.55000000000000004">
      <c r="A4" s="4">
        <f t="shared" si="0"/>
        <v>3</v>
      </c>
      <c r="B4" s="4">
        <v>8</v>
      </c>
      <c r="C4" s="4"/>
      <c r="D4" s="4"/>
      <c r="E4" s="5">
        <v>45188</v>
      </c>
      <c r="F4" s="9" t="s">
        <v>32</v>
      </c>
      <c r="G4" s="9" t="s">
        <v>33</v>
      </c>
      <c r="H4" s="8" t="s">
        <v>34</v>
      </c>
      <c r="I4" s="5" t="s">
        <v>35</v>
      </c>
      <c r="K4" s="5" t="s">
        <v>35</v>
      </c>
      <c r="L4" s="10" t="s">
        <v>36</v>
      </c>
      <c r="M4" s="7" t="s">
        <v>37</v>
      </c>
      <c r="N4" s="7"/>
      <c r="O4" s="7" t="s">
        <v>38</v>
      </c>
      <c r="P4" s="7" t="s">
        <v>39</v>
      </c>
      <c r="Q4" s="8" t="s">
        <v>40</v>
      </c>
      <c r="R4" s="7" t="s">
        <v>41</v>
      </c>
    </row>
    <row r="5" spans="1:18" s="14" customFormat="1" ht="148" hidden="1" customHeight="1" x14ac:dyDescent="0.55000000000000004">
      <c r="A5" s="4">
        <f t="shared" si="0"/>
        <v>4</v>
      </c>
      <c r="B5" s="4">
        <v>9</v>
      </c>
      <c r="C5" s="11" t="s">
        <v>42</v>
      </c>
      <c r="D5" s="11"/>
      <c r="E5" s="12">
        <v>45191</v>
      </c>
      <c r="F5" s="9" t="s">
        <v>43</v>
      </c>
      <c r="G5" s="12" t="s">
        <v>19</v>
      </c>
      <c r="H5" s="13" t="s">
        <v>44</v>
      </c>
      <c r="I5" s="12" t="s">
        <v>45</v>
      </c>
      <c r="K5" s="12" t="s">
        <v>45</v>
      </c>
      <c r="L5" s="15" t="s">
        <v>46</v>
      </c>
      <c r="M5" s="16" t="s">
        <v>47</v>
      </c>
      <c r="N5" s="16"/>
      <c r="O5" s="16" t="s">
        <v>48</v>
      </c>
      <c r="P5" s="13"/>
      <c r="Q5" s="17" t="s">
        <v>49</v>
      </c>
      <c r="R5" s="13" t="s">
        <v>50</v>
      </c>
    </row>
    <row r="6" spans="1:18" s="21" customFormat="1" ht="120" hidden="1" customHeight="1" x14ac:dyDescent="0.55000000000000004">
      <c r="A6" s="4">
        <f t="shared" si="0"/>
        <v>5</v>
      </c>
      <c r="B6" s="4">
        <v>10</v>
      </c>
      <c r="C6" s="18" t="s">
        <v>51</v>
      </c>
      <c r="D6" s="18"/>
      <c r="E6" s="19">
        <v>45195</v>
      </c>
      <c r="F6" s="20" t="s">
        <v>52</v>
      </c>
      <c r="G6" s="19" t="s">
        <v>53</v>
      </c>
      <c r="H6" s="18" t="s">
        <v>54</v>
      </c>
      <c r="I6" s="19" t="s">
        <v>55</v>
      </c>
      <c r="K6" s="19" t="s">
        <v>55</v>
      </c>
      <c r="L6" s="18" t="s">
        <v>56</v>
      </c>
      <c r="M6" s="22" t="s">
        <v>57</v>
      </c>
      <c r="N6" s="22"/>
      <c r="O6" s="22" t="s">
        <v>58</v>
      </c>
      <c r="P6" s="23"/>
      <c r="Q6" s="17" t="s">
        <v>49</v>
      </c>
      <c r="R6" s="18" t="s">
        <v>59</v>
      </c>
    </row>
    <row r="7" spans="1:18" s="26" customFormat="1" ht="120" hidden="1" customHeight="1" x14ac:dyDescent="0.55000000000000004">
      <c r="A7" s="4">
        <f t="shared" si="0"/>
        <v>6</v>
      </c>
      <c r="B7" s="4">
        <v>11</v>
      </c>
      <c r="C7" s="18" t="s">
        <v>51</v>
      </c>
      <c r="D7" s="18"/>
      <c r="E7" s="24">
        <v>45195</v>
      </c>
      <c r="F7" s="25" t="s">
        <v>60</v>
      </c>
      <c r="G7" s="24" t="s">
        <v>53</v>
      </c>
      <c r="H7" s="11" t="s">
        <v>61</v>
      </c>
      <c r="I7" s="24" t="s">
        <v>62</v>
      </c>
      <c r="K7" s="24" t="s">
        <v>62</v>
      </c>
      <c r="L7" s="27" t="s">
        <v>63</v>
      </c>
      <c r="M7" s="28" t="s">
        <v>64</v>
      </c>
      <c r="N7" s="28"/>
      <c r="O7" s="28" t="s">
        <v>65</v>
      </c>
      <c r="P7" s="29" t="s">
        <v>66</v>
      </c>
      <c r="Q7" s="17" t="s">
        <v>49</v>
      </c>
      <c r="R7" s="11" t="s">
        <v>67</v>
      </c>
    </row>
    <row r="8" spans="1:18" s="21" customFormat="1" ht="134.5" hidden="1" customHeight="1" x14ac:dyDescent="0.55000000000000004">
      <c r="A8" s="4">
        <f t="shared" si="0"/>
        <v>7</v>
      </c>
      <c r="B8" s="4">
        <v>12</v>
      </c>
      <c r="C8" s="18" t="s">
        <v>51</v>
      </c>
      <c r="D8" s="18"/>
      <c r="E8" s="19">
        <v>45197</v>
      </c>
      <c r="F8" s="20" t="s">
        <v>68</v>
      </c>
      <c r="G8" s="19" t="s">
        <v>69</v>
      </c>
      <c r="H8" s="18" t="s">
        <v>70</v>
      </c>
      <c r="I8" s="19" t="s">
        <v>71</v>
      </c>
      <c r="K8" s="19" t="s">
        <v>71</v>
      </c>
      <c r="L8" s="18" t="s">
        <v>72</v>
      </c>
      <c r="M8" s="22" t="s">
        <v>73</v>
      </c>
      <c r="N8" s="22"/>
      <c r="O8" s="22" t="s">
        <v>74</v>
      </c>
      <c r="P8" s="18" t="s">
        <v>75</v>
      </c>
      <c r="Q8" s="17" t="s">
        <v>49</v>
      </c>
      <c r="R8" s="18"/>
    </row>
    <row r="9" spans="1:18" s="6" customFormat="1" ht="104" hidden="1" customHeight="1" x14ac:dyDescent="0.55000000000000004">
      <c r="A9" s="4">
        <f t="shared" si="0"/>
        <v>8</v>
      </c>
      <c r="B9" s="4">
        <v>13</v>
      </c>
      <c r="C9" s="18" t="s">
        <v>51</v>
      </c>
      <c r="D9" s="18"/>
      <c r="E9" s="5">
        <v>45198</v>
      </c>
      <c r="F9" s="9" t="s">
        <v>76</v>
      </c>
      <c r="G9" s="5" t="s">
        <v>19</v>
      </c>
      <c r="H9" s="4" t="s">
        <v>77</v>
      </c>
      <c r="I9" s="5" t="s">
        <v>78</v>
      </c>
      <c r="K9" s="5" t="s">
        <v>78</v>
      </c>
      <c r="L9" s="30" t="s">
        <v>79</v>
      </c>
      <c r="M9" s="7" t="s">
        <v>80</v>
      </c>
      <c r="N9" s="7"/>
      <c r="O9" s="7" t="s">
        <v>81</v>
      </c>
      <c r="P9" s="4"/>
      <c r="Q9" s="8" t="s">
        <v>82</v>
      </c>
      <c r="R9" s="4"/>
    </row>
    <row r="10" spans="1:18" s="6" customFormat="1" ht="122" hidden="1" customHeight="1" x14ac:dyDescent="0.55000000000000004">
      <c r="A10" s="4">
        <f t="shared" si="0"/>
        <v>9</v>
      </c>
      <c r="B10" s="4">
        <v>14</v>
      </c>
      <c r="C10" s="18" t="s">
        <v>51</v>
      </c>
      <c r="D10" s="18"/>
      <c r="E10" s="5">
        <v>45203</v>
      </c>
      <c r="F10" s="9" t="s">
        <v>83</v>
      </c>
      <c r="G10" s="5" t="s">
        <v>19</v>
      </c>
      <c r="H10" s="8" t="s">
        <v>84</v>
      </c>
      <c r="I10" s="5" t="s">
        <v>85</v>
      </c>
      <c r="K10" s="5" t="s">
        <v>85</v>
      </c>
      <c r="L10" s="18" t="s">
        <v>86</v>
      </c>
      <c r="M10" s="7" t="s">
        <v>87</v>
      </c>
      <c r="N10" s="7"/>
      <c r="O10" s="7" t="s">
        <v>88</v>
      </c>
      <c r="P10" s="4"/>
      <c r="Q10" s="17" t="s">
        <v>49</v>
      </c>
      <c r="R10" s="4"/>
    </row>
    <row r="11" spans="1:18" s="6" customFormat="1" ht="176" hidden="1" customHeight="1" x14ac:dyDescent="0.55000000000000004">
      <c r="A11" s="4">
        <f t="shared" si="0"/>
        <v>10</v>
      </c>
      <c r="B11" s="4">
        <v>15</v>
      </c>
      <c r="C11" s="18" t="s">
        <v>51</v>
      </c>
      <c r="D11" s="18"/>
      <c r="E11" s="5">
        <v>45203</v>
      </c>
      <c r="F11" s="9" t="s">
        <v>89</v>
      </c>
      <c r="G11" s="5" t="s">
        <v>19</v>
      </c>
      <c r="H11" s="4" t="s">
        <v>90</v>
      </c>
      <c r="I11" s="5" t="s">
        <v>91</v>
      </c>
      <c r="K11" s="5" t="s">
        <v>91</v>
      </c>
      <c r="L11" s="4" t="s">
        <v>92</v>
      </c>
      <c r="M11" s="7" t="s">
        <v>93</v>
      </c>
      <c r="N11" s="7"/>
      <c r="O11" s="7" t="s">
        <v>94</v>
      </c>
      <c r="P11" s="4"/>
      <c r="Q11" s="17" t="s">
        <v>49</v>
      </c>
      <c r="R11" s="7" t="s">
        <v>41</v>
      </c>
    </row>
    <row r="12" spans="1:18" s="6" customFormat="1" ht="144" hidden="1" customHeight="1" x14ac:dyDescent="0.55000000000000004">
      <c r="A12" s="4">
        <f t="shared" si="0"/>
        <v>11</v>
      </c>
      <c r="B12" s="4">
        <v>16</v>
      </c>
      <c r="C12" s="18" t="s">
        <v>51</v>
      </c>
      <c r="D12" s="18"/>
      <c r="E12" s="5">
        <v>45222</v>
      </c>
      <c r="F12" s="9" t="s">
        <v>95</v>
      </c>
      <c r="G12" s="5" t="s">
        <v>19</v>
      </c>
      <c r="H12" s="8" t="s">
        <v>96</v>
      </c>
      <c r="I12" s="5" t="s">
        <v>97</v>
      </c>
      <c r="K12" s="5" t="s">
        <v>97</v>
      </c>
      <c r="L12" s="4" t="s">
        <v>98</v>
      </c>
      <c r="M12" s="7" t="s">
        <v>99</v>
      </c>
      <c r="N12" s="7"/>
      <c r="O12" s="7" t="s">
        <v>100</v>
      </c>
      <c r="P12" s="7" t="s">
        <v>101</v>
      </c>
      <c r="Q12" s="8" t="s">
        <v>40</v>
      </c>
      <c r="R12" s="4"/>
    </row>
    <row r="13" spans="1:18" s="6" customFormat="1" ht="144" hidden="1" customHeight="1" x14ac:dyDescent="0.55000000000000004">
      <c r="A13" s="4">
        <f t="shared" si="0"/>
        <v>12</v>
      </c>
      <c r="B13" s="4">
        <v>17</v>
      </c>
      <c r="C13" s="18" t="s">
        <v>51</v>
      </c>
      <c r="D13" s="18"/>
      <c r="E13" s="5">
        <v>45225</v>
      </c>
      <c r="F13" s="9" t="s">
        <v>102</v>
      </c>
      <c r="G13" s="9" t="s">
        <v>19</v>
      </c>
      <c r="H13" s="8" t="s">
        <v>103</v>
      </c>
      <c r="I13" s="5" t="s">
        <v>104</v>
      </c>
      <c r="K13" s="5" t="s">
        <v>104</v>
      </c>
      <c r="L13" s="8" t="s">
        <v>105</v>
      </c>
      <c r="M13" s="7" t="s">
        <v>106</v>
      </c>
      <c r="N13" s="7"/>
      <c r="O13" s="7" t="s">
        <v>107</v>
      </c>
      <c r="P13" s="7" t="s">
        <v>108</v>
      </c>
      <c r="Q13" s="8" t="s">
        <v>109</v>
      </c>
      <c r="R13" s="4"/>
    </row>
    <row r="14" spans="1:18" s="37" customFormat="1" ht="43" hidden="1" customHeight="1" x14ac:dyDescent="0.55000000000000004">
      <c r="A14" s="4">
        <f t="shared" si="0"/>
        <v>13</v>
      </c>
      <c r="B14" s="4">
        <v>18</v>
      </c>
      <c r="C14" s="31" t="s">
        <v>110</v>
      </c>
      <c r="D14" s="31"/>
      <c r="E14" s="32">
        <v>45248</v>
      </c>
      <c r="F14" s="33" t="s">
        <v>111</v>
      </c>
      <c r="G14" s="34" t="s">
        <v>112</v>
      </c>
      <c r="H14" s="35" t="s">
        <v>113</v>
      </c>
      <c r="I14" s="36" t="s">
        <v>114</v>
      </c>
      <c r="K14" s="32"/>
      <c r="L14" s="36" t="s">
        <v>115</v>
      </c>
      <c r="M14" s="38" t="s">
        <v>116</v>
      </c>
      <c r="N14" s="38"/>
      <c r="O14" s="39"/>
      <c r="P14" s="39"/>
      <c r="Q14" s="35"/>
      <c r="R14" s="39"/>
    </row>
    <row r="15" spans="1:18" s="6" customFormat="1" ht="298.5" customHeight="1" x14ac:dyDescent="0.55000000000000004">
      <c r="A15" s="4">
        <f t="shared" si="0"/>
        <v>14</v>
      </c>
      <c r="B15" s="4">
        <v>19</v>
      </c>
      <c r="C15" s="18" t="s">
        <v>117</v>
      </c>
      <c r="D15" s="18"/>
      <c r="E15" s="5">
        <v>45254</v>
      </c>
      <c r="F15" s="9" t="s">
        <v>118</v>
      </c>
      <c r="G15" s="9" t="s">
        <v>119</v>
      </c>
      <c r="H15" s="8" t="s">
        <v>120</v>
      </c>
      <c r="I15" s="4" t="s">
        <v>121</v>
      </c>
      <c r="K15" s="5" t="s">
        <v>122</v>
      </c>
      <c r="L15" s="8" t="s">
        <v>123</v>
      </c>
      <c r="M15" s="7" t="s">
        <v>124</v>
      </c>
      <c r="N15" s="7"/>
      <c r="O15" s="7" t="s">
        <v>125</v>
      </c>
      <c r="P15" s="7" t="s">
        <v>126</v>
      </c>
      <c r="Q15" s="8" t="s">
        <v>127</v>
      </c>
      <c r="R15" s="7"/>
    </row>
    <row r="16" spans="1:18" s="6" customFormat="1" ht="311.5" customHeight="1" x14ac:dyDescent="0.55000000000000004">
      <c r="A16" s="4">
        <f t="shared" si="0"/>
        <v>15</v>
      </c>
      <c r="B16" s="4">
        <v>20</v>
      </c>
      <c r="C16" s="18" t="s">
        <v>117</v>
      </c>
      <c r="D16" s="18"/>
      <c r="E16" s="5">
        <v>45260</v>
      </c>
      <c r="F16" s="9" t="s">
        <v>128</v>
      </c>
      <c r="G16" s="9" t="s">
        <v>19</v>
      </c>
      <c r="H16" s="8" t="s">
        <v>129</v>
      </c>
      <c r="I16" s="4" t="s">
        <v>130</v>
      </c>
      <c r="K16" s="5" t="s">
        <v>131</v>
      </c>
      <c r="L16" s="10" t="s">
        <v>132</v>
      </c>
      <c r="M16" s="7" t="s">
        <v>133</v>
      </c>
      <c r="N16" s="7"/>
      <c r="O16" s="7" t="s">
        <v>134</v>
      </c>
      <c r="P16" s="7" t="s">
        <v>135</v>
      </c>
      <c r="Q16" s="17" t="s">
        <v>49</v>
      </c>
      <c r="R16" s="7" t="s">
        <v>41</v>
      </c>
    </row>
    <row r="17" spans="1:18" s="6" customFormat="1" ht="132.5" customHeight="1" x14ac:dyDescent="0.55000000000000004">
      <c r="A17" s="4">
        <f t="shared" si="0"/>
        <v>16</v>
      </c>
      <c r="B17" s="4">
        <v>21</v>
      </c>
      <c r="C17" s="18" t="s">
        <v>117</v>
      </c>
      <c r="D17" s="18"/>
      <c r="E17" s="5">
        <v>45264</v>
      </c>
      <c r="F17" s="9" t="s">
        <v>136</v>
      </c>
      <c r="G17" s="9" t="s">
        <v>19</v>
      </c>
      <c r="H17" s="4" t="s">
        <v>137</v>
      </c>
      <c r="I17" s="4" t="s">
        <v>138</v>
      </c>
      <c r="K17" s="5" t="s">
        <v>139</v>
      </c>
      <c r="L17" s="4" t="s">
        <v>140</v>
      </c>
      <c r="M17" s="7" t="s">
        <v>141</v>
      </c>
      <c r="N17" s="7"/>
      <c r="O17" s="7" t="s">
        <v>142</v>
      </c>
      <c r="P17" s="7" t="s">
        <v>143</v>
      </c>
      <c r="Q17" s="8" t="s">
        <v>144</v>
      </c>
      <c r="R17" s="4"/>
    </row>
    <row r="18" spans="1:18" s="6" customFormat="1" ht="147.5" customHeight="1" x14ac:dyDescent="0.55000000000000004">
      <c r="A18" s="4">
        <f t="shared" si="0"/>
        <v>17</v>
      </c>
      <c r="B18" s="4">
        <v>22</v>
      </c>
      <c r="C18" s="18" t="s">
        <v>145</v>
      </c>
      <c r="D18" s="18"/>
      <c r="E18" s="5">
        <v>45268</v>
      </c>
      <c r="F18" s="9" t="s">
        <v>146</v>
      </c>
      <c r="G18" s="9" t="s">
        <v>19</v>
      </c>
      <c r="H18" s="40" t="s">
        <v>147</v>
      </c>
      <c r="I18" s="4" t="s">
        <v>148</v>
      </c>
      <c r="K18" s="5" t="s">
        <v>149</v>
      </c>
      <c r="L18" s="4" t="s">
        <v>150</v>
      </c>
      <c r="M18" s="41" t="s">
        <v>151</v>
      </c>
      <c r="N18" s="41"/>
      <c r="O18" s="41" t="s">
        <v>152</v>
      </c>
      <c r="P18" s="42"/>
      <c r="Q18" s="8" t="s">
        <v>49</v>
      </c>
      <c r="R18" s="4" t="s">
        <v>153</v>
      </c>
    </row>
    <row r="19" spans="1:18" s="6" customFormat="1" ht="199" customHeight="1" x14ac:dyDescent="0.55000000000000004">
      <c r="A19" s="4">
        <f t="shared" si="0"/>
        <v>18</v>
      </c>
      <c r="B19" s="4">
        <v>23</v>
      </c>
      <c r="C19" s="43" t="s">
        <v>154</v>
      </c>
      <c r="D19" s="43"/>
      <c r="E19" s="5">
        <v>45287</v>
      </c>
      <c r="F19" s="9" t="s">
        <v>155</v>
      </c>
      <c r="G19" s="9" t="s">
        <v>19</v>
      </c>
      <c r="H19" s="8" t="s">
        <v>156</v>
      </c>
      <c r="I19" s="4" t="s">
        <v>157</v>
      </c>
      <c r="K19" s="9" t="s">
        <v>158</v>
      </c>
      <c r="L19" s="8" t="s">
        <v>159</v>
      </c>
      <c r="M19" s="7" t="s">
        <v>160</v>
      </c>
      <c r="N19" s="7"/>
      <c r="O19" s="7" t="s">
        <v>161</v>
      </c>
      <c r="P19" s="7" t="s">
        <v>162</v>
      </c>
      <c r="Q19" s="8" t="s">
        <v>82</v>
      </c>
      <c r="R19" s="7" t="s">
        <v>41</v>
      </c>
    </row>
    <row r="20" spans="1:18" s="6" customFormat="1" ht="200.5" customHeight="1" x14ac:dyDescent="0.55000000000000004">
      <c r="A20" s="4">
        <f t="shared" si="0"/>
        <v>19</v>
      </c>
      <c r="B20" s="4">
        <v>24</v>
      </c>
      <c r="C20" s="44" t="s">
        <v>163</v>
      </c>
      <c r="D20" s="44"/>
      <c r="E20" s="5">
        <v>45287</v>
      </c>
      <c r="F20" s="9" t="s">
        <v>164</v>
      </c>
      <c r="G20" s="9" t="s">
        <v>19</v>
      </c>
      <c r="H20" s="8" t="s">
        <v>165</v>
      </c>
      <c r="I20" s="4" t="s">
        <v>166</v>
      </c>
      <c r="K20" s="9" t="s">
        <v>167</v>
      </c>
      <c r="L20" s="6" t="s">
        <v>168</v>
      </c>
      <c r="M20" s="7" t="s">
        <v>169</v>
      </c>
      <c r="N20" s="7"/>
      <c r="O20" s="7" t="s">
        <v>170</v>
      </c>
      <c r="P20" s="7" t="s">
        <v>171</v>
      </c>
      <c r="Q20" s="8" t="s">
        <v>49</v>
      </c>
      <c r="R20" s="4"/>
    </row>
    <row r="21" spans="1:18" s="6" customFormat="1" ht="139.5" customHeight="1" x14ac:dyDescent="0.55000000000000004">
      <c r="A21" s="4">
        <f t="shared" si="0"/>
        <v>20</v>
      </c>
      <c r="B21" s="4">
        <v>25</v>
      </c>
      <c r="C21" s="44" t="s">
        <v>163</v>
      </c>
      <c r="D21" s="44"/>
      <c r="E21" s="5">
        <v>45287</v>
      </c>
      <c r="F21" s="9" t="s">
        <v>172</v>
      </c>
      <c r="G21" s="9" t="s">
        <v>19</v>
      </c>
      <c r="H21" s="8" t="s">
        <v>173</v>
      </c>
      <c r="I21" s="4" t="s">
        <v>174</v>
      </c>
      <c r="K21" s="9" t="s">
        <v>175</v>
      </c>
      <c r="L21" s="8" t="s">
        <v>176</v>
      </c>
      <c r="M21" s="7" t="s">
        <v>177</v>
      </c>
      <c r="N21" s="7"/>
      <c r="O21" s="7" t="s">
        <v>178</v>
      </c>
      <c r="P21" s="7" t="s">
        <v>179</v>
      </c>
      <c r="Q21" s="8" t="s">
        <v>49</v>
      </c>
      <c r="R21" s="4"/>
    </row>
    <row r="22" spans="1:18" s="26" customFormat="1" ht="188.5" customHeight="1" x14ac:dyDescent="0.55000000000000004">
      <c r="A22" s="4">
        <f t="shared" si="0"/>
        <v>21</v>
      </c>
      <c r="B22" s="4">
        <v>26</v>
      </c>
      <c r="C22" s="11" t="s">
        <v>180</v>
      </c>
      <c r="D22" s="11"/>
      <c r="E22" s="24">
        <v>45310</v>
      </c>
      <c r="F22" s="9" t="s">
        <v>181</v>
      </c>
      <c r="G22" s="9" t="s">
        <v>19</v>
      </c>
      <c r="H22" s="17" t="s">
        <v>182</v>
      </c>
      <c r="I22" s="11" t="s">
        <v>183</v>
      </c>
      <c r="K22" s="24" t="s">
        <v>184</v>
      </c>
      <c r="L22" s="45"/>
      <c r="M22" s="28" t="s">
        <v>185</v>
      </c>
      <c r="N22" s="28"/>
      <c r="O22" s="28" t="s">
        <v>186</v>
      </c>
      <c r="P22" s="28" t="s">
        <v>187</v>
      </c>
      <c r="Q22" s="17"/>
      <c r="R22" s="11" t="s">
        <v>188</v>
      </c>
    </row>
    <row r="23" spans="1:18" s="49" customFormat="1" ht="115" customHeight="1" x14ac:dyDescent="0.55000000000000004">
      <c r="A23" s="4">
        <f t="shared" si="0"/>
        <v>22</v>
      </c>
      <c r="B23" s="4">
        <v>27</v>
      </c>
      <c r="C23" s="31" t="s">
        <v>189</v>
      </c>
      <c r="D23" s="31"/>
      <c r="E23" s="46">
        <v>45322</v>
      </c>
      <c r="F23" s="47" t="s">
        <v>190</v>
      </c>
      <c r="G23" s="47" t="s">
        <v>19</v>
      </c>
      <c r="H23" s="48" t="s">
        <v>191</v>
      </c>
      <c r="I23" s="48" t="s">
        <v>192</v>
      </c>
      <c r="K23" s="46" t="s">
        <v>193</v>
      </c>
      <c r="L23" s="50" t="s">
        <v>194</v>
      </c>
      <c r="M23" s="51" t="s">
        <v>195</v>
      </c>
      <c r="N23" s="51"/>
      <c r="O23" s="48"/>
      <c r="P23" s="48"/>
      <c r="Q23" s="52" t="s">
        <v>49</v>
      </c>
      <c r="R23" s="48"/>
    </row>
    <row r="24" spans="1:18" s="6" customFormat="1" ht="135.5" customHeight="1" x14ac:dyDescent="0.55000000000000004">
      <c r="A24" s="4">
        <f t="shared" si="0"/>
        <v>23</v>
      </c>
      <c r="B24" s="4">
        <v>28</v>
      </c>
      <c r="C24" s="31" t="s">
        <v>51</v>
      </c>
      <c r="D24" s="31"/>
      <c r="E24" s="5">
        <v>45330</v>
      </c>
      <c r="F24" s="9" t="s">
        <v>196</v>
      </c>
      <c r="G24" s="9" t="s">
        <v>19</v>
      </c>
      <c r="H24" s="40" t="s">
        <v>197</v>
      </c>
      <c r="I24" s="4" t="s">
        <v>198</v>
      </c>
      <c r="K24" s="9" t="s">
        <v>199</v>
      </c>
      <c r="L24" s="8" t="s">
        <v>200</v>
      </c>
      <c r="M24" s="7" t="s">
        <v>201</v>
      </c>
      <c r="N24" s="7"/>
      <c r="O24" s="7" t="s">
        <v>202</v>
      </c>
      <c r="P24" s="4"/>
      <c r="Q24" s="8"/>
      <c r="R24" s="4"/>
    </row>
    <row r="25" spans="1:18" s="21" customFormat="1" ht="116.5" customHeight="1" x14ac:dyDescent="0.55000000000000004">
      <c r="A25" s="4">
        <f t="shared" si="0"/>
        <v>24</v>
      </c>
      <c r="B25" s="4">
        <v>29</v>
      </c>
      <c r="C25" s="31" t="s">
        <v>51</v>
      </c>
      <c r="D25" s="31"/>
      <c r="E25" s="19">
        <v>45338</v>
      </c>
      <c r="F25" s="20" t="s">
        <v>203</v>
      </c>
      <c r="G25" s="53"/>
      <c r="H25" s="53" t="s">
        <v>204</v>
      </c>
      <c r="I25" s="18" t="s">
        <v>205</v>
      </c>
      <c r="K25" s="20" t="s">
        <v>206</v>
      </c>
      <c r="L25" s="53" t="s">
        <v>207</v>
      </c>
      <c r="M25" s="23"/>
      <c r="N25" s="23"/>
      <c r="O25" s="22" t="s">
        <v>208</v>
      </c>
      <c r="P25" s="18"/>
      <c r="Q25" s="53"/>
      <c r="R25" s="22" t="s">
        <v>209</v>
      </c>
    </row>
    <row r="26" spans="1:18" s="21" customFormat="1" ht="234" customHeight="1" x14ac:dyDescent="0.55000000000000004">
      <c r="A26" s="4">
        <f t="shared" si="0"/>
        <v>25</v>
      </c>
      <c r="B26" s="4">
        <v>30</v>
      </c>
      <c r="C26" s="31" t="s">
        <v>51</v>
      </c>
      <c r="D26" s="31"/>
      <c r="E26" s="19">
        <v>45342</v>
      </c>
      <c r="F26" s="20" t="s">
        <v>210</v>
      </c>
      <c r="G26" s="20" t="s">
        <v>19</v>
      </c>
      <c r="H26" s="53" t="s">
        <v>211</v>
      </c>
      <c r="I26" s="18" t="s">
        <v>212</v>
      </c>
      <c r="K26" s="20" t="s">
        <v>213</v>
      </c>
      <c r="L26" s="53" t="s">
        <v>214</v>
      </c>
      <c r="M26" s="22" t="s">
        <v>215</v>
      </c>
      <c r="N26" s="22"/>
      <c r="O26" s="22" t="s">
        <v>216</v>
      </c>
      <c r="P26" s="18"/>
      <c r="Q26" s="53"/>
      <c r="R26" s="22" t="s">
        <v>217</v>
      </c>
    </row>
    <row r="27" spans="1:18" s="6" customFormat="1" ht="147.5" customHeight="1" x14ac:dyDescent="0.55000000000000004">
      <c r="A27" s="4">
        <f t="shared" si="0"/>
        <v>26</v>
      </c>
      <c r="B27" s="4">
        <v>31</v>
      </c>
      <c r="C27" s="11" t="s">
        <v>218</v>
      </c>
      <c r="D27" s="11"/>
      <c r="E27" s="5">
        <v>45352</v>
      </c>
      <c r="F27" s="25" t="s">
        <v>219</v>
      </c>
      <c r="G27" s="9"/>
      <c r="H27" s="8" t="s">
        <v>220</v>
      </c>
      <c r="I27" s="4" t="s">
        <v>221</v>
      </c>
      <c r="K27" s="25" t="s">
        <v>222</v>
      </c>
      <c r="L27" s="8" t="s">
        <v>223</v>
      </c>
      <c r="M27" s="54"/>
      <c r="N27" s="54"/>
      <c r="O27" s="7"/>
      <c r="P27" s="4"/>
      <c r="Q27" s="8"/>
      <c r="R27" s="7" t="s">
        <v>224</v>
      </c>
    </row>
    <row r="28" spans="1:18" s="21" customFormat="1" ht="286.5" customHeight="1" x14ac:dyDescent="0.55000000000000004">
      <c r="A28" s="4">
        <f t="shared" si="0"/>
        <v>27</v>
      </c>
      <c r="B28" s="4">
        <v>32</v>
      </c>
      <c r="C28" s="31" t="s">
        <v>51</v>
      </c>
      <c r="D28" s="31"/>
      <c r="E28" s="19">
        <v>45352</v>
      </c>
      <c r="F28" s="20" t="s">
        <v>225</v>
      </c>
      <c r="G28" s="19" t="s">
        <v>119</v>
      </c>
      <c r="H28" s="53" t="s">
        <v>226</v>
      </c>
      <c r="I28" s="18" t="s">
        <v>227</v>
      </c>
      <c r="K28" s="20" t="s">
        <v>228</v>
      </c>
      <c r="L28" s="53" t="s">
        <v>229</v>
      </c>
      <c r="M28" s="22" t="s">
        <v>230</v>
      </c>
      <c r="N28" s="22"/>
      <c r="O28" s="22" t="s">
        <v>231</v>
      </c>
      <c r="P28" s="18"/>
      <c r="Q28" s="53"/>
      <c r="R28" s="22" t="s">
        <v>232</v>
      </c>
    </row>
    <row r="29" spans="1:18" s="21" customFormat="1" ht="299" customHeight="1" x14ac:dyDescent="0.55000000000000004">
      <c r="A29" s="4">
        <f t="shared" si="0"/>
        <v>28</v>
      </c>
      <c r="B29" s="4">
        <v>33</v>
      </c>
      <c r="C29" s="55" t="s">
        <v>233</v>
      </c>
      <c r="D29" s="55"/>
      <c r="E29" s="19">
        <v>45357</v>
      </c>
      <c r="F29" s="20" t="s">
        <v>234</v>
      </c>
      <c r="G29" s="20" t="s">
        <v>19</v>
      </c>
      <c r="H29" s="53" t="s">
        <v>235</v>
      </c>
      <c r="I29" s="18" t="s">
        <v>236</v>
      </c>
      <c r="K29" s="20" t="s">
        <v>237</v>
      </c>
      <c r="L29" s="56" t="s">
        <v>238</v>
      </c>
      <c r="M29" s="22" t="s">
        <v>239</v>
      </c>
      <c r="N29" s="22"/>
      <c r="O29" s="22" t="s">
        <v>240</v>
      </c>
      <c r="P29" s="18"/>
      <c r="Q29" s="53"/>
      <c r="R29" s="22" t="s">
        <v>239</v>
      </c>
    </row>
    <row r="30" spans="1:18" s="60" customFormat="1" ht="288.5" customHeight="1" x14ac:dyDescent="0.55000000000000004">
      <c r="A30" s="4">
        <f t="shared" si="0"/>
        <v>29</v>
      </c>
      <c r="B30" s="4">
        <v>34</v>
      </c>
      <c r="C30" s="55" t="s">
        <v>241</v>
      </c>
      <c r="D30" s="55"/>
      <c r="E30" s="57">
        <v>45359</v>
      </c>
      <c r="F30" s="58" t="s">
        <v>242</v>
      </c>
      <c r="G30" s="57" t="s">
        <v>19</v>
      </c>
      <c r="H30" s="59" t="s">
        <v>243</v>
      </c>
      <c r="I30" s="59" t="s">
        <v>244</v>
      </c>
      <c r="K30" s="58" t="s">
        <v>245</v>
      </c>
      <c r="L30" s="61" t="s">
        <v>246</v>
      </c>
      <c r="M30" s="62" t="s">
        <v>247</v>
      </c>
      <c r="N30" s="62"/>
      <c r="O30" s="59"/>
      <c r="P30" s="59"/>
      <c r="Q30" s="63"/>
      <c r="R30" s="59"/>
    </row>
    <row r="31" spans="1:18" s="60" customFormat="1" ht="269.5" customHeight="1" x14ac:dyDescent="0.55000000000000004">
      <c r="A31" s="4">
        <f t="shared" si="0"/>
        <v>30</v>
      </c>
      <c r="B31" s="4">
        <v>35</v>
      </c>
      <c r="C31" s="55" t="s">
        <v>241</v>
      </c>
      <c r="D31" s="55"/>
      <c r="E31" s="57">
        <v>45362</v>
      </c>
      <c r="F31" s="58" t="s">
        <v>248</v>
      </c>
      <c r="G31" s="58" t="s">
        <v>19</v>
      </c>
      <c r="H31" s="63" t="s">
        <v>249</v>
      </c>
      <c r="I31" s="59" t="s">
        <v>250</v>
      </c>
      <c r="K31" s="58" t="s">
        <v>251</v>
      </c>
      <c r="L31" s="64" t="s">
        <v>252</v>
      </c>
      <c r="M31" s="62" t="s">
        <v>253</v>
      </c>
      <c r="N31" s="62"/>
      <c r="O31" s="62" t="s">
        <v>254</v>
      </c>
      <c r="P31" s="59"/>
      <c r="Q31" s="63"/>
      <c r="R31" s="59"/>
    </row>
    <row r="32" spans="1:18" s="69" customFormat="1" ht="74" customHeight="1" x14ac:dyDescent="0.55000000000000004">
      <c r="A32" s="4">
        <f t="shared" si="0"/>
        <v>31</v>
      </c>
      <c r="B32" s="4">
        <v>36</v>
      </c>
      <c r="C32" s="31" t="s">
        <v>255</v>
      </c>
      <c r="D32" s="31"/>
      <c r="E32" s="65">
        <v>45364</v>
      </c>
      <c r="F32" s="66" t="s">
        <v>256</v>
      </c>
      <c r="G32" s="67"/>
      <c r="H32" s="67" t="s">
        <v>257</v>
      </c>
      <c r="I32" s="68"/>
      <c r="K32" s="66" t="s">
        <v>258</v>
      </c>
      <c r="L32" s="67"/>
      <c r="M32" s="68"/>
      <c r="N32" s="68"/>
      <c r="O32" s="68"/>
      <c r="P32" s="68"/>
      <c r="Q32" s="67"/>
      <c r="R32" s="68"/>
    </row>
    <row r="33" spans="1:18" s="37" customFormat="1" ht="100.5" customHeight="1" x14ac:dyDescent="0.55000000000000004">
      <c r="A33" s="4">
        <f t="shared" si="0"/>
        <v>32</v>
      </c>
      <c r="B33" s="4">
        <v>37</v>
      </c>
      <c r="C33" s="31" t="s">
        <v>255</v>
      </c>
      <c r="D33" s="31"/>
      <c r="E33" s="32">
        <v>45369</v>
      </c>
      <c r="F33" s="33" t="s">
        <v>259</v>
      </c>
      <c r="G33" s="33" t="s">
        <v>260</v>
      </c>
      <c r="H33" s="35" t="s">
        <v>261</v>
      </c>
      <c r="I33" s="39"/>
      <c r="K33" s="33" t="s">
        <v>262</v>
      </c>
      <c r="L33" s="35"/>
      <c r="M33" s="39"/>
      <c r="N33" s="39"/>
      <c r="O33" s="39"/>
      <c r="P33" s="39"/>
      <c r="Q33" s="35"/>
      <c r="R33" s="39"/>
    </row>
    <row r="34" spans="1:18" s="21" customFormat="1" ht="196.5" customHeight="1" x14ac:dyDescent="0.55000000000000004">
      <c r="A34" s="4">
        <f t="shared" si="0"/>
        <v>33</v>
      </c>
      <c r="B34" s="4">
        <v>38</v>
      </c>
      <c r="C34" s="31" t="s">
        <v>263</v>
      </c>
      <c r="D34" s="31"/>
      <c r="E34" s="19" t="s">
        <v>264</v>
      </c>
      <c r="F34" s="20" t="s">
        <v>265</v>
      </c>
      <c r="G34" s="20" t="s">
        <v>19</v>
      </c>
      <c r="H34" s="53" t="s">
        <v>266</v>
      </c>
      <c r="I34" s="18" t="s">
        <v>267</v>
      </c>
      <c r="K34" s="20" t="s">
        <v>268</v>
      </c>
      <c r="L34" s="53" t="s">
        <v>269</v>
      </c>
      <c r="M34" s="22" t="s">
        <v>270</v>
      </c>
      <c r="N34" s="22"/>
      <c r="O34" s="22" t="s">
        <v>271</v>
      </c>
      <c r="P34" s="18"/>
      <c r="Q34" s="53"/>
      <c r="R34" s="18" t="s">
        <v>272</v>
      </c>
    </row>
    <row r="35" spans="1:18" s="21" customFormat="1" ht="237.5" customHeight="1" x14ac:dyDescent="0.55000000000000004">
      <c r="A35" s="4">
        <f t="shared" si="0"/>
        <v>34</v>
      </c>
      <c r="B35" s="4">
        <v>39</v>
      </c>
      <c r="C35" s="31" t="s">
        <v>273</v>
      </c>
      <c r="D35" s="31"/>
      <c r="E35" s="19" t="s">
        <v>264</v>
      </c>
      <c r="F35" s="20" t="s">
        <v>274</v>
      </c>
      <c r="G35" s="19" t="s">
        <v>19</v>
      </c>
      <c r="H35" s="18" t="s">
        <v>275</v>
      </c>
      <c r="I35" s="18" t="s">
        <v>276</v>
      </c>
      <c r="K35" s="20" t="s">
        <v>277</v>
      </c>
      <c r="L35" s="18" t="s">
        <v>278</v>
      </c>
      <c r="M35" s="22" t="s">
        <v>279</v>
      </c>
      <c r="N35" s="22"/>
      <c r="O35" s="22" t="s">
        <v>280</v>
      </c>
      <c r="P35" s="18"/>
      <c r="Q35" s="53"/>
      <c r="R35" s="18" t="s">
        <v>281</v>
      </c>
    </row>
    <row r="36" spans="1:18" s="60" customFormat="1" ht="260" customHeight="1" x14ac:dyDescent="0.55000000000000004">
      <c r="A36" s="4">
        <f t="shared" si="0"/>
        <v>35</v>
      </c>
      <c r="B36" s="4">
        <v>40</v>
      </c>
      <c r="C36" s="31" t="s">
        <v>282</v>
      </c>
      <c r="D36" s="31"/>
      <c r="E36" s="57">
        <v>45379</v>
      </c>
      <c r="F36" s="58" t="s">
        <v>283</v>
      </c>
      <c r="G36" s="58" t="s">
        <v>119</v>
      </c>
      <c r="H36" s="63" t="s">
        <v>284</v>
      </c>
      <c r="I36" s="59" t="s">
        <v>285</v>
      </c>
      <c r="K36" s="58" t="s">
        <v>286</v>
      </c>
      <c r="L36" s="70" t="s">
        <v>287</v>
      </c>
      <c r="M36" s="62" t="s">
        <v>288</v>
      </c>
      <c r="N36" s="62"/>
      <c r="O36" s="62" t="s">
        <v>289</v>
      </c>
      <c r="P36" s="59"/>
      <c r="Q36" s="63"/>
      <c r="R36" s="59" t="s">
        <v>281</v>
      </c>
    </row>
    <row r="37" spans="1:18" s="26" customFormat="1" ht="225.5" customHeight="1" x14ac:dyDescent="0.55000000000000004">
      <c r="A37" s="4">
        <f t="shared" si="0"/>
        <v>36</v>
      </c>
      <c r="B37" s="4">
        <v>41</v>
      </c>
      <c r="C37" s="31" t="s">
        <v>290</v>
      </c>
      <c r="D37" s="31"/>
      <c r="E37" s="24">
        <v>45380</v>
      </c>
      <c r="F37" s="25" t="s">
        <v>291</v>
      </c>
      <c r="G37" s="25" t="s">
        <v>19</v>
      </c>
      <c r="H37" s="17" t="s">
        <v>292</v>
      </c>
      <c r="I37" s="11" t="s">
        <v>293</v>
      </c>
      <c r="K37" s="24" t="s">
        <v>294</v>
      </c>
      <c r="L37" s="71" t="s">
        <v>295</v>
      </c>
      <c r="M37" s="28" t="s">
        <v>296</v>
      </c>
      <c r="N37" s="28"/>
      <c r="O37" s="28" t="s">
        <v>297</v>
      </c>
      <c r="P37" s="11"/>
      <c r="Q37" s="17"/>
      <c r="R37" s="28" t="s">
        <v>298</v>
      </c>
    </row>
    <row r="38" spans="1:18" s="26" customFormat="1" ht="301.5" customHeight="1" x14ac:dyDescent="0.55000000000000004">
      <c r="A38" s="4">
        <f t="shared" si="0"/>
        <v>37</v>
      </c>
      <c r="B38" s="4">
        <v>42</v>
      </c>
      <c r="C38" s="11" t="s">
        <v>299</v>
      </c>
      <c r="D38" s="11"/>
      <c r="E38" s="24">
        <v>45386</v>
      </c>
      <c r="F38" s="25" t="s">
        <v>300</v>
      </c>
      <c r="G38" s="24" t="s">
        <v>301</v>
      </c>
      <c r="H38" s="11" t="s">
        <v>302</v>
      </c>
      <c r="I38" s="11" t="s">
        <v>303</v>
      </c>
      <c r="K38" s="24" t="s">
        <v>304</v>
      </c>
      <c r="L38" s="72" t="s">
        <v>305</v>
      </c>
      <c r="M38" s="11"/>
      <c r="N38" s="11"/>
      <c r="O38" s="11"/>
      <c r="P38" s="11"/>
      <c r="Q38" s="17"/>
      <c r="R38" s="28" t="s">
        <v>306</v>
      </c>
    </row>
    <row r="39" spans="1:18" s="21" customFormat="1" ht="303.5" customHeight="1" x14ac:dyDescent="0.55000000000000004">
      <c r="A39" s="18">
        <f t="shared" si="0"/>
        <v>38</v>
      </c>
      <c r="B39" s="18">
        <v>43</v>
      </c>
      <c r="C39" s="18" t="s">
        <v>307</v>
      </c>
      <c r="D39" s="18"/>
      <c r="E39" s="19">
        <v>45387</v>
      </c>
      <c r="F39" s="20" t="s">
        <v>308</v>
      </c>
      <c r="G39" s="20" t="s">
        <v>19</v>
      </c>
      <c r="H39" s="53" t="s">
        <v>266</v>
      </c>
      <c r="I39" s="18" t="s">
        <v>309</v>
      </c>
      <c r="K39" s="19" t="s">
        <v>310</v>
      </c>
      <c r="L39" s="73" t="s">
        <v>311</v>
      </c>
      <c r="M39" s="22" t="s">
        <v>312</v>
      </c>
      <c r="N39" s="22"/>
      <c r="O39" s="22" t="s">
        <v>271</v>
      </c>
      <c r="P39" s="23"/>
      <c r="Q39" s="53"/>
      <c r="R39" s="22" t="s">
        <v>313</v>
      </c>
    </row>
    <row r="40" spans="1:18" s="6" customFormat="1" ht="307" customHeight="1" x14ac:dyDescent="0.55000000000000004">
      <c r="A40" s="4">
        <f t="shared" si="0"/>
        <v>39</v>
      </c>
      <c r="B40" s="4">
        <v>44</v>
      </c>
      <c r="C40" s="4" t="s">
        <v>314</v>
      </c>
      <c r="D40" s="4"/>
      <c r="E40" s="5">
        <v>45397</v>
      </c>
      <c r="F40" s="9" t="s">
        <v>315</v>
      </c>
      <c r="G40" s="9" t="s">
        <v>19</v>
      </c>
      <c r="H40" s="4" t="s">
        <v>316</v>
      </c>
      <c r="I40" s="4" t="s">
        <v>317</v>
      </c>
      <c r="K40" s="5" t="s">
        <v>318</v>
      </c>
      <c r="L40" s="74" t="s">
        <v>574</v>
      </c>
      <c r="M40" s="4" t="s">
        <v>319</v>
      </c>
      <c r="N40" s="4"/>
      <c r="O40" s="41" t="s">
        <v>320</v>
      </c>
      <c r="P40" s="4"/>
      <c r="Q40" s="8"/>
      <c r="R40" s="41" t="s">
        <v>321</v>
      </c>
    </row>
    <row r="41" spans="1:18" s="60" customFormat="1" ht="133" customHeight="1" x14ac:dyDescent="0.55000000000000004">
      <c r="A41" s="4">
        <f t="shared" si="0"/>
        <v>40</v>
      </c>
      <c r="B41" s="4">
        <v>45</v>
      </c>
      <c r="C41" s="59" t="s">
        <v>322</v>
      </c>
      <c r="D41" s="59"/>
      <c r="E41" s="57">
        <v>45397</v>
      </c>
      <c r="F41" s="58" t="s">
        <v>323</v>
      </c>
      <c r="G41" s="58" t="s">
        <v>19</v>
      </c>
      <c r="H41" s="63" t="s">
        <v>324</v>
      </c>
      <c r="I41" s="59" t="s">
        <v>325</v>
      </c>
      <c r="K41" s="57" t="s">
        <v>326</v>
      </c>
      <c r="L41" s="59" t="s">
        <v>327</v>
      </c>
      <c r="M41" s="59"/>
      <c r="N41" s="59"/>
      <c r="O41" s="62" t="s">
        <v>328</v>
      </c>
      <c r="P41" s="59"/>
      <c r="Q41" s="63"/>
      <c r="R41" s="62" t="s">
        <v>329</v>
      </c>
    </row>
    <row r="42" spans="1:18" s="6" customFormat="1" ht="38.5" customHeight="1" x14ac:dyDescent="0.55000000000000004">
      <c r="A42" s="4">
        <f t="shared" si="0"/>
        <v>41</v>
      </c>
      <c r="B42" s="4"/>
      <c r="C42" s="4"/>
      <c r="D42" s="4"/>
      <c r="E42" s="5"/>
      <c r="F42" s="9" t="str">
        <f>_xlfn.CONCAT("SUS_A100",$B42)</f>
        <v>SUS_A100</v>
      </c>
      <c r="G42" s="115"/>
      <c r="H42" s="8"/>
      <c r="I42" s="4"/>
      <c r="K42" s="5"/>
      <c r="L42" s="40"/>
      <c r="M42" s="4"/>
      <c r="N42" s="4"/>
      <c r="O42" s="4"/>
      <c r="P42" s="4"/>
      <c r="Q42" s="8"/>
      <c r="R42" s="4"/>
    </row>
    <row r="43" spans="1:18" s="6" customFormat="1" ht="38.5" customHeight="1" x14ac:dyDescent="0.55000000000000004">
      <c r="A43" s="4">
        <f t="shared" si="0"/>
        <v>42</v>
      </c>
      <c r="B43" s="4"/>
      <c r="C43" s="4"/>
      <c r="D43" s="4"/>
      <c r="E43" s="5"/>
      <c r="F43" s="9" t="str">
        <f t="shared" ref="F43:F52" si="1">_xlfn.CONCAT("SUS_A100",$B43)</f>
        <v>SUS_A100</v>
      </c>
      <c r="G43" s="115"/>
      <c r="H43" s="4"/>
      <c r="I43" s="4"/>
      <c r="K43" s="5"/>
      <c r="L43" s="4"/>
      <c r="M43" s="4"/>
      <c r="N43" s="4"/>
      <c r="O43" s="4"/>
      <c r="P43" s="4"/>
      <c r="Q43" s="8"/>
      <c r="R43" s="4"/>
    </row>
    <row r="44" spans="1:18" s="6" customFormat="1" ht="38.5" customHeight="1" x14ac:dyDescent="0.55000000000000004">
      <c r="A44" s="4">
        <f t="shared" si="0"/>
        <v>43</v>
      </c>
      <c r="B44" s="4"/>
      <c r="C44" s="4"/>
      <c r="D44" s="4"/>
      <c r="E44" s="5"/>
      <c r="F44" s="9" t="str">
        <f t="shared" si="1"/>
        <v>SUS_A100</v>
      </c>
      <c r="G44" s="115"/>
      <c r="H44" s="8"/>
      <c r="I44" s="4"/>
      <c r="K44" s="5"/>
      <c r="L44" s="8"/>
      <c r="M44" s="4"/>
      <c r="N44" s="4"/>
      <c r="O44" s="4"/>
      <c r="P44" s="4"/>
      <c r="Q44" s="8"/>
      <c r="R44" s="4"/>
    </row>
    <row r="45" spans="1:18" s="6" customFormat="1" ht="38.5" customHeight="1" x14ac:dyDescent="0.55000000000000004">
      <c r="A45" s="4">
        <f t="shared" si="0"/>
        <v>44</v>
      </c>
      <c r="B45" s="4"/>
      <c r="C45" s="4"/>
      <c r="D45" s="4"/>
      <c r="E45" s="5"/>
      <c r="F45" s="9" t="str">
        <f t="shared" si="1"/>
        <v>SUS_A100</v>
      </c>
      <c r="G45" s="115"/>
      <c r="H45" s="4"/>
      <c r="I45" s="4"/>
      <c r="K45" s="5"/>
      <c r="L45" s="4"/>
      <c r="M45" s="4"/>
      <c r="N45" s="4"/>
      <c r="O45" s="4"/>
      <c r="P45" s="4"/>
      <c r="Q45" s="8"/>
      <c r="R45" s="4"/>
    </row>
    <row r="46" spans="1:18" s="6" customFormat="1" ht="38.5" customHeight="1" x14ac:dyDescent="0.55000000000000004">
      <c r="A46" s="4">
        <f t="shared" si="0"/>
        <v>45</v>
      </c>
      <c r="B46" s="4"/>
      <c r="C46" s="4"/>
      <c r="D46" s="4"/>
      <c r="E46" s="5"/>
      <c r="F46" s="9" t="str">
        <f t="shared" si="1"/>
        <v>SUS_A100</v>
      </c>
      <c r="G46" s="115"/>
      <c r="H46" s="8"/>
      <c r="I46" s="4"/>
      <c r="K46" s="5"/>
      <c r="L46" s="8"/>
      <c r="M46" s="4"/>
      <c r="N46" s="4"/>
      <c r="O46" s="4"/>
      <c r="P46" s="4"/>
      <c r="Q46" s="8"/>
      <c r="R46" s="4"/>
    </row>
    <row r="47" spans="1:18" s="6" customFormat="1" ht="38.5" customHeight="1" x14ac:dyDescent="0.55000000000000004">
      <c r="A47" s="4">
        <f t="shared" si="0"/>
        <v>46</v>
      </c>
      <c r="B47" s="4"/>
      <c r="C47" s="4"/>
      <c r="D47" s="4"/>
      <c r="E47" s="5"/>
      <c r="F47" s="9" t="str">
        <f t="shared" si="1"/>
        <v>SUS_A100</v>
      </c>
      <c r="G47" s="115"/>
      <c r="H47" s="8"/>
      <c r="I47" s="4"/>
      <c r="K47" s="5"/>
      <c r="L47" s="8"/>
      <c r="M47" s="4"/>
      <c r="N47" s="4"/>
      <c r="O47" s="4"/>
      <c r="P47" s="4"/>
      <c r="Q47" s="8"/>
      <c r="R47" s="4"/>
    </row>
    <row r="48" spans="1:18" s="6" customFormat="1" ht="38.5" customHeight="1" x14ac:dyDescent="0.55000000000000004">
      <c r="A48" s="4">
        <f t="shared" si="0"/>
        <v>47</v>
      </c>
      <c r="B48" s="4"/>
      <c r="C48" s="4"/>
      <c r="D48" s="4"/>
      <c r="E48" s="5"/>
      <c r="F48" s="9" t="str">
        <f t="shared" si="1"/>
        <v>SUS_A100</v>
      </c>
      <c r="G48" s="115"/>
      <c r="H48" s="4"/>
      <c r="I48" s="4"/>
      <c r="K48" s="5"/>
      <c r="L48" s="4"/>
      <c r="M48" s="4"/>
      <c r="N48" s="4"/>
      <c r="O48" s="4"/>
      <c r="P48" s="4"/>
      <c r="Q48" s="8"/>
      <c r="R48" s="4"/>
    </row>
    <row r="49" spans="1:18" s="6" customFormat="1" ht="38.5" customHeight="1" x14ac:dyDescent="0.55000000000000004">
      <c r="A49" s="4">
        <f t="shared" si="0"/>
        <v>48</v>
      </c>
      <c r="B49" s="4"/>
      <c r="C49" s="4"/>
      <c r="D49" s="4"/>
      <c r="E49" s="5"/>
      <c r="F49" s="9" t="str">
        <f t="shared" si="1"/>
        <v>SUS_A100</v>
      </c>
      <c r="G49" s="115"/>
      <c r="H49" s="8"/>
      <c r="I49" s="4"/>
      <c r="K49" s="5"/>
      <c r="L49" s="8"/>
      <c r="M49" s="4"/>
      <c r="N49" s="4"/>
      <c r="O49" s="4"/>
      <c r="P49" s="4"/>
      <c r="Q49" s="8"/>
      <c r="R49" s="4"/>
    </row>
    <row r="50" spans="1:18" s="6" customFormat="1" ht="38.5" customHeight="1" x14ac:dyDescent="0.55000000000000004">
      <c r="A50" s="4">
        <f t="shared" si="0"/>
        <v>49</v>
      </c>
      <c r="B50" s="4"/>
      <c r="C50" s="4"/>
      <c r="D50" s="4"/>
      <c r="E50" s="5"/>
      <c r="F50" s="9" t="str">
        <f t="shared" si="1"/>
        <v>SUS_A100</v>
      </c>
      <c r="G50" s="115"/>
      <c r="H50" s="4"/>
      <c r="I50" s="4"/>
      <c r="K50" s="5"/>
      <c r="L50" s="4"/>
      <c r="M50" s="4"/>
      <c r="N50" s="4"/>
      <c r="O50" s="4"/>
      <c r="P50" s="4"/>
      <c r="Q50" s="8"/>
      <c r="R50" s="4"/>
    </row>
    <row r="51" spans="1:18" s="6" customFormat="1" ht="38.5" customHeight="1" x14ac:dyDescent="0.55000000000000004">
      <c r="A51" s="4">
        <f t="shared" si="0"/>
        <v>50</v>
      </c>
      <c r="B51" s="4"/>
      <c r="C51" s="4"/>
      <c r="D51" s="4"/>
      <c r="E51" s="5"/>
      <c r="F51" s="9" t="str">
        <f t="shared" si="1"/>
        <v>SUS_A100</v>
      </c>
      <c r="G51" s="115"/>
      <c r="H51" s="8"/>
      <c r="I51" s="4"/>
      <c r="K51" s="5"/>
      <c r="L51" s="8"/>
      <c r="M51" s="4"/>
      <c r="N51" s="4"/>
      <c r="O51" s="4"/>
      <c r="P51" s="4"/>
      <c r="Q51" s="8"/>
      <c r="R51" s="4"/>
    </row>
    <row r="52" spans="1:18" s="6" customFormat="1" ht="38.5" customHeight="1" x14ac:dyDescent="0.55000000000000004">
      <c r="A52" s="4">
        <f t="shared" si="0"/>
        <v>51</v>
      </c>
      <c r="B52" s="4"/>
      <c r="C52" s="4"/>
      <c r="D52" s="4"/>
      <c r="E52" s="5"/>
      <c r="F52" s="9" t="str">
        <f t="shared" si="1"/>
        <v>SUS_A100</v>
      </c>
      <c r="G52" s="115"/>
      <c r="H52" s="8"/>
      <c r="I52" s="4"/>
      <c r="K52" s="5"/>
      <c r="L52" s="8"/>
      <c r="M52" s="4"/>
      <c r="N52" s="4"/>
      <c r="O52" s="4"/>
      <c r="P52" s="4"/>
      <c r="Q52" s="8"/>
      <c r="R52" s="4"/>
    </row>
    <row r="53" spans="1:18" s="6" customFormat="1" ht="38.5" customHeight="1" x14ac:dyDescent="0.55000000000000004">
      <c r="A53" s="4">
        <f t="shared" si="0"/>
        <v>52</v>
      </c>
      <c r="B53" s="4"/>
      <c r="C53" s="4"/>
      <c r="D53" s="4"/>
      <c r="E53" s="5"/>
      <c r="F53" s="5"/>
      <c r="G53" s="5"/>
      <c r="H53" s="4"/>
      <c r="I53" s="4"/>
      <c r="K53" s="5"/>
      <c r="L53" s="4"/>
      <c r="M53" s="4"/>
      <c r="N53" s="4"/>
      <c r="O53" s="4"/>
      <c r="P53" s="4"/>
      <c r="Q53" s="8"/>
      <c r="R53" s="4"/>
    </row>
    <row r="54" spans="1:18" s="6" customFormat="1" ht="38.5" customHeight="1" x14ac:dyDescent="0.55000000000000004">
      <c r="A54" s="4">
        <f t="shared" si="0"/>
        <v>53</v>
      </c>
      <c r="B54" s="4"/>
      <c r="C54" s="4"/>
      <c r="D54" s="4"/>
      <c r="E54" s="5"/>
      <c r="F54" s="9"/>
      <c r="G54" s="9"/>
      <c r="H54" s="8"/>
      <c r="I54" s="4"/>
      <c r="K54" s="5"/>
      <c r="L54" s="40"/>
      <c r="M54" s="4"/>
      <c r="N54" s="4"/>
      <c r="O54" s="4"/>
      <c r="P54" s="4"/>
      <c r="Q54" s="8"/>
      <c r="R54" s="4"/>
    </row>
    <row r="55" spans="1:18" s="6" customFormat="1" ht="38.5" customHeight="1" x14ac:dyDescent="0.55000000000000004">
      <c r="A55" s="4">
        <f t="shared" si="0"/>
        <v>54</v>
      </c>
      <c r="B55" s="4"/>
      <c r="C55" s="4"/>
      <c r="D55" s="4"/>
      <c r="E55" s="5"/>
      <c r="F55" s="5"/>
      <c r="G55" s="5"/>
      <c r="H55" s="4"/>
      <c r="I55" s="4"/>
      <c r="K55" s="5"/>
      <c r="L55" s="4"/>
      <c r="M55" s="4"/>
      <c r="N55" s="4"/>
      <c r="O55" s="4"/>
      <c r="P55" s="4"/>
      <c r="Q55" s="8"/>
      <c r="R55" s="4"/>
    </row>
    <row r="56" spans="1:18" s="6" customFormat="1" ht="38.5" customHeight="1" x14ac:dyDescent="0.55000000000000004">
      <c r="A56" s="4">
        <f t="shared" si="0"/>
        <v>55</v>
      </c>
      <c r="B56" s="4"/>
      <c r="C56" s="4"/>
      <c r="D56" s="4"/>
      <c r="E56" s="5"/>
      <c r="F56" s="9"/>
      <c r="G56" s="9"/>
      <c r="H56" s="8"/>
      <c r="I56" s="4"/>
      <c r="K56" s="5"/>
      <c r="L56" s="8"/>
      <c r="M56" s="4"/>
      <c r="N56" s="4"/>
      <c r="O56" s="4"/>
      <c r="P56" s="4"/>
      <c r="Q56" s="8"/>
      <c r="R56" s="4"/>
    </row>
    <row r="57" spans="1:18" s="6" customFormat="1" ht="38.5" customHeight="1" x14ac:dyDescent="0.55000000000000004">
      <c r="A57" s="4">
        <f t="shared" si="0"/>
        <v>56</v>
      </c>
      <c r="B57" s="4"/>
      <c r="C57" s="4"/>
      <c r="D57" s="4"/>
      <c r="E57" s="5"/>
      <c r="F57" s="5"/>
      <c r="G57" s="5"/>
      <c r="H57" s="4"/>
      <c r="I57" s="4"/>
      <c r="K57" s="5"/>
      <c r="L57" s="4"/>
      <c r="M57" s="4"/>
      <c r="N57" s="4"/>
      <c r="O57" s="4"/>
      <c r="P57" s="4"/>
      <c r="Q57" s="8"/>
      <c r="R57" s="4"/>
    </row>
    <row r="58" spans="1:18" s="6" customFormat="1" ht="38.5" customHeight="1" x14ac:dyDescent="0.55000000000000004">
      <c r="A58" s="4">
        <f t="shared" si="0"/>
        <v>57</v>
      </c>
      <c r="B58" s="4"/>
      <c r="C58" s="4"/>
      <c r="D58" s="4"/>
      <c r="E58" s="5"/>
      <c r="F58" s="9"/>
      <c r="G58" s="9"/>
      <c r="H58" s="8"/>
      <c r="I58" s="4"/>
      <c r="K58" s="5"/>
      <c r="L58" s="8"/>
      <c r="M58" s="4"/>
      <c r="N58" s="4"/>
      <c r="O58" s="4"/>
      <c r="P58" s="4"/>
      <c r="Q58" s="8"/>
      <c r="R58" s="4"/>
    </row>
    <row r="59" spans="1:18" s="6" customFormat="1" ht="38.5" customHeight="1" x14ac:dyDescent="0.55000000000000004">
      <c r="A59" s="4">
        <f t="shared" si="0"/>
        <v>58</v>
      </c>
      <c r="B59" s="4"/>
      <c r="C59" s="4"/>
      <c r="D59" s="4"/>
      <c r="E59" s="5"/>
      <c r="F59" s="9"/>
      <c r="G59" s="9"/>
      <c r="H59" s="8"/>
      <c r="I59" s="4"/>
      <c r="K59" s="5"/>
      <c r="L59" s="8"/>
      <c r="M59" s="4"/>
      <c r="N59" s="4"/>
      <c r="O59" s="4"/>
      <c r="P59" s="4"/>
      <c r="Q59" s="8"/>
      <c r="R59" s="4"/>
    </row>
    <row r="60" spans="1:18" s="6" customFormat="1" ht="38.5" customHeight="1" x14ac:dyDescent="0.55000000000000004">
      <c r="A60" s="4">
        <f t="shared" si="0"/>
        <v>59</v>
      </c>
      <c r="B60" s="4"/>
      <c r="C60" s="4"/>
      <c r="D60" s="4"/>
      <c r="E60" s="5"/>
      <c r="F60" s="5"/>
      <c r="G60" s="5"/>
      <c r="H60" s="4"/>
      <c r="I60" s="4"/>
      <c r="K60" s="5"/>
      <c r="L60" s="4"/>
      <c r="M60" s="4"/>
      <c r="N60" s="4"/>
      <c r="O60" s="4"/>
      <c r="P60" s="4"/>
      <c r="Q60" s="8"/>
      <c r="R60" s="4"/>
    </row>
    <row r="61" spans="1:18" s="6" customFormat="1" ht="38.5" customHeight="1" x14ac:dyDescent="0.55000000000000004">
      <c r="A61" s="4">
        <f t="shared" si="0"/>
        <v>60</v>
      </c>
      <c r="B61" s="4"/>
      <c r="C61" s="4"/>
      <c r="D61" s="4"/>
      <c r="E61" s="5"/>
      <c r="F61" s="9"/>
      <c r="G61" s="9"/>
      <c r="H61" s="8"/>
      <c r="I61" s="4"/>
      <c r="K61" s="5"/>
      <c r="L61" s="8"/>
      <c r="M61" s="4"/>
      <c r="N61" s="4"/>
      <c r="O61" s="4"/>
      <c r="P61" s="4"/>
      <c r="Q61" s="8"/>
      <c r="R61" s="4"/>
    </row>
    <row r="62" spans="1:18" s="6" customFormat="1" ht="38.5" customHeight="1" x14ac:dyDescent="0.55000000000000004">
      <c r="A62" s="4">
        <f t="shared" si="0"/>
        <v>61</v>
      </c>
      <c r="B62" s="4"/>
      <c r="C62" s="4"/>
      <c r="D62" s="4"/>
      <c r="E62" s="5"/>
      <c r="F62" s="5"/>
      <c r="G62" s="5"/>
      <c r="H62" s="4"/>
      <c r="I62" s="4"/>
      <c r="K62" s="5"/>
      <c r="L62" s="4"/>
      <c r="M62" s="4"/>
      <c r="N62" s="4"/>
      <c r="O62" s="4"/>
      <c r="P62" s="4"/>
      <c r="Q62" s="8"/>
      <c r="R62" s="4"/>
    </row>
    <row r="63" spans="1:18" s="6" customFormat="1" ht="38.5" customHeight="1" x14ac:dyDescent="0.55000000000000004">
      <c r="A63" s="4">
        <f t="shared" si="0"/>
        <v>62</v>
      </c>
      <c r="B63" s="4"/>
      <c r="C63" s="4"/>
      <c r="D63" s="4"/>
      <c r="E63" s="5"/>
      <c r="F63" s="9"/>
      <c r="G63" s="9"/>
      <c r="H63" s="8"/>
      <c r="I63" s="4"/>
      <c r="K63" s="5"/>
      <c r="L63" s="8"/>
      <c r="M63" s="4"/>
      <c r="N63" s="4"/>
      <c r="O63" s="4"/>
      <c r="P63" s="4"/>
      <c r="Q63" s="8"/>
      <c r="R63" s="4"/>
    </row>
    <row r="64" spans="1:18" s="6" customFormat="1" ht="38.5" customHeight="1" x14ac:dyDescent="0.55000000000000004">
      <c r="A64" s="4">
        <f t="shared" si="0"/>
        <v>63</v>
      </c>
      <c r="B64" s="4"/>
      <c r="C64" s="4"/>
      <c r="D64" s="4"/>
      <c r="E64" s="5"/>
      <c r="F64" s="9"/>
      <c r="G64" s="9"/>
      <c r="H64" s="8"/>
      <c r="I64" s="4"/>
      <c r="K64" s="5"/>
      <c r="L64" s="8"/>
      <c r="M64" s="4"/>
      <c r="N64" s="4"/>
      <c r="O64" s="4"/>
      <c r="P64" s="4"/>
      <c r="Q64" s="8"/>
      <c r="R64" s="4"/>
    </row>
    <row r="65" spans="1:18" s="6" customFormat="1" ht="38.5" customHeight="1" x14ac:dyDescent="0.55000000000000004">
      <c r="A65" s="4">
        <f t="shared" si="0"/>
        <v>64</v>
      </c>
      <c r="B65" s="4"/>
      <c r="C65" s="4"/>
      <c r="D65" s="4"/>
      <c r="E65" s="5"/>
      <c r="F65" s="5"/>
      <c r="G65" s="5"/>
      <c r="H65" s="4"/>
      <c r="I65" s="4"/>
      <c r="K65" s="5"/>
      <c r="L65" s="4"/>
      <c r="M65" s="4"/>
      <c r="N65" s="4"/>
      <c r="O65" s="4"/>
      <c r="P65" s="4"/>
      <c r="Q65" s="8"/>
      <c r="R65" s="4"/>
    </row>
    <row r="66" spans="1:18" s="6" customFormat="1" ht="38.5" customHeight="1" x14ac:dyDescent="0.55000000000000004">
      <c r="A66" s="4">
        <f t="shared" si="0"/>
        <v>65</v>
      </c>
      <c r="B66" s="4"/>
      <c r="C66" s="4"/>
      <c r="D66" s="4"/>
      <c r="E66" s="5"/>
      <c r="F66" s="9"/>
      <c r="G66" s="9"/>
      <c r="H66" s="8"/>
      <c r="I66" s="4"/>
      <c r="K66" s="5"/>
      <c r="L66" s="40"/>
      <c r="M66" s="4"/>
      <c r="N66" s="4"/>
      <c r="O66" s="4"/>
      <c r="P66" s="4"/>
      <c r="Q66" s="8"/>
      <c r="R66" s="4"/>
    </row>
    <row r="67" spans="1:18" s="6" customFormat="1" ht="38.5" customHeight="1" x14ac:dyDescent="0.55000000000000004">
      <c r="A67" s="4">
        <f t="shared" ref="A67:A100" si="2">ROW()-1</f>
        <v>66</v>
      </c>
      <c r="B67" s="4"/>
      <c r="C67" s="4"/>
      <c r="D67" s="4"/>
      <c r="E67" s="5"/>
      <c r="F67" s="5"/>
      <c r="G67" s="5"/>
      <c r="H67" s="4"/>
      <c r="I67" s="4"/>
      <c r="K67" s="5"/>
      <c r="L67" s="4"/>
      <c r="M67" s="4"/>
      <c r="N67" s="4"/>
      <c r="O67" s="4"/>
      <c r="P67" s="4"/>
      <c r="Q67" s="8"/>
      <c r="R67" s="4"/>
    </row>
    <row r="68" spans="1:18" s="6" customFormat="1" ht="38.5" customHeight="1" x14ac:dyDescent="0.55000000000000004">
      <c r="A68" s="4">
        <f t="shared" si="2"/>
        <v>67</v>
      </c>
      <c r="B68" s="4"/>
      <c r="C68" s="4"/>
      <c r="D68" s="4"/>
      <c r="E68" s="5"/>
      <c r="F68" s="9"/>
      <c r="G68" s="9"/>
      <c r="H68" s="8"/>
      <c r="I68" s="4"/>
      <c r="K68" s="5"/>
      <c r="L68" s="8"/>
      <c r="M68" s="4"/>
      <c r="N68" s="4"/>
      <c r="O68" s="4"/>
      <c r="P68" s="4"/>
      <c r="Q68" s="8"/>
      <c r="R68" s="4"/>
    </row>
    <row r="69" spans="1:18" s="6" customFormat="1" ht="38.5" customHeight="1" x14ac:dyDescent="0.55000000000000004">
      <c r="A69" s="4">
        <f t="shared" si="2"/>
        <v>68</v>
      </c>
      <c r="B69" s="4"/>
      <c r="C69" s="4"/>
      <c r="D69" s="4"/>
      <c r="E69" s="5"/>
      <c r="F69" s="5"/>
      <c r="G69" s="5"/>
      <c r="H69" s="4"/>
      <c r="I69" s="4"/>
      <c r="K69" s="5"/>
      <c r="L69" s="4"/>
      <c r="M69" s="4"/>
      <c r="N69" s="4"/>
      <c r="O69" s="4"/>
      <c r="P69" s="4"/>
      <c r="Q69" s="8"/>
      <c r="R69" s="4"/>
    </row>
    <row r="70" spans="1:18" s="6" customFormat="1" ht="38.5" customHeight="1" x14ac:dyDescent="0.55000000000000004">
      <c r="A70" s="4">
        <f t="shared" si="2"/>
        <v>69</v>
      </c>
      <c r="B70" s="4"/>
      <c r="C70" s="4"/>
      <c r="D70" s="4"/>
      <c r="E70" s="5"/>
      <c r="F70" s="9"/>
      <c r="G70" s="9"/>
      <c r="H70" s="8"/>
      <c r="I70" s="4"/>
      <c r="K70" s="5"/>
      <c r="L70" s="8"/>
      <c r="M70" s="4"/>
      <c r="N70" s="4"/>
      <c r="O70" s="4"/>
      <c r="P70" s="4"/>
      <c r="Q70" s="8"/>
      <c r="R70" s="4"/>
    </row>
    <row r="71" spans="1:18" s="6" customFormat="1" ht="38.5" customHeight="1" x14ac:dyDescent="0.55000000000000004">
      <c r="A71" s="4">
        <f t="shared" si="2"/>
        <v>70</v>
      </c>
      <c r="B71" s="4"/>
      <c r="C71" s="4"/>
      <c r="D71" s="4"/>
      <c r="E71" s="5"/>
      <c r="F71" s="9"/>
      <c r="G71" s="9"/>
      <c r="H71" s="8"/>
      <c r="I71" s="4"/>
      <c r="K71" s="5"/>
      <c r="L71" s="8"/>
      <c r="M71" s="4"/>
      <c r="N71" s="4"/>
      <c r="O71" s="4"/>
      <c r="P71" s="4"/>
      <c r="Q71" s="8"/>
      <c r="R71" s="4"/>
    </row>
    <row r="72" spans="1:18" s="6" customFormat="1" ht="38.5" customHeight="1" x14ac:dyDescent="0.55000000000000004">
      <c r="A72" s="4">
        <f t="shared" si="2"/>
        <v>71</v>
      </c>
      <c r="B72" s="4"/>
      <c r="C72" s="4"/>
      <c r="D72" s="4"/>
      <c r="E72" s="5"/>
      <c r="F72" s="5"/>
      <c r="G72" s="5"/>
      <c r="H72" s="4"/>
      <c r="I72" s="4"/>
      <c r="K72" s="5"/>
      <c r="L72" s="4"/>
      <c r="M72" s="4"/>
      <c r="N72" s="4"/>
      <c r="O72" s="4"/>
      <c r="P72" s="4"/>
      <c r="Q72" s="8"/>
      <c r="R72" s="4"/>
    </row>
    <row r="73" spans="1:18" s="6" customFormat="1" ht="38.5" customHeight="1" x14ac:dyDescent="0.55000000000000004">
      <c r="A73" s="4">
        <f t="shared" si="2"/>
        <v>72</v>
      </c>
      <c r="B73" s="4"/>
      <c r="C73" s="4"/>
      <c r="D73" s="4"/>
      <c r="E73" s="5"/>
      <c r="F73" s="9"/>
      <c r="G73" s="9"/>
      <c r="H73" s="8"/>
      <c r="I73" s="4"/>
      <c r="K73" s="5"/>
      <c r="L73" s="8"/>
      <c r="M73" s="4"/>
      <c r="N73" s="4"/>
      <c r="O73" s="4"/>
      <c r="P73" s="4"/>
      <c r="Q73" s="8"/>
      <c r="R73" s="4"/>
    </row>
    <row r="74" spans="1:18" s="6" customFormat="1" ht="38.5" customHeight="1" x14ac:dyDescent="0.55000000000000004">
      <c r="A74" s="4">
        <f t="shared" si="2"/>
        <v>73</v>
      </c>
      <c r="B74" s="4"/>
      <c r="C74" s="4"/>
      <c r="D74" s="4"/>
      <c r="E74" s="5"/>
      <c r="F74" s="5"/>
      <c r="G74" s="5"/>
      <c r="H74" s="4"/>
      <c r="I74" s="4"/>
      <c r="K74" s="5"/>
      <c r="L74" s="4"/>
      <c r="M74" s="4"/>
      <c r="N74" s="4"/>
      <c r="O74" s="4"/>
      <c r="P74" s="4"/>
      <c r="Q74" s="8"/>
      <c r="R74" s="4"/>
    </row>
    <row r="75" spans="1:18" s="6" customFormat="1" ht="38.5" customHeight="1" x14ac:dyDescent="0.55000000000000004">
      <c r="A75" s="4">
        <f t="shared" si="2"/>
        <v>74</v>
      </c>
      <c r="B75" s="4"/>
      <c r="C75" s="4"/>
      <c r="D75" s="4"/>
      <c r="E75" s="5"/>
      <c r="F75" s="9"/>
      <c r="G75" s="9"/>
      <c r="H75" s="8"/>
      <c r="I75" s="4"/>
      <c r="K75" s="5"/>
      <c r="L75" s="8"/>
      <c r="M75" s="4"/>
      <c r="N75" s="4"/>
      <c r="O75" s="4"/>
      <c r="P75" s="4"/>
      <c r="Q75" s="8"/>
      <c r="R75" s="4"/>
    </row>
    <row r="76" spans="1:18" s="6" customFormat="1" ht="38.5" customHeight="1" x14ac:dyDescent="0.55000000000000004">
      <c r="A76" s="4">
        <f t="shared" si="2"/>
        <v>75</v>
      </c>
      <c r="B76" s="4"/>
      <c r="C76" s="4"/>
      <c r="D76" s="4"/>
      <c r="E76" s="5"/>
      <c r="F76" s="9"/>
      <c r="G76" s="9"/>
      <c r="H76" s="8"/>
      <c r="I76" s="4"/>
      <c r="K76" s="5"/>
      <c r="L76" s="8"/>
      <c r="M76" s="4"/>
      <c r="N76" s="4"/>
      <c r="O76" s="4"/>
      <c r="P76" s="4"/>
      <c r="Q76" s="8"/>
      <c r="R76" s="4"/>
    </row>
    <row r="77" spans="1:18" s="6" customFormat="1" ht="38.5" customHeight="1" x14ac:dyDescent="0.55000000000000004">
      <c r="A77" s="4">
        <f t="shared" si="2"/>
        <v>76</v>
      </c>
      <c r="B77" s="4"/>
      <c r="C77" s="4"/>
      <c r="D77" s="4"/>
      <c r="E77" s="5"/>
      <c r="F77" s="5"/>
      <c r="G77" s="5"/>
      <c r="H77" s="4"/>
      <c r="I77" s="4"/>
      <c r="K77" s="5"/>
      <c r="L77" s="4"/>
      <c r="M77" s="4"/>
      <c r="N77" s="4"/>
      <c r="O77" s="4"/>
      <c r="P77" s="4"/>
      <c r="Q77" s="8"/>
      <c r="R77" s="4"/>
    </row>
    <row r="78" spans="1:18" s="6" customFormat="1" ht="38.5" customHeight="1" x14ac:dyDescent="0.55000000000000004">
      <c r="A78" s="4">
        <f t="shared" si="2"/>
        <v>77</v>
      </c>
      <c r="B78" s="4"/>
      <c r="C78" s="4"/>
      <c r="D78" s="4"/>
      <c r="E78" s="5"/>
      <c r="F78" s="9"/>
      <c r="G78" s="9"/>
      <c r="H78" s="8"/>
      <c r="I78" s="4"/>
      <c r="K78" s="5"/>
      <c r="L78" s="40"/>
      <c r="M78" s="4"/>
      <c r="N78" s="4"/>
      <c r="O78" s="4"/>
      <c r="P78" s="4"/>
      <c r="Q78" s="8"/>
      <c r="R78" s="4"/>
    </row>
    <row r="79" spans="1:18" s="6" customFormat="1" ht="38.5" customHeight="1" x14ac:dyDescent="0.55000000000000004">
      <c r="A79" s="4">
        <f t="shared" si="2"/>
        <v>78</v>
      </c>
      <c r="B79" s="4"/>
      <c r="C79" s="4"/>
      <c r="D79" s="4"/>
      <c r="E79" s="5"/>
      <c r="F79" s="5"/>
      <c r="G79" s="5"/>
      <c r="H79" s="4"/>
      <c r="I79" s="4"/>
      <c r="K79" s="5"/>
      <c r="L79" s="4"/>
      <c r="M79" s="4"/>
      <c r="N79" s="4"/>
      <c r="O79" s="4"/>
      <c r="P79" s="4"/>
      <c r="Q79" s="8"/>
      <c r="R79" s="4"/>
    </row>
    <row r="80" spans="1:18" s="6" customFormat="1" ht="38.5" customHeight="1" x14ac:dyDescent="0.55000000000000004">
      <c r="A80" s="4">
        <f t="shared" si="2"/>
        <v>79</v>
      </c>
      <c r="B80" s="4"/>
      <c r="C80" s="4"/>
      <c r="D80" s="4"/>
      <c r="E80" s="5"/>
      <c r="F80" s="9"/>
      <c r="G80" s="9"/>
      <c r="H80" s="8"/>
      <c r="I80" s="4"/>
      <c r="K80" s="5"/>
      <c r="L80" s="8"/>
      <c r="M80" s="4"/>
      <c r="N80" s="4"/>
      <c r="O80" s="4"/>
      <c r="P80" s="4"/>
      <c r="Q80" s="8"/>
      <c r="R80" s="4"/>
    </row>
    <row r="81" spans="1:18" s="6" customFormat="1" ht="38.5" customHeight="1" x14ac:dyDescent="0.55000000000000004">
      <c r="A81" s="4">
        <f t="shared" si="2"/>
        <v>80</v>
      </c>
      <c r="B81" s="4"/>
      <c r="C81" s="4"/>
      <c r="D81" s="4"/>
      <c r="E81" s="5"/>
      <c r="F81" s="5"/>
      <c r="G81" s="5"/>
      <c r="H81" s="4"/>
      <c r="I81" s="4"/>
      <c r="K81" s="5"/>
      <c r="L81" s="4"/>
      <c r="M81" s="4"/>
      <c r="N81" s="4"/>
      <c r="O81" s="4"/>
      <c r="P81" s="4"/>
      <c r="Q81" s="8"/>
      <c r="R81" s="4"/>
    </row>
    <row r="82" spans="1:18" s="6" customFormat="1" ht="38.5" customHeight="1" x14ac:dyDescent="0.55000000000000004">
      <c r="A82" s="4">
        <f t="shared" si="2"/>
        <v>81</v>
      </c>
      <c r="B82" s="4"/>
      <c r="C82" s="4"/>
      <c r="D82" s="4"/>
      <c r="E82" s="5"/>
      <c r="F82" s="9"/>
      <c r="G82" s="9"/>
      <c r="H82" s="8"/>
      <c r="I82" s="4"/>
      <c r="K82" s="5"/>
      <c r="L82" s="8"/>
      <c r="M82" s="4"/>
      <c r="N82" s="4"/>
      <c r="O82" s="4"/>
      <c r="P82" s="4"/>
      <c r="Q82" s="8"/>
      <c r="R82" s="4"/>
    </row>
    <row r="83" spans="1:18" s="6" customFormat="1" ht="38.5" customHeight="1" x14ac:dyDescent="0.55000000000000004">
      <c r="A83" s="4">
        <f t="shared" si="2"/>
        <v>82</v>
      </c>
      <c r="B83" s="4"/>
      <c r="C83" s="4"/>
      <c r="D83" s="4"/>
      <c r="E83" s="5"/>
      <c r="F83" s="9"/>
      <c r="G83" s="9"/>
      <c r="H83" s="8"/>
      <c r="I83" s="4"/>
      <c r="K83" s="5"/>
      <c r="L83" s="8"/>
      <c r="M83" s="4"/>
      <c r="N83" s="4"/>
      <c r="O83" s="4"/>
      <c r="P83" s="4"/>
      <c r="Q83" s="8"/>
      <c r="R83" s="4"/>
    </row>
    <row r="84" spans="1:18" s="6" customFormat="1" ht="38.5" customHeight="1" x14ac:dyDescent="0.55000000000000004">
      <c r="A84" s="4">
        <f t="shared" si="2"/>
        <v>83</v>
      </c>
      <c r="B84" s="4"/>
      <c r="C84" s="4"/>
      <c r="D84" s="4"/>
      <c r="E84" s="5"/>
      <c r="F84" s="5"/>
      <c r="G84" s="5"/>
      <c r="H84" s="4"/>
      <c r="I84" s="4"/>
      <c r="K84" s="5"/>
      <c r="L84" s="4"/>
      <c r="M84" s="4"/>
      <c r="N84" s="4"/>
      <c r="O84" s="4"/>
      <c r="P84" s="4"/>
      <c r="Q84" s="8"/>
      <c r="R84" s="4"/>
    </row>
    <row r="85" spans="1:18" s="6" customFormat="1" ht="38.5" customHeight="1" x14ac:dyDescent="0.55000000000000004">
      <c r="A85" s="4">
        <f t="shared" si="2"/>
        <v>84</v>
      </c>
      <c r="B85" s="4"/>
      <c r="C85" s="4"/>
      <c r="D85" s="4"/>
      <c r="E85" s="5"/>
      <c r="F85" s="9"/>
      <c r="G85" s="9"/>
      <c r="H85" s="8"/>
      <c r="I85" s="4"/>
      <c r="K85" s="5"/>
      <c r="L85" s="8"/>
      <c r="M85" s="4"/>
      <c r="N85" s="4"/>
      <c r="O85" s="4"/>
      <c r="P85" s="4"/>
      <c r="Q85" s="8"/>
      <c r="R85" s="4"/>
    </row>
    <row r="86" spans="1:18" s="6" customFormat="1" ht="38.5" customHeight="1" x14ac:dyDescent="0.55000000000000004">
      <c r="A86" s="4">
        <f t="shared" si="2"/>
        <v>85</v>
      </c>
      <c r="B86" s="4"/>
      <c r="C86" s="4"/>
      <c r="D86" s="4"/>
      <c r="E86" s="5"/>
      <c r="F86" s="5"/>
      <c r="G86" s="5"/>
      <c r="H86" s="4"/>
      <c r="I86" s="4"/>
      <c r="K86" s="5"/>
      <c r="L86" s="4"/>
      <c r="M86" s="4"/>
      <c r="N86" s="4"/>
      <c r="O86" s="4"/>
      <c r="P86" s="4"/>
      <c r="Q86" s="8"/>
      <c r="R86" s="4"/>
    </row>
    <row r="87" spans="1:18" s="6" customFormat="1" ht="38.5" customHeight="1" x14ac:dyDescent="0.55000000000000004">
      <c r="A87" s="4">
        <f t="shared" si="2"/>
        <v>86</v>
      </c>
      <c r="B87" s="4"/>
      <c r="C87" s="4"/>
      <c r="D87" s="4"/>
      <c r="E87" s="5"/>
      <c r="F87" s="9"/>
      <c r="G87" s="9"/>
      <c r="H87" s="8"/>
      <c r="I87" s="4"/>
      <c r="K87" s="5"/>
      <c r="L87" s="8"/>
      <c r="M87" s="4"/>
      <c r="N87" s="4"/>
      <c r="O87" s="4"/>
      <c r="P87" s="4"/>
      <c r="Q87" s="8"/>
      <c r="R87" s="4"/>
    </row>
    <row r="88" spans="1:18" s="6" customFormat="1" ht="38.5" customHeight="1" x14ac:dyDescent="0.55000000000000004">
      <c r="A88" s="4">
        <f t="shared" si="2"/>
        <v>87</v>
      </c>
      <c r="B88" s="4"/>
      <c r="C88" s="4"/>
      <c r="D88" s="4"/>
      <c r="E88" s="5"/>
      <c r="F88" s="9"/>
      <c r="G88" s="9"/>
      <c r="H88" s="8"/>
      <c r="I88" s="4"/>
      <c r="K88" s="5"/>
      <c r="L88" s="8"/>
      <c r="M88" s="4"/>
      <c r="N88" s="4"/>
      <c r="O88" s="4"/>
      <c r="P88" s="4"/>
      <c r="Q88" s="8"/>
      <c r="R88" s="4"/>
    </row>
    <row r="89" spans="1:18" s="6" customFormat="1" ht="38.5" customHeight="1" x14ac:dyDescent="0.55000000000000004">
      <c r="A89" s="4">
        <f t="shared" si="2"/>
        <v>88</v>
      </c>
      <c r="B89" s="4"/>
      <c r="C89" s="4"/>
      <c r="D89" s="4"/>
      <c r="E89" s="5"/>
      <c r="F89" s="5"/>
      <c r="G89" s="5"/>
      <c r="H89" s="4"/>
      <c r="I89" s="4"/>
      <c r="K89" s="5"/>
      <c r="L89" s="4"/>
      <c r="M89" s="4"/>
      <c r="N89" s="4"/>
      <c r="O89" s="4"/>
      <c r="P89" s="4"/>
      <c r="Q89" s="8"/>
      <c r="R89" s="4"/>
    </row>
    <row r="90" spans="1:18" s="6" customFormat="1" ht="38.5" customHeight="1" x14ac:dyDescent="0.55000000000000004">
      <c r="A90" s="4">
        <f t="shared" si="2"/>
        <v>89</v>
      </c>
      <c r="B90" s="4"/>
      <c r="C90" s="4"/>
      <c r="D90" s="4"/>
      <c r="E90" s="5"/>
      <c r="F90" s="9"/>
      <c r="G90" s="9"/>
      <c r="H90" s="8"/>
      <c r="I90" s="4"/>
      <c r="K90" s="5"/>
      <c r="L90" s="40"/>
      <c r="M90" s="4"/>
      <c r="N90" s="4"/>
      <c r="O90" s="4"/>
      <c r="P90" s="4"/>
      <c r="Q90" s="8"/>
      <c r="R90" s="4"/>
    </row>
    <row r="91" spans="1:18" s="6" customFormat="1" ht="38.5" customHeight="1" x14ac:dyDescent="0.55000000000000004">
      <c r="A91" s="4">
        <f t="shared" si="2"/>
        <v>90</v>
      </c>
      <c r="B91" s="4"/>
      <c r="C91" s="4"/>
      <c r="D91" s="4"/>
      <c r="E91" s="5"/>
      <c r="F91" s="5"/>
      <c r="G91" s="5"/>
      <c r="H91" s="4"/>
      <c r="I91" s="4"/>
      <c r="K91" s="5"/>
      <c r="L91" s="4"/>
      <c r="M91" s="4"/>
      <c r="N91" s="4"/>
      <c r="O91" s="4"/>
      <c r="P91" s="4"/>
      <c r="Q91" s="8"/>
      <c r="R91" s="4"/>
    </row>
    <row r="92" spans="1:18" s="6" customFormat="1" ht="38.5" customHeight="1" x14ac:dyDescent="0.55000000000000004">
      <c r="A92" s="4">
        <f t="shared" si="2"/>
        <v>91</v>
      </c>
      <c r="B92" s="4"/>
      <c r="C92" s="4"/>
      <c r="D92" s="4"/>
      <c r="E92" s="5"/>
      <c r="F92" s="9"/>
      <c r="G92" s="9"/>
      <c r="H92" s="8"/>
      <c r="I92" s="4"/>
      <c r="K92" s="5"/>
      <c r="L92" s="8"/>
      <c r="M92" s="4"/>
      <c r="N92" s="4"/>
      <c r="O92" s="4"/>
      <c r="P92" s="4"/>
      <c r="Q92" s="8"/>
      <c r="R92" s="4"/>
    </row>
    <row r="93" spans="1:18" s="6" customFormat="1" ht="38.5" customHeight="1" x14ac:dyDescent="0.55000000000000004">
      <c r="A93" s="4">
        <f t="shared" si="2"/>
        <v>92</v>
      </c>
      <c r="B93" s="4"/>
      <c r="C93" s="4"/>
      <c r="D93" s="4"/>
      <c r="E93" s="5"/>
      <c r="F93" s="5"/>
      <c r="G93" s="5"/>
      <c r="H93" s="4"/>
      <c r="I93" s="4"/>
      <c r="K93" s="5"/>
      <c r="L93" s="4"/>
      <c r="M93" s="4"/>
      <c r="N93" s="4"/>
      <c r="O93" s="4"/>
      <c r="P93" s="4"/>
      <c r="Q93" s="8"/>
      <c r="R93" s="4"/>
    </row>
    <row r="94" spans="1:18" s="6" customFormat="1" ht="38.5" customHeight="1" x14ac:dyDescent="0.55000000000000004">
      <c r="A94" s="4">
        <f t="shared" si="2"/>
        <v>93</v>
      </c>
      <c r="B94" s="4"/>
      <c r="C94" s="4"/>
      <c r="D94" s="4"/>
      <c r="E94" s="5"/>
      <c r="F94" s="9"/>
      <c r="G94" s="9"/>
      <c r="H94" s="8"/>
      <c r="I94" s="4"/>
      <c r="K94" s="5"/>
      <c r="L94" s="8"/>
      <c r="M94" s="4"/>
      <c r="N94" s="4"/>
      <c r="O94" s="4"/>
      <c r="P94" s="4"/>
      <c r="Q94" s="8"/>
      <c r="R94" s="4"/>
    </row>
    <row r="95" spans="1:18" s="6" customFormat="1" ht="38.5" customHeight="1" x14ac:dyDescent="0.55000000000000004">
      <c r="A95" s="4">
        <f t="shared" si="2"/>
        <v>94</v>
      </c>
      <c r="B95" s="4"/>
      <c r="C95" s="4"/>
      <c r="D95" s="4"/>
      <c r="E95" s="5"/>
      <c r="F95" s="9"/>
      <c r="G95" s="9"/>
      <c r="H95" s="8"/>
      <c r="I95" s="4"/>
      <c r="K95" s="5"/>
      <c r="L95" s="8"/>
      <c r="M95" s="4"/>
      <c r="N95" s="4"/>
      <c r="O95" s="4"/>
      <c r="P95" s="4"/>
      <c r="Q95" s="8"/>
      <c r="R95" s="4"/>
    </row>
    <row r="96" spans="1:18" s="6" customFormat="1" ht="38.5" customHeight="1" x14ac:dyDescent="0.55000000000000004">
      <c r="A96" s="4">
        <f t="shared" si="2"/>
        <v>95</v>
      </c>
      <c r="B96" s="4"/>
      <c r="C96" s="4"/>
      <c r="D96" s="4"/>
      <c r="E96" s="5"/>
      <c r="F96" s="5"/>
      <c r="G96" s="5"/>
      <c r="H96" s="4"/>
      <c r="I96" s="4"/>
      <c r="K96" s="5"/>
      <c r="L96" s="4"/>
      <c r="M96" s="4"/>
      <c r="N96" s="4"/>
      <c r="O96" s="4"/>
      <c r="P96" s="4"/>
      <c r="Q96" s="8"/>
      <c r="R96" s="4"/>
    </row>
    <row r="97" spans="1:18" s="6" customFormat="1" ht="38.5" customHeight="1" x14ac:dyDescent="0.55000000000000004">
      <c r="A97" s="4">
        <f t="shared" si="2"/>
        <v>96</v>
      </c>
      <c r="B97" s="4"/>
      <c r="C97" s="4"/>
      <c r="D97" s="4"/>
      <c r="E97" s="5"/>
      <c r="F97" s="9"/>
      <c r="G97" s="9"/>
      <c r="H97" s="8"/>
      <c r="I97" s="4"/>
      <c r="K97" s="5"/>
      <c r="L97" s="8"/>
      <c r="M97" s="4"/>
      <c r="N97" s="4"/>
      <c r="O97" s="4"/>
      <c r="P97" s="4"/>
      <c r="Q97" s="8"/>
      <c r="R97" s="4"/>
    </row>
    <row r="98" spans="1:18" s="6" customFormat="1" ht="38.5" customHeight="1" x14ac:dyDescent="0.55000000000000004">
      <c r="A98" s="4">
        <f t="shared" si="2"/>
        <v>97</v>
      </c>
      <c r="B98" s="4"/>
      <c r="C98" s="4"/>
      <c r="D98" s="4"/>
      <c r="E98" s="5"/>
      <c r="F98" s="5"/>
      <c r="G98" s="5"/>
      <c r="H98" s="4"/>
      <c r="I98" s="4"/>
      <c r="K98" s="5"/>
      <c r="L98" s="4"/>
      <c r="M98" s="4"/>
      <c r="N98" s="4"/>
      <c r="O98" s="4"/>
      <c r="P98" s="4"/>
      <c r="Q98" s="8"/>
      <c r="R98" s="4"/>
    </row>
    <row r="99" spans="1:18" s="6" customFormat="1" ht="38.5" customHeight="1" x14ac:dyDescent="0.55000000000000004">
      <c r="A99" s="4">
        <f t="shared" si="2"/>
        <v>98</v>
      </c>
      <c r="B99" s="4"/>
      <c r="C99" s="4"/>
      <c r="D99" s="4"/>
      <c r="E99" s="5"/>
      <c r="F99" s="9"/>
      <c r="G99" s="9"/>
      <c r="H99" s="8"/>
      <c r="I99" s="4"/>
      <c r="K99" s="5"/>
      <c r="L99" s="8"/>
      <c r="M99" s="4"/>
      <c r="N99" s="4"/>
      <c r="O99" s="4"/>
      <c r="P99" s="4"/>
      <c r="Q99" s="8"/>
      <c r="R99" s="4"/>
    </row>
    <row r="100" spans="1:18" s="6" customFormat="1" ht="38.5" customHeight="1" x14ac:dyDescent="0.55000000000000004">
      <c r="A100" s="4">
        <f t="shared" si="2"/>
        <v>99</v>
      </c>
      <c r="B100" s="4"/>
      <c r="C100" s="4"/>
      <c r="D100" s="4"/>
      <c r="E100" s="5"/>
      <c r="F100" s="9"/>
      <c r="G100" s="9"/>
      <c r="H100" s="8"/>
      <c r="I100" s="4"/>
      <c r="K100" s="5"/>
      <c r="L100" s="8"/>
      <c r="M100" s="4"/>
      <c r="N100" s="4"/>
      <c r="O100" s="4"/>
      <c r="P100" s="4"/>
      <c r="Q100" s="8"/>
      <c r="R100" s="4"/>
    </row>
    <row r="101" spans="1:18" s="6" customFormat="1" ht="93.5" customHeight="1" x14ac:dyDescent="0.55000000000000004">
      <c r="A101" s="4"/>
      <c r="B101" s="4"/>
      <c r="C101" s="4"/>
      <c r="D101" s="4"/>
      <c r="E101" s="5"/>
      <c r="F101" s="5"/>
      <c r="G101" s="5"/>
      <c r="H101" s="4"/>
      <c r="I101" s="4"/>
      <c r="K101" s="5"/>
      <c r="L101" s="4" t="s">
        <v>330</v>
      </c>
      <c r="M101" s="4"/>
      <c r="N101" s="4"/>
      <c r="O101" s="4"/>
      <c r="P101" s="4"/>
      <c r="Q101" s="8"/>
      <c r="R101" s="4"/>
    </row>
    <row r="102" spans="1:18" s="6" customFormat="1" ht="109.5" customHeight="1" x14ac:dyDescent="0.55000000000000004">
      <c r="A102" s="4"/>
      <c r="B102" s="4"/>
      <c r="C102" s="4"/>
      <c r="D102" s="4"/>
      <c r="E102" s="5"/>
      <c r="F102" s="5"/>
      <c r="G102" s="5"/>
      <c r="H102" s="4"/>
      <c r="I102" s="4"/>
      <c r="K102" s="5"/>
      <c r="L102" s="4" t="s">
        <v>331</v>
      </c>
      <c r="M102" s="4"/>
      <c r="N102" s="4"/>
      <c r="O102" s="4"/>
      <c r="P102" s="4"/>
      <c r="Q102" s="8"/>
      <c r="R102" s="4"/>
    </row>
    <row r="103" spans="1:18" s="6" customFormat="1" ht="108" x14ac:dyDescent="0.55000000000000004">
      <c r="A103" s="4"/>
      <c r="B103" s="11"/>
      <c r="C103" s="11"/>
      <c r="D103" s="11"/>
      <c r="E103" s="5"/>
      <c r="F103" s="24"/>
      <c r="G103" s="24"/>
      <c r="H103" s="11" t="s">
        <v>332</v>
      </c>
      <c r="I103" s="11"/>
      <c r="K103" s="24" t="s">
        <v>333</v>
      </c>
      <c r="L103" s="11" t="s">
        <v>334</v>
      </c>
      <c r="M103" s="11"/>
      <c r="N103" s="11"/>
      <c r="O103" s="28"/>
      <c r="P103" s="11"/>
      <c r="Q103" s="75"/>
      <c r="R103" s="11"/>
    </row>
    <row r="104" spans="1:18" s="6" customFormat="1" ht="75.5" customHeight="1" x14ac:dyDescent="0.55000000000000004">
      <c r="A104" s="4"/>
      <c r="B104" s="4"/>
      <c r="C104" s="4"/>
      <c r="D104" s="4"/>
      <c r="E104" s="5"/>
      <c r="F104" s="5"/>
      <c r="G104" s="5"/>
      <c r="H104" s="4"/>
      <c r="I104" s="4"/>
      <c r="K104" s="5"/>
      <c r="L104" s="4" t="s">
        <v>335</v>
      </c>
      <c r="M104" s="4"/>
      <c r="N104" s="4"/>
      <c r="O104" s="4"/>
      <c r="P104" s="4"/>
      <c r="Q104" s="8"/>
      <c r="R104" s="4"/>
    </row>
    <row r="105" spans="1:18" s="6" customFormat="1" ht="36" customHeight="1" x14ac:dyDescent="0.55000000000000004">
      <c r="A105" s="4"/>
      <c r="B105" s="4"/>
      <c r="C105" s="4"/>
      <c r="D105" s="4"/>
      <c r="E105" s="5"/>
      <c r="F105" s="5"/>
      <c r="G105" s="5"/>
      <c r="H105" s="4" t="s">
        <v>336</v>
      </c>
      <c r="I105" s="4"/>
      <c r="K105" s="5"/>
      <c r="L105" s="4" t="s">
        <v>337</v>
      </c>
      <c r="M105" s="4"/>
      <c r="N105" s="4"/>
      <c r="O105" s="41"/>
      <c r="P105" s="4"/>
      <c r="Q105" s="76"/>
      <c r="R105" s="4"/>
    </row>
    <row r="106" spans="1:18" s="6" customFormat="1" ht="78.5" customHeight="1" x14ac:dyDescent="0.55000000000000004">
      <c r="A106" s="4"/>
      <c r="B106" s="4"/>
      <c r="C106" s="4"/>
      <c r="D106" s="4"/>
      <c r="E106" s="5"/>
      <c r="F106" s="5" t="s">
        <v>338</v>
      </c>
      <c r="G106" s="5"/>
      <c r="H106" s="4" t="s">
        <v>339</v>
      </c>
      <c r="I106" s="4"/>
      <c r="K106" s="5"/>
      <c r="L106" s="41" t="s">
        <v>340</v>
      </c>
      <c r="M106" s="4"/>
      <c r="N106" s="4"/>
      <c r="O106" s="4"/>
      <c r="P106" s="4"/>
      <c r="Q106" s="8"/>
      <c r="R106" s="4"/>
    </row>
    <row r="107" spans="1:18" s="6" customFormat="1" ht="86" customHeight="1" x14ac:dyDescent="0.55000000000000004">
      <c r="A107" s="4"/>
      <c r="B107" s="4"/>
      <c r="C107" s="4"/>
      <c r="D107" s="4"/>
      <c r="E107" s="5"/>
      <c r="F107" s="77"/>
      <c r="G107" s="77"/>
      <c r="H107" s="4" t="s">
        <v>341</v>
      </c>
      <c r="I107" s="4"/>
      <c r="K107" s="5"/>
      <c r="L107" s="78" t="s">
        <v>342</v>
      </c>
      <c r="M107" s="79"/>
      <c r="N107" s="79"/>
      <c r="O107" s="79"/>
      <c r="P107" s="4"/>
      <c r="Q107" s="8"/>
      <c r="R107" s="4"/>
    </row>
    <row r="108" spans="1:18" s="6" customFormat="1" ht="77" customHeight="1" x14ac:dyDescent="0.55000000000000004">
      <c r="A108" s="4"/>
      <c r="B108" s="80"/>
      <c r="C108" s="80"/>
      <c r="D108" s="80"/>
      <c r="E108" s="81"/>
      <c r="F108" s="81"/>
      <c r="G108" s="81"/>
      <c r="H108" s="80"/>
      <c r="I108" s="80"/>
      <c r="K108" s="81" t="s">
        <v>343</v>
      </c>
      <c r="L108" s="80" t="s">
        <v>344</v>
      </c>
      <c r="M108" s="80"/>
      <c r="N108" s="80"/>
      <c r="O108" s="82"/>
      <c r="P108" s="80"/>
      <c r="Q108" s="8"/>
      <c r="R108" s="80"/>
    </row>
    <row r="109" spans="1:18" s="6" customFormat="1" x14ac:dyDescent="0.55000000000000004">
      <c r="E109" s="83"/>
      <c r="F109" s="84"/>
      <c r="G109" s="84"/>
      <c r="K109" s="84"/>
      <c r="L109" s="85"/>
      <c r="M109" s="85"/>
      <c r="N109" s="85"/>
      <c r="Q109" s="8"/>
    </row>
    <row r="110" spans="1:18" x14ac:dyDescent="0.55000000000000004">
      <c r="B110" s="87" t="s">
        <v>345</v>
      </c>
      <c r="C110" s="26" t="s">
        <v>346</v>
      </c>
      <c r="D110" s="26"/>
      <c r="E110" s="26">
        <f>COUNTIFS(E$2:E$35,"&lt;2023/10/1",E$2:E$35,"&gt;2023/8/31")</f>
        <v>8</v>
      </c>
      <c r="H110" s="6"/>
    </row>
    <row r="111" spans="1:18" x14ac:dyDescent="0.55000000000000004">
      <c r="B111" s="87" t="s">
        <v>345</v>
      </c>
      <c r="C111" s="26" t="s">
        <v>347</v>
      </c>
      <c r="D111" s="26"/>
      <c r="E111" s="26">
        <f>COUNTIFS(E$2:E$35,"&lt;2023/11/1",E$2:E$35,"&gt;2023/9/30")</f>
        <v>4</v>
      </c>
    </row>
    <row r="112" spans="1:18" x14ac:dyDescent="0.55000000000000004">
      <c r="B112" s="87" t="s">
        <v>345</v>
      </c>
      <c r="C112" s="26" t="s">
        <v>348</v>
      </c>
      <c r="D112" s="26"/>
      <c r="E112" s="26">
        <f>COUNTIFS(E$2:E$35,"&lt;2023/12/1",E$2:E$35,"&gt;2023/10/31")</f>
        <v>3</v>
      </c>
    </row>
    <row r="113" spans="2:8" x14ac:dyDescent="0.55000000000000004">
      <c r="B113" s="87" t="s">
        <v>349</v>
      </c>
      <c r="C113" s="26" t="s">
        <v>350</v>
      </c>
      <c r="D113" s="26"/>
      <c r="E113" s="26">
        <f>COUNTIFS(E$2:E$35,"&lt;2024/1/1",E$2:E$35,"&gt;2023/11/30")</f>
        <v>5</v>
      </c>
      <c r="H113" s="6"/>
    </row>
    <row r="114" spans="2:8" x14ac:dyDescent="0.55000000000000004">
      <c r="B114" s="87" t="s">
        <v>349</v>
      </c>
      <c r="C114" s="26" t="s">
        <v>351</v>
      </c>
      <c r="D114" s="26"/>
      <c r="E114" s="26">
        <f>COUNTIFS(E$2:E$35,"&lt;2024/2/1",E$2:E$35,"&gt;2023/12/31")</f>
        <v>2</v>
      </c>
    </row>
    <row r="115" spans="2:8" x14ac:dyDescent="0.55000000000000004">
      <c r="B115" s="87" t="s">
        <v>349</v>
      </c>
      <c r="C115" s="26" t="s">
        <v>352</v>
      </c>
      <c r="D115" s="26"/>
      <c r="E115" s="26">
        <f>COUNTIFS(E$2:E$35,"&lt;2024/3/1",E$2:E$35,"&gt;2024/1/31")</f>
        <v>3</v>
      </c>
    </row>
    <row r="116" spans="2:8" x14ac:dyDescent="0.55000000000000004">
      <c r="B116" s="87" t="s">
        <v>353</v>
      </c>
      <c r="C116" s="26" t="s">
        <v>354</v>
      </c>
      <c r="D116" s="26"/>
      <c r="E116" s="26">
        <f>COUNTIFS(E$2:E$100,"&lt;2024/4/1",E$2:E$100,"&gt;2024/2/29")</f>
        <v>9</v>
      </c>
    </row>
    <row r="117" spans="2:8" x14ac:dyDescent="0.55000000000000004">
      <c r="B117" s="87" t="s">
        <v>353</v>
      </c>
      <c r="C117" s="26" t="s">
        <v>355</v>
      </c>
      <c r="D117" s="26"/>
      <c r="E117" s="26">
        <f>COUNTIFS(E$2:E$100,"&lt;2024/5/1",E$2:E$100,"&gt;2024/3/31")</f>
        <v>4</v>
      </c>
    </row>
    <row r="118" spans="2:8" x14ac:dyDescent="0.55000000000000004">
      <c r="B118" s="86" t="s">
        <v>353</v>
      </c>
      <c r="C118" s="6" t="s">
        <v>356</v>
      </c>
      <c r="D118" s="6"/>
      <c r="E118" s="6">
        <f>COUNTIFS(E$2:E$100,"&lt;2024/6/1",E$2:E$100,"&gt;2024/4/30")</f>
        <v>0</v>
      </c>
    </row>
    <row r="119" spans="2:8" x14ac:dyDescent="0.55000000000000004">
      <c r="B119" s="86" t="s">
        <v>357</v>
      </c>
      <c r="C119" s="6" t="s">
        <v>358</v>
      </c>
      <c r="D119" s="6"/>
      <c r="E119" s="6">
        <f>COUNTIFS(E$2:E$100,"&lt;2024/7/1",E$2:E$100,"&gt;2024/5/31")</f>
        <v>0</v>
      </c>
    </row>
    <row r="120" spans="2:8" x14ac:dyDescent="0.55000000000000004">
      <c r="B120" s="86" t="s">
        <v>357</v>
      </c>
      <c r="C120" s="6" t="s">
        <v>359</v>
      </c>
      <c r="D120" s="6"/>
      <c r="E120" s="6">
        <f>COUNTIFS(E$2:E$100,"&lt;2024/8/1",E$2:E$100,"&gt;2024/6/30")</f>
        <v>0</v>
      </c>
    </row>
    <row r="121" spans="2:8" x14ac:dyDescent="0.55000000000000004">
      <c r="B121" s="86" t="s">
        <v>357</v>
      </c>
      <c r="C121" s="6" t="s">
        <v>360</v>
      </c>
      <c r="D121" s="6"/>
      <c r="E121" s="6">
        <f>COUNTIFS(E$2:E$100,"&lt;2024/9/1",E$2:E$100,"&gt;2024/7/31")</f>
        <v>0</v>
      </c>
    </row>
    <row r="122" spans="2:8" x14ac:dyDescent="0.55000000000000004">
      <c r="B122" s="86" t="s">
        <v>361</v>
      </c>
      <c r="C122" s="6" t="s">
        <v>346</v>
      </c>
      <c r="D122" s="6"/>
      <c r="E122" s="6">
        <f>COUNTIFS(E$2:E$100,"&lt;2024/10/1",E$2:E$100,"&gt;2024/8/31")</f>
        <v>0</v>
      </c>
    </row>
    <row r="123" spans="2:8" x14ac:dyDescent="0.55000000000000004">
      <c r="B123" s="86" t="s">
        <v>361</v>
      </c>
      <c r="C123" s="6" t="s">
        <v>347</v>
      </c>
      <c r="D123" s="6"/>
      <c r="E123" s="6">
        <f>COUNTIFS(E$2:E$100,"&lt;2024/11/1",E$2:E$100,"&gt;2024/9/30")</f>
        <v>0</v>
      </c>
    </row>
    <row r="124" spans="2:8" x14ac:dyDescent="0.55000000000000004">
      <c r="B124" s="86" t="s">
        <v>361</v>
      </c>
      <c r="C124" s="6" t="s">
        <v>348</v>
      </c>
      <c r="D124" s="6"/>
      <c r="E124" s="6">
        <f>COUNTIFS(E$2:E$100,"&lt;2024/12/1",E$2:E$100,"&gt;2024/10/31")</f>
        <v>0</v>
      </c>
    </row>
    <row r="125" spans="2:8" x14ac:dyDescent="0.55000000000000004">
      <c r="B125" s="86" t="s">
        <v>362</v>
      </c>
      <c r="C125" s="6" t="s">
        <v>350</v>
      </c>
      <c r="D125" s="6"/>
      <c r="E125" s="6">
        <f>COUNTIFS(E$2:E$35,"&lt;2025/1/1",E$2:E$35,"&gt;2024/11/30")</f>
        <v>0</v>
      </c>
    </row>
    <row r="126" spans="2:8" x14ac:dyDescent="0.55000000000000004">
      <c r="B126" s="86" t="s">
        <v>362</v>
      </c>
      <c r="C126" s="6" t="s">
        <v>351</v>
      </c>
      <c r="D126" s="6"/>
      <c r="E126" s="6">
        <f>COUNTIFS(E$2:E$35,"&lt;2025/2/1",E$2:E$35,"&gt;2024/12/31")</f>
        <v>0</v>
      </c>
    </row>
    <row r="127" spans="2:8" x14ac:dyDescent="0.55000000000000004">
      <c r="B127" s="86" t="s">
        <v>362</v>
      </c>
      <c r="C127" s="6" t="s">
        <v>352</v>
      </c>
      <c r="D127" s="6"/>
      <c r="E127" s="6">
        <f>COUNTIFS(E$2:E$35,"&lt;2025/3/1",E$2:E$35,"&gt;2025/1/31")</f>
        <v>0</v>
      </c>
    </row>
    <row r="128" spans="2:8" x14ac:dyDescent="0.55000000000000004">
      <c r="B128" s="86" t="s">
        <v>363</v>
      </c>
      <c r="E128" s="86">
        <f>SUM(E$110:E$127)</f>
        <v>38</v>
      </c>
    </row>
  </sheetData>
  <phoneticPr fontId="3"/>
  <conditionalFormatting sqref="I14">
    <cfRule type="containsText" dxfId="7" priority="1" operator="containsText" text="承認依頼済">
      <formula>NOT(ISERROR(SEARCH("承認依頼済",I14)))</formula>
    </cfRule>
  </conditionalFormatting>
  <conditionalFormatting sqref="L103:L108">
    <cfRule type="containsText" dxfId="6" priority="4" operator="containsText" text="承認依頼済">
      <formula>NOT(ISERROR(SEARCH("承認依頼済",L103)))</formula>
    </cfRule>
  </conditionalFormatting>
  <conditionalFormatting sqref="L2:R19 H2:H109 I17 R20:R109 L21:Q102">
    <cfRule type="containsText" dxfId="5" priority="2" operator="containsText" text="承認依頼済">
      <formula>NOT(ISERROR(SEARCH("承認依頼済",H2)))</formula>
    </cfRule>
  </conditionalFormatting>
  <conditionalFormatting sqref="M103:P106 L109:P109">
    <cfRule type="containsText" dxfId="4" priority="6" operator="containsText" text="承認依頼済">
      <formula>NOT(ISERROR(SEARCH("承認依頼済",L103)))</formula>
    </cfRule>
  </conditionalFormatting>
  <conditionalFormatting sqref="M108:P108">
    <cfRule type="containsText" dxfId="3" priority="8" operator="containsText" text="承認依頼済">
      <formula>NOT(ISERROR(SEARCH("承認依頼済",M108)))</formula>
    </cfRule>
  </conditionalFormatting>
  <conditionalFormatting sqref="M20:R20">
    <cfRule type="containsText" dxfId="2" priority="3" operator="containsText" text="承認依頼済">
      <formula>NOT(ISERROR(SEARCH("承認依頼済",M20)))</formula>
    </cfRule>
  </conditionalFormatting>
  <conditionalFormatting sqref="P107">
    <cfRule type="containsText" dxfId="1" priority="7" operator="containsText" text="承認依頼済">
      <formula>NOT(ISERROR(SEARCH("承認依頼済",P107)))</formula>
    </cfRule>
  </conditionalFormatting>
  <conditionalFormatting sqref="Q103:R109">
    <cfRule type="containsText" dxfId="0" priority="5" operator="containsText" text="承認依頼済">
      <formula>NOT(ISERROR(SEARCH("承認依頼済",Q103)))</formula>
    </cfRule>
  </conditionalFormatting>
  <dataValidations count="1">
    <dataValidation type="list" allowBlank="1" showInputMessage="1" showErrorMessage="1" sqref="G42:G52" xr:uid="{5D90C867-8C11-4283-AF07-7011B0757BA3}">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s>
  <hyperlinks>
    <hyperlink ref="L106" r:id="rId1" display="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xr:uid="{E598ECE4-77A9-47E3-BB22-7E6D0692B1FA}"/>
    <hyperlink ref="M3" r:id="rId2" xr:uid="{014A03BF-E6F5-461F-9B90-0FEC42256660}"/>
    <hyperlink ref="M2" r:id="rId3" xr:uid="{CF6DE629-CD24-4226-8090-3DF2E1EFED12}"/>
    <hyperlink ref="O2" r:id="rId4" xr:uid="{D3D5227B-299E-4940-898F-D3CC44D627CB}"/>
    <hyperlink ref="O3" r:id="rId5" xr:uid="{D3CA34AD-A88F-440E-8D95-59D822D09A9A}"/>
    <hyperlink ref="M4" r:id="rId6" display="https://ts.accenture.com/sites/APS_Accenture_Japan/Lists/RF_SU_Avanade/DispForm.aspx?ID=8&amp;Source=https%3A%2F%2Fts%2Eaccenture%2Ecom%2Fsites%2FAPS%5FAccenture%5FJapan%2FLists%2FRF%5FSU%5FAvanade%2FAllItems%2Easpx&amp;ContentTypeId=0x01001108D726A40CAA47B825ED9CB59C007E" xr:uid="{9B22BAEC-23FF-40D1-8CAA-3829E4B8E002}"/>
    <hyperlink ref="O4" r:id="rId7" xr:uid="{84CB0ACB-4ADF-441F-B895-BC2C094A6D31}"/>
    <hyperlink ref="P4" r:id="rId8" xr:uid="{FD382415-6923-4982-B5DF-56880C5A40EC}"/>
    <hyperlink ref="M5" r:id="rId9" xr:uid="{A406D5B9-D9BE-40CC-86E4-451A1869E11C}"/>
    <hyperlink ref="M6" r:id="rId10" xr:uid="{3D94146C-0708-4ADC-8315-5ED57262B7D8}"/>
    <hyperlink ref="M7" r:id="rId11" xr:uid="{A3724D4A-6891-443C-A70D-406A56D717F9}"/>
    <hyperlink ref="O5" r:id="rId12" xr:uid="{7A08A574-6926-4895-9A1A-739C4A489C68}"/>
    <hyperlink ref="O6" r:id="rId13" xr:uid="{EBC0D6BC-2CF4-48F8-AD45-E15B1CD16C08}"/>
    <hyperlink ref="O7" r:id="rId14" xr:uid="{A061BBEA-D262-4DBA-82C9-D4B84AF79395}"/>
    <hyperlink ref="M8" r:id="rId15" xr:uid="{93038171-270A-4487-B10A-D74D2B37B27A}"/>
    <hyperlink ref="M9" r:id="rId16" xr:uid="{C8596CDF-2160-43AF-BDEE-088436704DD5}"/>
    <hyperlink ref="O8" r:id="rId17" xr:uid="{0F4BA087-B68C-413E-89B0-C4DFFC12BFB3}"/>
    <hyperlink ref="O9" r:id="rId18" xr:uid="{1FD90357-8473-41D1-8260-A342AAC87B95}"/>
    <hyperlink ref="O10" r:id="rId19" xr:uid="{9A454976-CCA6-4050-B25E-CAE798AD2208}"/>
    <hyperlink ref="M10" r:id="rId20" xr:uid="{3C78DE7A-18C6-4057-A25A-0EA797073BDD}"/>
    <hyperlink ref="M11" r:id="rId21" xr:uid="{B5705464-DD8B-45BF-B5D9-39AC5194C36E}"/>
    <hyperlink ref="O11" r:id="rId22" xr:uid="{AA05D660-5D2B-4F05-9072-32ED31818343}"/>
    <hyperlink ref="R11" r:id="rId23" xr:uid="{6F3FE989-74DC-4E5A-932B-BC01B214067B}"/>
    <hyperlink ref="M12" r:id="rId24" xr:uid="{B708D837-16F7-45D8-8FC7-9A42A2647E71}"/>
    <hyperlink ref="M13" r:id="rId25" xr:uid="{F30EFDFC-2F00-485F-82FC-121D3D847236}"/>
    <hyperlink ref="P13" r:id="rId26" display="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 xr:uid="{BC5597E9-C0DF-44C8-8769-6A1D76940448}"/>
    <hyperlink ref="P12" r:id="rId27" display="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 xr:uid="{1FB0C95A-8624-4AC8-99BA-97CD32AD37FD}"/>
    <hyperlink ref="O12" r:id="rId28" xr:uid="{5427AA4F-2024-4C3D-B5EC-295B9DD4CFC8}"/>
    <hyperlink ref="O13" r:id="rId29" xr:uid="{92E9E3CF-23A7-4BB9-B5FA-AD5C010F9110}"/>
    <hyperlink ref="M14" r:id="rId30" display="https://ts.accenture.com/sites/APS_Accenture_Japan/Lists/RF_SU_Avanade/DispForm.aspx?ID=18&amp;Source=https%3A%2F%2Fts%2Eaccenture%2Ecom%2Fsites%2FAPS%5FAccenture%5FJapan%2FLists%2FRF%5FSU%5FAvanade%2FAllItems%2Easpx&amp;ContentTypeId=0x01001108D726A40CAA47B825ED9CB59C007E" xr:uid="{18B2B331-3E34-4189-ACEB-C23689AEF4C9}"/>
    <hyperlink ref="M16" r:id="rId31" xr:uid="{F36BA3F5-E2C0-4A4C-BC96-7583C29EECEE}"/>
    <hyperlink ref="M17" r:id="rId32" xr:uid="{07AFDA16-4C7C-42E1-9EA6-0300003570FA}"/>
    <hyperlink ref="R16" r:id="rId33" xr:uid="{53ADB678-DF91-4675-96BD-81F6BCC6BB73}"/>
    <hyperlink ref="O16" r:id="rId34" xr:uid="{1376B242-EF1A-41F6-A5AC-544A7894054E}"/>
    <hyperlink ref="O17" r:id="rId35" xr:uid="{71AB5CDB-1726-4F8E-92DF-E41E0A49ED1C}"/>
    <hyperlink ref="M15" r:id="rId36" xr:uid="{250E554C-83BA-445C-B359-2ED742E46356}"/>
    <hyperlink ref="P15" r:id="rId37" xr:uid="{3004EE98-E95E-4E4F-AC23-D31D79555396}"/>
    <hyperlink ref="P17" r:id="rId38" xr:uid="{51294B9A-B3ED-4E1A-B113-CB871CB3C4F7}"/>
    <hyperlink ref="P16" r:id="rId39" xr:uid="{69D82031-9B9E-4E07-9F52-B02116543253}"/>
    <hyperlink ref="O15" r:id="rId40" xr:uid="{9445E68F-B7A8-4384-9F0A-E251E97C0EB0}"/>
    <hyperlink ref="M18" r:id="rId41" display="https://ts.accenture.com/sites/APS_Accenture_Japan/Lists/RF_SU_Avanade/DispForm.aspx?ID=22&amp;Source=https%3A%2F%2Fts%2Eaccenture%2Ecom%2Fsites%2FAPS%5FAccenture%5FJapan%2FLists%2FRF%5FSU%5FAvanade%2FAllItems%2Easpx&amp;ContentTypeId=0x01001108D726A40CAA47B825ED9CB59C007E" xr:uid="{92F7589A-3AD0-4D03-9F31-D08598FA22A4}"/>
    <hyperlink ref="O18" r:id="rId42" xr:uid="{11B822CE-3341-477E-833A-C6D691C72A60}"/>
    <hyperlink ref="R19" r:id="rId43" xr:uid="{0AE049B2-30FE-4BCC-ABA7-6682EF970E9A}"/>
    <hyperlink ref="M19" r:id="rId44" xr:uid="{E7E2E06F-8D01-498E-8EEB-F190BB03E265}"/>
    <hyperlink ref="M20" r:id="rId45" xr:uid="{7601F5D3-7CED-48DC-B9B6-0F738DF469E3}"/>
    <hyperlink ref="M21" r:id="rId46" xr:uid="{870C6603-8E11-4312-824E-2EA8300D3BF1}"/>
    <hyperlink ref="O19" r:id="rId47" xr:uid="{3CEDFD70-5958-4EC3-83C3-F638835DC4A5}"/>
    <hyperlink ref="O20" r:id="rId48" location="outline" xr:uid="{2AB8B5A0-69BB-4532-99CE-648556CCBF8E}"/>
    <hyperlink ref="O21" r:id="rId49" xr:uid="{A547F74B-FFC0-4B6E-A32D-0A47CEA2BDC9}"/>
    <hyperlink ref="P19" r:id="rId50" xr:uid="{43554F6D-3A03-4A36-BC24-D006CC8E884D}"/>
    <hyperlink ref="P20" r:id="rId51" display="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 xr:uid="{B10291A2-7548-4DDD-A10B-C8DF9A09EBB6}"/>
    <hyperlink ref="P21" r:id="rId52" display="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 xr:uid="{13171DB7-6E9F-4A3C-AADF-8A92BFCD1BAA}"/>
    <hyperlink ref="M22" r:id="rId53" xr:uid="{A07E3C5E-282D-40AC-8841-E489FE241687}"/>
    <hyperlink ref="O22" r:id="rId54" xr:uid="{F1FDBD6B-7661-47A2-9E27-B32C4BF09E19}"/>
    <hyperlink ref="P22" r:id="rId55" xr:uid="{CDB812CB-8D7D-4A8F-8D6D-9630856CC337}"/>
    <hyperlink ref="M23" r:id="rId56" display="https://ts.accenture.com/sites/APS_Accenture_Japan/Lists/RF_SU_Avanade/DispForm.aspx?ID=27&amp;Source=https%3A%2F%2Fts%2Eaccenture%2Ecom%2Fsites%2FAPS%5FAccenture%5FJapan%2FLists%2FRF%5FSU%5FAvanade%2FAllItems%2Easpx&amp;ContentTypeId=0x01001108D726A40CAA47B825ED9CB59C007E" xr:uid="{1956B02B-02C0-4AFD-9A3E-146E19704ADF}"/>
    <hyperlink ref="M24" r:id="rId57" xr:uid="{27679670-F66E-4BC7-ADE9-4663CD23791D}"/>
    <hyperlink ref="O24" r:id="rId58" xr:uid="{1A590F3E-B176-43F5-BBD0-672D6E70C68F}"/>
    <hyperlink ref="O28" r:id="rId59" xr:uid="{56E56006-4BB4-4E0F-9EBE-04A8390CBA5A}"/>
    <hyperlink ref="M28" r:id="rId60" xr:uid="{F127DC2B-9E27-42B0-B398-3363D21956A3}"/>
    <hyperlink ref="R28" r:id="rId61" display="https://www.restar-ele.com/company/about.html" xr:uid="{BC22F1F3-35FA-458C-A510-BD69BCB592EE}"/>
    <hyperlink ref="O29" r:id="rId62" xr:uid="{DBF2F972-8BF5-4B83-82EF-49DFD46A7D3E}"/>
    <hyperlink ref="R29" r:id="rId63" display="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xr:uid="{36E87D77-1C71-4568-90D5-E2674233CB91}"/>
    <hyperlink ref="R25" r:id="rId64" xr:uid="{26773128-7E21-422A-AE26-E06D8BCCD80E}"/>
    <hyperlink ref="R26" r:id="rId65" xr:uid="{712BE013-1C51-41EC-B6D6-5B778799787A}"/>
    <hyperlink ref="O26" r:id="rId66" xr:uid="{D4D7FD4B-DC0B-4256-9EDB-CEE914B96F04}"/>
    <hyperlink ref="O25" r:id="rId67" xr:uid="{F1B5EA31-C34C-4EA4-9F9F-2FECEB830FD0}"/>
    <hyperlink ref="M26" r:id="rId68" xr:uid="{C9004075-A284-4CAD-9D6E-6A827DFEC7CA}"/>
    <hyperlink ref="M31" r:id="rId69" display="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 xr:uid="{2FB73078-1377-4945-8B12-AB09C1987754}"/>
    <hyperlink ref="O31" r:id="rId70" xr:uid="{B29A37CC-C08D-4700-AFF1-954A6D8A1EA7}"/>
    <hyperlink ref="M30" r:id="rId71" xr:uid="{203989AF-3892-4293-8CE8-39DA6B71B510}"/>
    <hyperlink ref="M29" r:id="rId72" display="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xr:uid="{0ED34BBF-9DD0-41BF-B776-12D07B253E64}"/>
    <hyperlink ref="M34" r:id="rId73" xr:uid="{C9FDEBFF-AB37-4720-B70D-B42FF68062EC}"/>
    <hyperlink ref="M35" r:id="rId74" xr:uid="{03DF35F7-4280-46DA-BC50-6D4B9231491E}"/>
    <hyperlink ref="M36" r:id="rId75" xr:uid="{0D5330EA-CB06-432D-B362-D549AC06B647}"/>
    <hyperlink ref="O36" r:id="rId76" location="company" xr:uid="{96657E0D-2CCF-4260-A87A-D6E4472FBD15}"/>
    <hyperlink ref="O35" r:id="rId77" xr:uid="{EB13808D-7A9E-4180-8A4C-45374D473A42}"/>
    <hyperlink ref="O34" r:id="rId78" xr:uid="{C43C2AE4-76A6-4FB5-8FD8-30BA3E36E1BC}"/>
    <hyperlink ref="R37" r:id="rId79" location="InplviewHashd02ba55e-b9b9-4d4f-8c81-d677ea52e967=Paged%3DTRUE-p_ID%3D32-PageFirstRow%3D31" xr:uid="{C7FB5369-019F-4838-AC1C-EA0AA31B4166}"/>
    <hyperlink ref="O37" r:id="rId80" xr:uid="{8F84EE3A-CA56-4048-934F-AEFC9AA0C5A2}"/>
    <hyperlink ref="M37" r:id="rId81" display="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 xr:uid="{69255E9A-A5D5-462A-83CB-65DC04DA1E9D}"/>
    <hyperlink ref="R38" r:id="rId82" xr:uid="{ACC0B436-3EE6-47BC-A73A-6000926E2E2B}"/>
    <hyperlink ref="R39" r:id="rId83" display="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 xr:uid="{D19FF65A-6D6B-41CD-92EC-371ED62AFA0D}"/>
    <hyperlink ref="M39" r:id="rId84" display="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 xr:uid="{F03CA83E-5FB8-49E4-AC0B-43EBCC149A47}"/>
    <hyperlink ref="O39" r:id="rId85" xr:uid="{9302E5FF-009D-40F8-B8D1-4D3FCF0191DB}"/>
    <hyperlink ref="R40" r:id="rId86" xr:uid="{B0BC3D12-4C57-4A7E-B708-2DA7A6236204}"/>
    <hyperlink ref="R41" r:id="rId87" xr:uid="{E47F9D7B-5F6D-47EE-9571-267C0367CEBB}"/>
    <hyperlink ref="O40" r:id="rId88" xr:uid="{6D00B958-8F7E-4C72-B2BE-A1D1D230A02A}"/>
    <hyperlink ref="O41" r:id="rId89" xr:uid="{85FA7AB6-9796-4EC1-999C-BC1893E00F59}"/>
    <hyperlink ref="R4" r:id="rId90" xr:uid="{FD3FBD0D-196B-4BCD-8B5D-4CA1BE986670}"/>
    <hyperlink ref="G14" r:id="rId91" xr:uid="{E103A83E-13D9-4C45-A55C-987F191BC011}"/>
    <hyperlink ref="I14" r:id="rId92" xr:uid="{166D2A52-E667-4778-8D90-2EFB0D851868}"/>
    <hyperlink ref="L14" r:id="rId93" xr:uid="{A0B50AE9-32DE-485F-960C-3F0E0B9EA787}"/>
  </hyperlinks>
  <pageMargins left="0.25" right="0.25" top="0.75" bottom="0.75" header="0.3" footer="0.3"/>
  <pageSetup paperSize="9" scale="17" orientation="landscape" r:id="rId94"/>
  <drawing r:id="rId9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0e63fca3-bebc-430d-81ed-0c2b81449f5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72B54BD16729F4BAEE21032688DBDA5" ma:contentTypeVersion="13" ma:contentTypeDescription="Create a new document." ma:contentTypeScope="" ma:versionID="a71865296ec13fd25a9531616a22e189">
  <xsd:schema xmlns:xsd="http://www.w3.org/2001/XMLSchema" xmlns:xs="http://www.w3.org/2001/XMLSchema" xmlns:p="http://schemas.microsoft.com/office/2006/metadata/properties" xmlns:ns3="0e63fca3-bebc-430d-81ed-0c2b81449f5b" xmlns:ns4="0a7c1886-4c6e-44cf-ae67-c3125a878893" targetNamespace="http://schemas.microsoft.com/office/2006/metadata/properties" ma:root="true" ma:fieldsID="325724011ecfb49a40e16323024fc019" ns3:_="" ns4:_="">
    <xsd:import namespace="0e63fca3-bebc-430d-81ed-0c2b81449f5b"/>
    <xsd:import namespace="0a7c1886-4c6e-44cf-ae67-c3125a878893"/>
    <xsd:element name="properties">
      <xsd:complexType>
        <xsd:sequence>
          <xsd:element name="documentManagement">
            <xsd:complexType>
              <xsd:all>
                <xsd:element ref="ns3:MediaServiceMetadata" minOccurs="0"/>
                <xsd:element ref="ns3:MediaServiceFastMetadata" minOccurs="0"/>
                <xsd:element ref="ns3:MediaServiceOCR" minOccurs="0"/>
                <xsd:element ref="ns3:MediaServiceGenerationTime" minOccurs="0"/>
                <xsd:element ref="ns3:MediaServiceEventHashCode" minOccurs="0"/>
                <xsd:element ref="ns3:MediaServiceDateTaken" minOccurs="0"/>
                <xsd:element ref="ns3:_activity" minOccurs="0"/>
                <xsd:element ref="ns4:SharedWithUsers" minOccurs="0"/>
                <xsd:element ref="ns4:SharedWithDetails" minOccurs="0"/>
                <xsd:element ref="ns4:SharingHintHash" minOccurs="0"/>
                <xsd:element ref="ns3:MediaServiceObjectDetectorVersions"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63fca3-bebc-430d-81ed-0c2b81449f5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_activity" ma:index="14" nillable="true" ma:displayName="_activity" ma:hidden="true" ma:internalName="_activity">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a7c1886-4c6e-44cf-ae67-c3125a878893"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F9A395-5E34-41AC-8274-C3E7A84E08CA}">
  <ds:schemaRefs>
    <ds:schemaRef ds:uri="http://purl.org/dc/terms/"/>
    <ds:schemaRef ds:uri="http://purl.org/dc/elements/1.1/"/>
    <ds:schemaRef ds:uri="0a7c1886-4c6e-44cf-ae67-c3125a878893"/>
    <ds:schemaRef ds:uri="http://www.w3.org/XML/1998/namespace"/>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schemas.microsoft.com/office/infopath/2007/PartnerControls"/>
    <ds:schemaRef ds:uri="0e63fca3-bebc-430d-81ed-0c2b81449f5b"/>
  </ds:schemaRefs>
</ds:datastoreItem>
</file>

<file path=customXml/itemProps2.xml><?xml version="1.0" encoding="utf-8"?>
<ds:datastoreItem xmlns:ds="http://schemas.openxmlformats.org/officeDocument/2006/customXml" ds:itemID="{05699A9A-D375-4347-AF89-1C25DCCC7E1C}">
  <ds:schemaRefs>
    <ds:schemaRef ds:uri="http://schemas.microsoft.com/sharepoint/v3/contenttype/forms"/>
  </ds:schemaRefs>
</ds:datastoreItem>
</file>

<file path=customXml/itemProps3.xml><?xml version="1.0" encoding="utf-8"?>
<ds:datastoreItem xmlns:ds="http://schemas.openxmlformats.org/officeDocument/2006/customXml" ds:itemID="{EA96A325-0690-4DAC-A44B-443809C1F4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63fca3-bebc-430d-81ed-0c2b81449f5b"/>
    <ds:schemaRef ds:uri="0a7c1886-4c6e-44cf-ae67-c3125a8788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10</vt:i4>
      </vt:variant>
    </vt:vector>
  </HeadingPairs>
  <TitlesOfParts>
    <vt:vector size="20" baseType="lpstr">
      <vt:lpstr>0_Avanade信用調査クライテリア対応表</vt:lpstr>
      <vt:lpstr>1_Avanade信用調査シェアポシステム説明</vt:lpstr>
      <vt:lpstr>2_シェアポシステム項目(2次評価に必要分のみ)</vt:lpstr>
      <vt:lpstr>3_2次評価結果メモサンプル</vt:lpstr>
      <vt:lpstr>4-1_2次評価結果計算_ET_1.コントラクター(業務委託)</vt:lpstr>
      <vt:lpstr>(Apdx)Competitor</vt:lpstr>
      <vt:lpstr>(Apdx)取引銀行</vt:lpstr>
      <vt:lpstr>(Apdx)全銀協正会員リスト</vt:lpstr>
      <vt:lpstr>(Apdx)全国信用金協会リスト</vt:lpstr>
      <vt:lpstr>(save)avanade信用調査伊藤作業用</vt:lpstr>
      <vt:lpstr>'0_Avanade信用調査クライテリア対応表'!OLE_LINK9</vt:lpstr>
      <vt:lpstr>'2_シェアポシステム項目(2次評価に必要分のみ)'!SPBookmark_A2_x005f_x002d_3_x005f_x002d_CX_x005f_x002d_TEMP_x</vt:lpstr>
      <vt:lpstr>'4-1_2次評価結果計算_ET_1.コントラクター(業務委託)'!SPBookmark_A2_x005f_x002d_3_x005f_x002d_CX_x005f_x002d_TEMP_x</vt:lpstr>
      <vt:lpstr>'2_シェアポシステム項目(2次評価に必要分のみ)'!SPBookmark_A2_x005f_x002d_3_x005f_x002d_NONCX_x005f_x002d_HR_</vt:lpstr>
      <vt:lpstr>'4-1_2次評価結果計算_ET_1.コントラクター(業務委託)'!SPBookmark_A2_x005f_x002d_3_x005f_x002d_NONCX_x005f_x002d_HR_</vt:lpstr>
      <vt:lpstr>'2_シェアポシステム項目(2次評価に必要分のみ)'!SPBookmark_A2_x005f_x002d_3_x005f_x002d_NONCX_x005f_x002e_ISO</vt:lpstr>
      <vt:lpstr>'4-1_2次評価結果計算_ET_1.コントラクター(業務委託)'!SPBookmark_A2_x005f_x002d_3_x005f_x002d_NONCX_x005f_x002e_ISO</vt:lpstr>
      <vt:lpstr>'2_シェアポシステム項目(2次評価に必要分のみ)'!SPBookmark_A2_x005f_x002d_4_x005f_x002e__x005f_x8a2d__x005f_x7acb__</vt:lpstr>
      <vt:lpstr>'2_シェアポシステム項目(2次評価に必要分のみ)'!SPBookmark_A2_x005f_x002d_5_x005f_x002e_CCR_x005f_x3067__x53d</vt:lpstr>
      <vt:lpstr>'2_シェアポシステム項目(2次評価に必要分のみ)'!SPBookmark_A2_x005f_x002d_A_x005f_x002e__x005f_x8cc7__x005f_x672c__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 Yukiko A.</dc:creator>
  <cp:lastModifiedBy>Hattori, Takao</cp:lastModifiedBy>
  <dcterms:created xsi:type="dcterms:W3CDTF">2024-05-10T07:20:54Z</dcterms:created>
  <dcterms:modified xsi:type="dcterms:W3CDTF">2024-05-23T08:18:56Z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0x010100972B54BD16729F4BAEE21032688DBDA5</vt:lpwstr>
  </property>
  <property fmtid="{D5CDD505-2E9C-101B-9397-08002B2CF9AE}" pid="3" name="MediaServiceImageTags">
    <vt:lpwstr/>
  </property>
</Properties>
</file>