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236B23D-5ABD-45D7-9AB8-E20BDD515E60}" xr6:coauthVersionLast="47" xr6:coauthVersionMax="47" xr10:uidLastSave="{00000000-0000-0000-0000-000000000000}"/>
  <bookViews>
    <workbookView xWindow="1455" yWindow="1635" windowWidth="27465" windowHeight="19080" xr2:uid="{00000000-000D-0000-FFFF-FFFF00000000}"/>
  </bookViews>
  <sheets>
    <sheet name="세부원가내역서(선택형)" sheetId="4" r:id="rId1"/>
    <sheet name="원가계산서선택형)" sheetId="3" r:id="rId2"/>
    <sheet name="세부원가내역서(맞춤형)" sheetId="5" r:id="rId3"/>
    <sheet name="원가계산서(맞춤형)" sheetId="6" r:id="rId4"/>
    <sheet name="원가계산서(합산)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4" l="1"/>
  <c r="I39" i="4"/>
  <c r="F39" i="4"/>
  <c r="N39" i="4" s="1"/>
  <c r="K38" i="4"/>
  <c r="I38" i="4"/>
  <c r="F38" i="4"/>
  <c r="N38" i="4" s="1"/>
  <c r="K37" i="4"/>
  <c r="I37" i="4"/>
  <c r="F37" i="4"/>
  <c r="N37" i="4" s="1"/>
  <c r="K33" i="4"/>
  <c r="I33" i="4"/>
  <c r="F33" i="4"/>
  <c r="N33" i="4" s="1"/>
  <c r="K19" i="4"/>
  <c r="I19" i="4"/>
  <c r="F19" i="4"/>
  <c r="N19" i="4" s="1"/>
  <c r="K18" i="4"/>
  <c r="I18" i="4"/>
  <c r="F18" i="4"/>
  <c r="N18" i="4" s="1"/>
  <c r="K14" i="4"/>
  <c r="I14" i="4"/>
  <c r="F14" i="4"/>
  <c r="N14" i="4" s="1"/>
  <c r="O39" i="4" l="1"/>
  <c r="P39" i="4"/>
  <c r="P37" i="4"/>
  <c r="R37" i="4" s="1"/>
  <c r="T37" i="4" s="1"/>
  <c r="V37" i="4" s="1"/>
  <c r="O37" i="4"/>
  <c r="P38" i="4"/>
  <c r="R38" i="4" s="1"/>
  <c r="O38" i="4"/>
  <c r="P33" i="4"/>
  <c r="R33" i="4" s="1"/>
  <c r="O33" i="4"/>
  <c r="P18" i="4"/>
  <c r="R18" i="4" s="1"/>
  <c r="O18" i="4"/>
  <c r="P19" i="4"/>
  <c r="R19" i="4" s="1"/>
  <c r="O19" i="4"/>
  <c r="P14" i="4"/>
  <c r="R14" i="4" s="1"/>
  <c r="O14" i="4"/>
  <c r="F25" i="4"/>
  <c r="N25" i="4" s="1"/>
  <c r="K25" i="4"/>
  <c r="I25" i="4"/>
  <c r="K24" i="4"/>
  <c r="I24" i="4"/>
  <c r="F24" i="4"/>
  <c r="N24" i="4" s="1"/>
  <c r="R39" i="4" l="1"/>
  <c r="V39" i="4" s="1"/>
  <c r="T39" i="4"/>
  <c r="Q39" i="4"/>
  <c r="S39" i="4" s="1"/>
  <c r="T38" i="4"/>
  <c r="V38" i="4" s="1"/>
  <c r="Q37" i="4"/>
  <c r="S37" i="4" s="1"/>
  <c r="Q38" i="4"/>
  <c r="S38" i="4" s="1"/>
  <c r="U38" i="4" s="1"/>
  <c r="T33" i="4"/>
  <c r="V33" i="4" s="1"/>
  <c r="Q33" i="4"/>
  <c r="S33" i="4" s="1"/>
  <c r="T19" i="4"/>
  <c r="V19" i="4" s="1"/>
  <c r="T18" i="4"/>
  <c r="V18" i="4" s="1"/>
  <c r="Q18" i="4"/>
  <c r="S18" i="4" s="1"/>
  <c r="Q19" i="4"/>
  <c r="S19" i="4" s="1"/>
  <c r="T14" i="4"/>
  <c r="V14" i="4" s="1"/>
  <c r="Q14" i="4"/>
  <c r="S14" i="4" s="1"/>
  <c r="P24" i="4"/>
  <c r="R24" i="4" s="1"/>
  <c r="O24" i="4"/>
  <c r="O25" i="4"/>
  <c r="P25" i="4"/>
  <c r="R25" i="4" s="1"/>
  <c r="U39" i="4" l="1"/>
  <c r="W39" i="4"/>
  <c r="U37" i="4"/>
  <c r="W37" i="4" s="1"/>
  <c r="W38" i="4"/>
  <c r="U33" i="4"/>
  <c r="W33" i="4" s="1"/>
  <c r="U19" i="4"/>
  <c r="W19" i="4" s="1"/>
  <c r="U18" i="4"/>
  <c r="W18" i="4" s="1"/>
  <c r="U14" i="4"/>
  <c r="W14" i="4" s="1"/>
  <c r="Q24" i="4"/>
  <c r="T25" i="4"/>
  <c r="V25" i="4" s="1"/>
  <c r="T24" i="4"/>
  <c r="V24" i="4" s="1"/>
  <c r="Q25" i="4"/>
  <c r="S25" i="4" l="1"/>
  <c r="U25" i="4" s="1"/>
  <c r="W25" i="4" s="1"/>
  <c r="S24" i="4"/>
  <c r="U24" i="4" l="1"/>
  <c r="W24" i="4" s="1"/>
  <c r="K23" i="4" l="1"/>
  <c r="I23" i="4"/>
  <c r="F23" i="4"/>
  <c r="N23" i="4" s="1"/>
  <c r="K22" i="4"/>
  <c r="I22" i="4"/>
  <c r="F22" i="4"/>
  <c r="N22" i="4" s="1"/>
  <c r="K17" i="5"/>
  <c r="H17" i="5"/>
  <c r="F17" i="5"/>
  <c r="D17" i="5"/>
  <c r="P22" i="4" l="1"/>
  <c r="R22" i="4" s="1"/>
  <c r="O22" i="4"/>
  <c r="P23" i="4"/>
  <c r="R23" i="4" s="1"/>
  <c r="T23" i="4" s="1"/>
  <c r="O23" i="4"/>
  <c r="L26" i="5"/>
  <c r="K26" i="5"/>
  <c r="H26" i="5"/>
  <c r="F26" i="5"/>
  <c r="D26" i="5"/>
  <c r="L25" i="5"/>
  <c r="M25" i="5" s="1"/>
  <c r="K25" i="5"/>
  <c r="H25" i="5"/>
  <c r="F25" i="5"/>
  <c r="D25" i="5"/>
  <c r="L24" i="5"/>
  <c r="M24" i="5" s="1"/>
  <c r="K24" i="5"/>
  <c r="H24" i="5"/>
  <c r="F24" i="5"/>
  <c r="D24" i="5"/>
  <c r="L23" i="5"/>
  <c r="K23" i="5"/>
  <c r="H23" i="5"/>
  <c r="F23" i="5"/>
  <c r="D23" i="5"/>
  <c r="L22" i="5"/>
  <c r="K22" i="5"/>
  <c r="H22" i="5"/>
  <c r="F22" i="5"/>
  <c r="D22" i="5"/>
  <c r="L21" i="5"/>
  <c r="K21" i="5"/>
  <c r="H21" i="5"/>
  <c r="F21" i="5"/>
  <c r="D21" i="5"/>
  <c r="L20" i="5"/>
  <c r="K20" i="5"/>
  <c r="H20" i="5"/>
  <c r="F20" i="5"/>
  <c r="D20" i="5"/>
  <c r="L19" i="5"/>
  <c r="K19" i="5"/>
  <c r="H19" i="5"/>
  <c r="F19" i="5"/>
  <c r="D19" i="5"/>
  <c r="L18" i="5"/>
  <c r="K18" i="5"/>
  <c r="H18" i="5"/>
  <c r="F18" i="5"/>
  <c r="D18" i="5"/>
  <c r="M17" i="5"/>
  <c r="M22" i="5" l="1"/>
  <c r="V23" i="4"/>
  <c r="Q22" i="4"/>
  <c r="S22" i="4" s="1"/>
  <c r="Q23" i="4"/>
  <c r="S23" i="4" s="1"/>
  <c r="T22" i="4"/>
  <c r="V22" i="4" s="1"/>
  <c r="M23" i="5"/>
  <c r="M26" i="5"/>
  <c r="M19" i="5"/>
  <c r="M21" i="5"/>
  <c r="M20" i="5"/>
  <c r="M18" i="5"/>
  <c r="U23" i="4" l="1"/>
  <c r="W23" i="4" s="1"/>
  <c r="U22" i="4"/>
  <c r="W22" i="4" s="1"/>
  <c r="F17" i="4" l="1"/>
  <c r="N17" i="4" s="1"/>
  <c r="K20" i="4"/>
  <c r="I20" i="4"/>
  <c r="F20" i="4"/>
  <c r="N20" i="4" s="1"/>
  <c r="K17" i="4"/>
  <c r="I17" i="4"/>
  <c r="K36" i="4"/>
  <c r="I36" i="4"/>
  <c r="F36" i="4"/>
  <c r="N36" i="4" s="1"/>
  <c r="O36" i="4" l="1"/>
  <c r="P36" i="4"/>
  <c r="P17" i="4"/>
  <c r="O17" i="4"/>
  <c r="P20" i="4"/>
  <c r="O20" i="4"/>
  <c r="R36" i="4" l="1"/>
  <c r="Q20" i="4"/>
  <c r="S20" i="4" s="1"/>
  <c r="Q17" i="4"/>
  <c r="Q36" i="4"/>
  <c r="R20" i="4"/>
  <c r="R17" i="4"/>
  <c r="T17" i="4" s="1"/>
  <c r="S36" i="4" l="1"/>
  <c r="U36" i="4" s="1"/>
  <c r="T36" i="4"/>
  <c r="V36" i="4" s="1"/>
  <c r="V17" i="4"/>
  <c r="S17" i="4"/>
  <c r="U17" i="4" s="1"/>
  <c r="U20" i="4"/>
  <c r="W20" i="4" s="1"/>
  <c r="T20" i="4"/>
  <c r="V20" i="4" s="1"/>
  <c r="W36" i="4" l="1"/>
  <c r="W17" i="4"/>
  <c r="F30" i="4" l="1"/>
  <c r="N30" i="4" s="1"/>
  <c r="F27" i="4"/>
  <c r="N27" i="4" s="1"/>
  <c r="F26" i="4"/>
  <c r="N26" i="4" s="1"/>
  <c r="K30" i="4"/>
  <c r="I30" i="4"/>
  <c r="K27" i="4"/>
  <c r="I27" i="4"/>
  <c r="K26" i="4"/>
  <c r="I26" i="4"/>
  <c r="K29" i="4"/>
  <c r="I29" i="4"/>
  <c r="F29" i="4"/>
  <c r="N29" i="4" s="1"/>
  <c r="K21" i="4"/>
  <c r="I21" i="4"/>
  <c r="F21" i="4"/>
  <c r="N21" i="4" s="1"/>
  <c r="K16" i="4"/>
  <c r="I16" i="4"/>
  <c r="F16" i="4"/>
  <c r="N16" i="4" s="1"/>
  <c r="K41" i="4"/>
  <c r="I41" i="4"/>
  <c r="F41" i="4"/>
  <c r="N41" i="4" s="1"/>
  <c r="K15" i="4"/>
  <c r="I15" i="4"/>
  <c r="F15" i="4"/>
  <c r="N15" i="4" s="1"/>
  <c r="O29" i="4" l="1"/>
  <c r="Q29" i="4" s="1"/>
  <c r="S29" i="4" s="1"/>
  <c r="U29" i="4" s="1"/>
  <c r="W29" i="4" s="1"/>
  <c r="P29" i="4"/>
  <c r="R29" i="4" s="1"/>
  <c r="T29" i="4" s="1"/>
  <c r="P41" i="4"/>
  <c r="O41" i="4"/>
  <c r="P16" i="4"/>
  <c r="O16" i="4"/>
  <c r="P21" i="4"/>
  <c r="R21" i="4" s="1"/>
  <c r="O21" i="4"/>
  <c r="O27" i="4"/>
  <c r="P27" i="4"/>
  <c r="P15" i="4"/>
  <c r="R15" i="4" s="1"/>
  <c r="O26" i="4"/>
  <c r="P26" i="4"/>
  <c r="R26" i="4" s="1"/>
  <c r="T26" i="4" s="1"/>
  <c r="O15" i="4"/>
  <c r="O30" i="4"/>
  <c r="P30" i="4"/>
  <c r="V26" i="4" l="1"/>
  <c r="T21" i="4"/>
  <c r="V21" i="4" s="1"/>
  <c r="T15" i="4"/>
  <c r="V15" i="4" s="1"/>
  <c r="Q41" i="4"/>
  <c r="V29" i="4"/>
  <c r="R27" i="4"/>
  <c r="T27" i="4" s="1"/>
  <c r="V27" i="4" s="1"/>
  <c r="Q27" i="4"/>
  <c r="R41" i="4"/>
  <c r="T41" i="4" s="1"/>
  <c r="Q30" i="4"/>
  <c r="Q15" i="4"/>
  <c r="Q16" i="4"/>
  <c r="S16" i="4" s="1"/>
  <c r="R16" i="4"/>
  <c r="Q21" i="4"/>
  <c r="R30" i="4"/>
  <c r="T30" i="4" s="1"/>
  <c r="Q26" i="4"/>
  <c r="U16" i="4" l="1"/>
  <c r="W16" i="4" s="1"/>
  <c r="S30" i="4"/>
  <c r="U30" i="4" s="1"/>
  <c r="S15" i="4"/>
  <c r="U15" i="4" s="1"/>
  <c r="W15" i="4" s="1"/>
  <c r="S26" i="4"/>
  <c r="S21" i="4"/>
  <c r="V30" i="4"/>
  <c r="V41" i="4"/>
  <c r="T16" i="4"/>
  <c r="V16" i="4" s="1"/>
  <c r="S27" i="4"/>
  <c r="U27" i="4" s="1"/>
  <c r="S41" i="4"/>
  <c r="U41" i="4" s="1"/>
  <c r="W30" i="4" l="1"/>
  <c r="U26" i="4"/>
  <c r="W26" i="4" s="1"/>
  <c r="U21" i="4"/>
  <c r="W21" i="4" s="1"/>
  <c r="W41" i="4"/>
  <c r="W27" i="4"/>
  <c r="F28" i="4" l="1"/>
  <c r="F7" i="4" l="1"/>
  <c r="F8" i="4"/>
  <c r="F9" i="4"/>
  <c r="F10" i="4"/>
  <c r="F11" i="4"/>
  <c r="F12" i="4"/>
  <c r="F13" i="4"/>
  <c r="F31" i="4"/>
  <c r="F32" i="4"/>
  <c r="F34" i="4"/>
  <c r="F35" i="4"/>
  <c r="F40" i="4"/>
  <c r="K40" i="4" l="1"/>
  <c r="I40" i="4"/>
  <c r="N40" i="4"/>
  <c r="K35" i="4"/>
  <c r="I35" i="4"/>
  <c r="N35" i="4"/>
  <c r="K34" i="4"/>
  <c r="I34" i="4"/>
  <c r="N34" i="4"/>
  <c r="K32" i="4"/>
  <c r="I32" i="4"/>
  <c r="N32" i="4"/>
  <c r="K31" i="4"/>
  <c r="I31" i="4"/>
  <c r="N31" i="4"/>
  <c r="K28" i="4"/>
  <c r="I28" i="4"/>
  <c r="N28" i="4"/>
  <c r="O32" i="4" l="1"/>
  <c r="Q32" i="4" s="1"/>
  <c r="S32" i="4" s="1"/>
  <c r="P32" i="4"/>
  <c r="R32" i="4" s="1"/>
  <c r="T32" i="4" s="1"/>
  <c r="V32" i="4" s="1"/>
  <c r="O34" i="4"/>
  <c r="P34" i="4"/>
  <c r="O40" i="4"/>
  <c r="P40" i="4"/>
  <c r="R40" i="4" s="1"/>
  <c r="O35" i="4"/>
  <c r="O28" i="4"/>
  <c r="P28" i="4"/>
  <c r="R28" i="4" s="1"/>
  <c r="T28" i="4" s="1"/>
  <c r="O31" i="4"/>
  <c r="P35" i="4"/>
  <c r="P31" i="4"/>
  <c r="R31" i="4" s="1"/>
  <c r="L33" i="5"/>
  <c r="M33" i="5" s="1"/>
  <c r="K33" i="5"/>
  <c r="H33" i="5"/>
  <c r="F33" i="5"/>
  <c r="D33" i="5"/>
  <c r="L32" i="5"/>
  <c r="M32" i="5" s="1"/>
  <c r="K32" i="5"/>
  <c r="H32" i="5"/>
  <c r="F32" i="5"/>
  <c r="D32" i="5"/>
  <c r="L31" i="5"/>
  <c r="M31" i="5" s="1"/>
  <c r="K31" i="5"/>
  <c r="H31" i="5"/>
  <c r="F31" i="5"/>
  <c r="D31" i="5"/>
  <c r="L30" i="5"/>
  <c r="M30" i="5" s="1"/>
  <c r="K30" i="5"/>
  <c r="H30" i="5"/>
  <c r="F30" i="5"/>
  <c r="D30" i="5"/>
  <c r="L29" i="5"/>
  <c r="M29" i="5" s="1"/>
  <c r="K29" i="5"/>
  <c r="H29" i="5"/>
  <c r="F29" i="5"/>
  <c r="D29" i="5"/>
  <c r="L28" i="5"/>
  <c r="M28" i="5" s="1"/>
  <c r="K28" i="5"/>
  <c r="H28" i="5"/>
  <c r="F28" i="5"/>
  <c r="D28" i="5"/>
  <c r="L27" i="5"/>
  <c r="K27" i="5"/>
  <c r="H27" i="5"/>
  <c r="F27" i="5"/>
  <c r="D27" i="5"/>
  <c r="L16" i="5"/>
  <c r="K16" i="5"/>
  <c r="H16" i="5"/>
  <c r="F16" i="5"/>
  <c r="D16" i="5"/>
  <c r="L34" i="5"/>
  <c r="M34" i="5" s="1"/>
  <c r="K34" i="5"/>
  <c r="H34" i="5"/>
  <c r="F34" i="5"/>
  <c r="D34" i="5"/>
  <c r="V28" i="4" l="1"/>
  <c r="R34" i="4"/>
  <c r="T34" i="4" s="1"/>
  <c r="V34" i="4" s="1"/>
  <c r="R35" i="4"/>
  <c r="T35" i="4" s="1"/>
  <c r="Q34" i="4"/>
  <c r="S34" i="4" s="1"/>
  <c r="Q40" i="4"/>
  <c r="T31" i="4"/>
  <c r="V31" i="4" s="1"/>
  <c r="Q28" i="4"/>
  <c r="Q35" i="4"/>
  <c r="T40" i="4"/>
  <c r="V40" i="4" s="1"/>
  <c r="U32" i="4"/>
  <c r="W32" i="4" s="1"/>
  <c r="Q31" i="4"/>
  <c r="S31" i="4" s="1"/>
  <c r="M16" i="5"/>
  <c r="M27" i="5"/>
  <c r="S40" i="4" l="1"/>
  <c r="U40" i="4" s="1"/>
  <c r="W40" i="4" s="1"/>
  <c r="V35" i="4"/>
  <c r="U31" i="4"/>
  <c r="W31" i="4" s="1"/>
  <c r="S35" i="4"/>
  <c r="U35" i="4" s="1"/>
  <c r="W35" i="4" s="1"/>
  <c r="U34" i="4"/>
  <c r="W34" i="4" s="1"/>
  <c r="S28" i="4"/>
  <c r="B2" i="3"/>
  <c r="B2" i="6"/>
  <c r="U28" i="4" l="1"/>
  <c r="W28" i="4" s="1"/>
  <c r="F8" i="6"/>
  <c r="F6" i="6"/>
  <c r="G15" i="5"/>
  <c r="E15" i="5"/>
  <c r="G17" i="5" l="1"/>
  <c r="G19" i="5"/>
  <c r="G22" i="5"/>
  <c r="G26" i="5"/>
  <c r="G18" i="5"/>
  <c r="G20" i="5"/>
  <c r="G24" i="5"/>
  <c r="G21" i="5"/>
  <c r="G23" i="5"/>
  <c r="G25" i="5"/>
  <c r="E17" i="5"/>
  <c r="I17" i="5" s="1"/>
  <c r="N17" i="5" s="1"/>
  <c r="E23" i="5"/>
  <c r="I23" i="5" s="1"/>
  <c r="N23" i="5" s="1"/>
  <c r="E22" i="5"/>
  <c r="I22" i="5" s="1"/>
  <c r="N22" i="5" s="1"/>
  <c r="E26" i="5"/>
  <c r="I26" i="5" s="1"/>
  <c r="N26" i="5" s="1"/>
  <c r="E25" i="5"/>
  <c r="I25" i="5" s="1"/>
  <c r="N25" i="5" s="1"/>
  <c r="E24" i="5"/>
  <c r="I24" i="5" s="1"/>
  <c r="N24" i="5" s="1"/>
  <c r="E19" i="5"/>
  <c r="I19" i="5" s="1"/>
  <c r="N19" i="5" s="1"/>
  <c r="E20" i="5"/>
  <c r="I20" i="5" s="1"/>
  <c r="N20" i="5" s="1"/>
  <c r="E18" i="5"/>
  <c r="I18" i="5" s="1"/>
  <c r="N18" i="5" s="1"/>
  <c r="E21" i="5"/>
  <c r="E28" i="5"/>
  <c r="E29" i="5"/>
  <c r="E33" i="5"/>
  <c r="E16" i="5"/>
  <c r="E34" i="5"/>
  <c r="E32" i="5"/>
  <c r="E31" i="5"/>
  <c r="E27" i="5"/>
  <c r="I27" i="5" s="1"/>
  <c r="N27" i="5" s="1"/>
  <c r="E30" i="5"/>
  <c r="G33" i="5"/>
  <c r="G16" i="5"/>
  <c r="G34" i="5"/>
  <c r="G32" i="5"/>
  <c r="G28" i="5"/>
  <c r="G31" i="5"/>
  <c r="G30" i="5"/>
  <c r="G29" i="5"/>
  <c r="G27" i="5"/>
  <c r="I15" i="5"/>
  <c r="O24" i="5" l="1"/>
  <c r="P24" i="5"/>
  <c r="Q24" i="5" s="1"/>
  <c r="R24" i="5"/>
  <c r="S24" i="5" s="1"/>
  <c r="U24" i="5" s="1"/>
  <c r="P25" i="5"/>
  <c r="Q25" i="5" s="1"/>
  <c r="O25" i="5"/>
  <c r="O26" i="5"/>
  <c r="P26" i="5"/>
  <c r="Q26" i="5" s="1"/>
  <c r="P22" i="5"/>
  <c r="Q22" i="5" s="1"/>
  <c r="O22" i="5"/>
  <c r="I21" i="5"/>
  <c r="N21" i="5" s="1"/>
  <c r="P23" i="5"/>
  <c r="Q23" i="5" s="1"/>
  <c r="O23" i="5"/>
  <c r="P17" i="5"/>
  <c r="Q17" i="5" s="1"/>
  <c r="O17" i="5"/>
  <c r="R17" i="5"/>
  <c r="S17" i="5" s="1"/>
  <c r="U17" i="5" s="1"/>
  <c r="I31" i="5"/>
  <c r="N31" i="5" s="1"/>
  <c r="T20" i="5"/>
  <c r="P20" i="5"/>
  <c r="Q20" i="5" s="1"/>
  <c r="O20" i="5"/>
  <c r="U20" i="5" s="1"/>
  <c r="R20" i="5"/>
  <c r="S20" i="5" s="1"/>
  <c r="P18" i="5"/>
  <c r="Q18" i="5" s="1"/>
  <c r="R18" i="5"/>
  <c r="S18" i="5" s="1"/>
  <c r="O18" i="5"/>
  <c r="O19" i="5"/>
  <c r="P19" i="5"/>
  <c r="Q19" i="5" s="1"/>
  <c r="R19" i="5"/>
  <c r="S19" i="5" s="1"/>
  <c r="U19" i="5" s="1"/>
  <c r="I16" i="5"/>
  <c r="N16" i="5" s="1"/>
  <c r="P16" i="5" s="1"/>
  <c r="Q16" i="5" s="1"/>
  <c r="I29" i="5"/>
  <c r="N29" i="5" s="1"/>
  <c r="O29" i="5" s="1"/>
  <c r="O27" i="5"/>
  <c r="P27" i="5"/>
  <c r="Q27" i="5" s="1"/>
  <c r="O31" i="5"/>
  <c r="P31" i="5"/>
  <c r="Q31" i="5" s="1"/>
  <c r="I32" i="5"/>
  <c r="N32" i="5" s="1"/>
  <c r="I28" i="5"/>
  <c r="N28" i="5" s="1"/>
  <c r="I30" i="5"/>
  <c r="N30" i="5" s="1"/>
  <c r="I34" i="5"/>
  <c r="N34" i="5" s="1"/>
  <c r="I33" i="5"/>
  <c r="N33" i="5" s="1"/>
  <c r="C35" i="5"/>
  <c r="R25" i="5" l="1"/>
  <c r="R22" i="5"/>
  <c r="T19" i="5"/>
  <c r="T26" i="5"/>
  <c r="T24" i="5"/>
  <c r="P29" i="5"/>
  <c r="Q29" i="5" s="1"/>
  <c r="T18" i="5"/>
  <c r="R23" i="5"/>
  <c r="R26" i="5"/>
  <c r="S26" i="5" s="1"/>
  <c r="O16" i="5"/>
  <c r="U18" i="5"/>
  <c r="T17" i="5"/>
  <c r="P21" i="5"/>
  <c r="Q21" i="5" s="1"/>
  <c r="O21" i="5"/>
  <c r="U26" i="5"/>
  <c r="R16" i="5"/>
  <c r="S16" i="5" s="1"/>
  <c r="U16" i="5" s="1"/>
  <c r="O34" i="5"/>
  <c r="P34" i="5"/>
  <c r="Q34" i="5" s="1"/>
  <c r="O30" i="5"/>
  <c r="P30" i="5"/>
  <c r="Q30" i="5" s="1"/>
  <c r="O32" i="5"/>
  <c r="P32" i="5"/>
  <c r="Q32" i="5" s="1"/>
  <c r="O33" i="5"/>
  <c r="P33" i="5"/>
  <c r="Q33" i="5" s="1"/>
  <c r="O28" i="5"/>
  <c r="P28" i="5"/>
  <c r="Q28" i="5" s="1"/>
  <c r="R31" i="5"/>
  <c r="S31" i="5" s="1"/>
  <c r="U31" i="5" s="1"/>
  <c r="R27" i="5"/>
  <c r="S27" i="5" s="1"/>
  <c r="U27" i="5" s="1"/>
  <c r="N15" i="5"/>
  <c r="R29" i="5" l="1"/>
  <c r="S29" i="5" s="1"/>
  <c r="U29" i="5" s="1"/>
  <c r="S23" i="5"/>
  <c r="U23" i="5" s="1"/>
  <c r="T23" i="5"/>
  <c r="S22" i="5"/>
  <c r="U22" i="5" s="1"/>
  <c r="T22" i="5"/>
  <c r="R21" i="5"/>
  <c r="S21" i="5" s="1"/>
  <c r="U21" i="5" s="1"/>
  <c r="S25" i="5"/>
  <c r="U25" i="5" s="1"/>
  <c r="T25" i="5"/>
  <c r="R28" i="5"/>
  <c r="S28" i="5" s="1"/>
  <c r="U28" i="5" s="1"/>
  <c r="T16" i="5"/>
  <c r="R32" i="5"/>
  <c r="S32" i="5" s="1"/>
  <c r="U32" i="5" s="1"/>
  <c r="T27" i="5"/>
  <c r="T28" i="5"/>
  <c r="R34" i="5"/>
  <c r="S34" i="5" s="1"/>
  <c r="U34" i="5" s="1"/>
  <c r="R30" i="5"/>
  <c r="S30" i="5" s="1"/>
  <c r="U30" i="5" s="1"/>
  <c r="T31" i="5"/>
  <c r="T29" i="5"/>
  <c r="R33" i="5"/>
  <c r="O15" i="5"/>
  <c r="P15" i="5"/>
  <c r="Q15" i="5" s="1"/>
  <c r="D12" i="6"/>
  <c r="D11" i="6"/>
  <c r="T21" i="5" l="1"/>
  <c r="T32" i="5"/>
  <c r="T34" i="5"/>
  <c r="T30" i="5"/>
  <c r="S33" i="5"/>
  <c r="U33" i="5" s="1"/>
  <c r="T33" i="5"/>
  <c r="R15" i="5"/>
  <c r="S15" i="5" s="1"/>
  <c r="D7" i="6"/>
  <c r="D5" i="6"/>
  <c r="T15" i="5" l="1"/>
  <c r="D9" i="6"/>
  <c r="D6" i="7" l="1"/>
  <c r="D5" i="7"/>
  <c r="M15" i="5"/>
  <c r="U15" i="5" s="1"/>
  <c r="M35" i="5" l="1"/>
  <c r="E4" i="6" s="1"/>
  <c r="E5" i="6" l="1"/>
  <c r="F5" i="7" s="1"/>
  <c r="F4" i="7"/>
  <c r="E7" i="6"/>
  <c r="F6" i="7" s="1"/>
  <c r="O35" i="5"/>
  <c r="E10" i="6" s="1"/>
  <c r="Q35" i="5" l="1"/>
  <c r="E11" i="6"/>
  <c r="F9" i="7" s="1"/>
  <c r="E9" i="6"/>
  <c r="F7" i="7" s="1"/>
  <c r="F8" i="7" s="1"/>
  <c r="S35" i="5"/>
  <c r="U35" i="5" l="1"/>
  <c r="E12" i="6"/>
  <c r="E13" i="6" s="1"/>
  <c r="F10" i="7" l="1"/>
  <c r="F11" i="7" s="1"/>
  <c r="E14" i="6"/>
  <c r="F12" i="7" l="1"/>
  <c r="F6" i="4"/>
  <c r="I42" i="4" l="1"/>
  <c r="N9" i="4"/>
  <c r="N10" i="4"/>
  <c r="N11" i="4"/>
  <c r="N12" i="4"/>
  <c r="N13" i="4"/>
  <c r="I9" i="4"/>
  <c r="I10" i="4"/>
  <c r="I11" i="4"/>
  <c r="I12" i="4"/>
  <c r="I13" i="4"/>
  <c r="K9" i="4"/>
  <c r="K10" i="4"/>
  <c r="K11" i="4"/>
  <c r="K12" i="4"/>
  <c r="K13" i="4"/>
  <c r="P9" i="4" l="1"/>
  <c r="R9" i="4" s="1"/>
  <c r="O9" i="4"/>
  <c r="Q9" i="4" s="1"/>
  <c r="O13" i="4"/>
  <c r="P13" i="4"/>
  <c r="O11" i="4"/>
  <c r="Q11" i="4" s="1"/>
  <c r="S11" i="4" s="1"/>
  <c r="P11" i="4"/>
  <c r="R11" i="4" s="1"/>
  <c r="T11" i="4" s="1"/>
  <c r="V11" i="4" s="1"/>
  <c r="P12" i="4"/>
  <c r="R12" i="4" s="1"/>
  <c r="O12" i="4"/>
  <c r="Q12" i="4" s="1"/>
  <c r="O10" i="4"/>
  <c r="P10" i="4"/>
  <c r="R10" i="4" s="1"/>
  <c r="U11" i="4" l="1"/>
  <c r="W11" i="4" s="1"/>
  <c r="S9" i="4"/>
  <c r="U9" i="4" s="1"/>
  <c r="W9" i="4" s="1"/>
  <c r="S12" i="4"/>
  <c r="U12" i="4" s="1"/>
  <c r="Q13" i="4"/>
  <c r="S13" i="4" s="1"/>
  <c r="U13" i="4" s="1"/>
  <c r="T10" i="4"/>
  <c r="V10" i="4" s="1"/>
  <c r="Q10" i="4"/>
  <c r="S10" i="4" s="1"/>
  <c r="R13" i="4"/>
  <c r="T9" i="4"/>
  <c r="V9" i="4" s="1"/>
  <c r="T12" i="4"/>
  <c r="V12" i="4" s="1"/>
  <c r="W12" i="4" l="1"/>
  <c r="W13" i="4"/>
  <c r="U10" i="4"/>
  <c r="W10" i="4" s="1"/>
  <c r="T13" i="4"/>
  <c r="V13" i="4" s="1"/>
  <c r="N6" i="4"/>
  <c r="I6" i="4" l="1"/>
  <c r="I7" i="4"/>
  <c r="I8" i="4"/>
  <c r="I43" i="4" l="1"/>
  <c r="O6" i="4"/>
  <c r="N8" i="4"/>
  <c r="O8" i="4" s="1"/>
  <c r="K8" i="4"/>
  <c r="N7" i="4"/>
  <c r="O7" i="4" s="1"/>
  <c r="K6" i="4"/>
  <c r="K7" i="4"/>
  <c r="P6" i="4" l="1"/>
  <c r="Q7" i="4"/>
  <c r="S7" i="4" s="1"/>
  <c r="Q8" i="4"/>
  <c r="S8" i="4" s="1"/>
  <c r="P8" i="4"/>
  <c r="P7" i="4"/>
  <c r="R8" i="4" l="1"/>
  <c r="T8" i="4" s="1"/>
  <c r="V8" i="4" s="1"/>
  <c r="R6" i="4"/>
  <c r="T6" i="4" s="1"/>
  <c r="Q6" i="4"/>
  <c r="U7" i="4"/>
  <c r="W7" i="4" s="1"/>
  <c r="U8" i="4"/>
  <c r="W8" i="4" s="1"/>
  <c r="R7" i="4"/>
  <c r="T7" i="4" s="1"/>
  <c r="V7" i="4" s="1"/>
  <c r="V6" i="4" l="1"/>
  <c r="S6" i="4"/>
  <c r="U6" i="4" l="1"/>
  <c r="W6" i="4" s="1"/>
  <c r="Q43" i="4" l="1"/>
  <c r="E10" i="3" s="1"/>
  <c r="O43" i="4"/>
  <c r="E4" i="3" s="1"/>
  <c r="E4" i="7" l="1"/>
  <c r="E11" i="3"/>
  <c r="E12" i="3" s="1"/>
  <c r="E13" i="3" s="1"/>
  <c r="E7" i="3"/>
  <c r="E6" i="7" s="1"/>
  <c r="G6" i="7" s="1"/>
  <c r="E5" i="3"/>
  <c r="E5" i="7" s="1"/>
  <c r="F10" i="3" l="1"/>
  <c r="F4" i="3"/>
  <c r="G4" i="7"/>
  <c r="S43" i="4"/>
  <c r="U43" i="4"/>
  <c r="F12" i="3"/>
  <c r="E10" i="7"/>
  <c r="G10" i="7" s="1"/>
  <c r="E14" i="3"/>
  <c r="G5" i="7"/>
  <c r="F11" i="3"/>
  <c r="E9" i="7"/>
  <c r="G9" i="7" s="1"/>
  <c r="E9" i="3"/>
  <c r="E7" i="7" s="1"/>
  <c r="G7" i="7" s="1"/>
  <c r="G8" i="7" l="1"/>
  <c r="G11" i="7" s="1"/>
  <c r="E8" i="7"/>
  <c r="W43" i="4"/>
  <c r="G12" i="7" l="1"/>
  <c r="E11" i="7"/>
  <c r="E12" i="7"/>
</calcChain>
</file>

<file path=xl/sharedStrings.xml><?xml version="1.0" encoding="utf-8"?>
<sst xmlns="http://schemas.openxmlformats.org/spreadsheetml/2006/main" count="226" uniqueCount="143">
  <si>
    <t>연번</t>
    <phoneticPr fontId="2" type="noConversion"/>
  </si>
  <si>
    <t>원가산출내역</t>
    <phoneticPr fontId="2" type="noConversion"/>
  </si>
  <si>
    <t>1.인건비</t>
    <phoneticPr fontId="2" type="noConversion"/>
  </si>
  <si>
    <t>2.경비</t>
    <phoneticPr fontId="2" type="noConversion"/>
  </si>
  <si>
    <t>3.일반관리비</t>
    <phoneticPr fontId="2" type="noConversion"/>
  </si>
  <si>
    <t>4.이윤</t>
    <phoneticPr fontId="2" type="noConversion"/>
  </si>
  <si>
    <t>운영
개월수</t>
    <phoneticPr fontId="2" type="noConversion"/>
  </si>
  <si>
    <t>단가</t>
    <phoneticPr fontId="2" type="noConversion"/>
  </si>
  <si>
    <t>산출액</t>
    <phoneticPr fontId="2" type="noConversion"/>
  </si>
  <si>
    <t>월별수강
예정인원</t>
    <phoneticPr fontId="2" type="noConversion"/>
  </si>
  <si>
    <t>비고</t>
    <phoneticPr fontId="2" type="noConversion"/>
  </si>
  <si>
    <t>인건비</t>
    <phoneticPr fontId="2" type="noConversion"/>
  </si>
  <si>
    <t>일반관리비</t>
    <phoneticPr fontId="2" type="noConversion"/>
  </si>
  <si>
    <t>1,000원 미만 절사</t>
    <phoneticPr fontId="2" type="noConversion"/>
  </si>
  <si>
    <t>비목</t>
    <phoneticPr fontId="2" type="noConversion"/>
  </si>
  <si>
    <t>금액</t>
    <phoneticPr fontId="2" type="noConversion"/>
  </si>
  <si>
    <t>이윤</t>
    <phoneticPr fontId="2" type="noConversion"/>
  </si>
  <si>
    <t>산출내역</t>
    <phoneticPr fontId="2" type="noConversion"/>
  </si>
  <si>
    <t>×</t>
    <phoneticPr fontId="2" type="noConversion"/>
  </si>
  <si>
    <t>(인건비+경비)</t>
    <phoneticPr fontId="2" type="noConversion"/>
  </si>
  <si>
    <t>(인건비+경비+일반관리비)</t>
    <phoneticPr fontId="2" type="noConversion"/>
  </si>
  <si>
    <t>강사단가</t>
    <phoneticPr fontId="2" type="noConversion"/>
  </si>
  <si>
    <t>기초금액</t>
    <phoneticPr fontId="2" type="noConversion"/>
  </si>
  <si>
    <t>연간수강
예정인원</t>
    <phoneticPr fontId="2" type="noConversion"/>
  </si>
  <si>
    <t>합계</t>
    <phoneticPr fontId="2" type="noConversion"/>
  </si>
  <si>
    <t>과목명</t>
    <phoneticPr fontId="2" type="noConversion"/>
  </si>
  <si>
    <t>방과후학교 원가계산서 과목별 인건비 합계액</t>
    <phoneticPr fontId="2" type="noConversion"/>
  </si>
  <si>
    <t>기타경비</t>
    <phoneticPr fontId="2" type="noConversion"/>
  </si>
  <si>
    <t>입찰건명</t>
    <phoneticPr fontId="2" type="noConversion"/>
  </si>
  <si>
    <t>경비</t>
    <phoneticPr fontId="2" type="noConversion"/>
  </si>
  <si>
    <t>인상율</t>
  </si>
  <si>
    <t>금년도
강사료원가
적용단가</t>
    <phoneticPr fontId="2" type="noConversion"/>
  </si>
  <si>
    <t>강사료원가 산출 기초자료</t>
    <phoneticPr fontId="2" type="noConversion"/>
  </si>
  <si>
    <t>강사료원가 조정</t>
    <phoneticPr fontId="2" type="noConversion"/>
  </si>
  <si>
    <t>인건비
지급율
(%)</t>
  </si>
  <si>
    <t>이윤
반영
비율
(%)</t>
  </si>
  <si>
    <t>경비
반영
비율
(%)</t>
    <phoneticPr fontId="2" type="noConversion"/>
  </si>
  <si>
    <t>일반
관리비
반영
비율(%)</t>
    <phoneticPr fontId="2" type="noConversion"/>
  </si>
  <si>
    <t>금액조정</t>
    <phoneticPr fontId="2" type="noConversion"/>
  </si>
  <si>
    <t>수강예정인원합계</t>
    <phoneticPr fontId="2" type="noConversion"/>
  </si>
  <si>
    <r>
      <t>계</t>
    </r>
    <r>
      <rPr>
        <b/>
        <sz val="11"/>
        <color rgb="FFFF0000"/>
        <rFont val="맑은 고딕"/>
        <family val="3"/>
        <charset val="129"/>
        <scheme val="minor"/>
      </rPr>
      <t>*최종 단가 확인 필수</t>
    </r>
    <phoneticPr fontId="2" type="noConversion"/>
  </si>
  <si>
    <t>전년도 
강사료원가
적용단가
(원가산정시 적용금액으로 계약 강사료가 아님)</t>
    <phoneticPr fontId="2" type="noConversion"/>
  </si>
  <si>
    <t>방과후학교 강사료 원가 산출액</t>
    <phoneticPr fontId="2" type="noConversion"/>
  </si>
  <si>
    <t xml:space="preserve">○ 고용보험료율: 1.6%
○ 부담 
  - 사업주: 0.8%
  - 노무제공자: 0.8% </t>
    <phoneticPr fontId="2" type="noConversion"/>
  </si>
  <si>
    <t xml:space="preserve">○ 산재보험료율: 0.66%
  - 직종별요율: 6/1000
  - 출퇴근재해요율: 0.6/1000
○ 부담
  - 사업주 033%
  - 노무제공자: 0.33% </t>
    <phoneticPr fontId="2" type="noConversion"/>
  </si>
  <si>
    <t>원가산정 기초자료</t>
    <phoneticPr fontId="2" type="noConversion"/>
  </si>
  <si>
    <t>연간
강의시간</t>
    <phoneticPr fontId="2" type="noConversion"/>
  </si>
  <si>
    <t>경비 반영 비율</t>
    <phoneticPr fontId="2" type="noConversion"/>
  </si>
  <si>
    <t>계</t>
    <phoneticPr fontId="2" type="noConversion"/>
  </si>
  <si>
    <t>계약건명</t>
    <phoneticPr fontId="2" type="noConversion"/>
  </si>
  <si>
    <t xml:space="preserve"> 기타경비</t>
    <phoneticPr fontId="2" type="noConversion"/>
  </si>
  <si>
    <t>강사료 원가 산출액</t>
    <phoneticPr fontId="2" type="noConversion"/>
  </si>
  <si>
    <t>1,000원 
미만 절사</t>
    <phoneticPr fontId="2" type="noConversion"/>
  </si>
  <si>
    <t>강사료
인건비 
단가</t>
    <phoneticPr fontId="2" type="noConversion"/>
  </si>
  <si>
    <t>시간당 
단가</t>
    <phoneticPr fontId="2" type="noConversion"/>
  </si>
  <si>
    <t>고시
요율</t>
    <phoneticPr fontId="2" type="noConversion"/>
  </si>
  <si>
    <t>반영
요율</t>
    <phoneticPr fontId="2" type="noConversion"/>
  </si>
  <si>
    <t>강사료원가(계약금액)</t>
    <phoneticPr fontId="2" type="noConversion"/>
  </si>
  <si>
    <t>필요경비공제율</t>
    <phoneticPr fontId="2" type="noConversion"/>
  </si>
  <si>
    <t>○ 고용보험료 산정: 월보수액×고용보험료율
○ 월보수액 산정: (사업소득-비과세소득)-경비
  - 경비: (사업소득-비과세소득)×필요경비공제율</t>
    <phoneticPr fontId="2" type="noConversion"/>
  </si>
  <si>
    <t>○ 산재보험료 산정: 월보수액×산재보험료율
○ 월보수액 산정: (사업소득-비과세소득)-경비
  - 경비: (사업소득-비과세소득)×필요경비공제율</t>
    <phoneticPr fontId="2" type="noConversion"/>
  </si>
  <si>
    <t>경비 합계</t>
    <phoneticPr fontId="2" type="noConversion"/>
  </si>
  <si>
    <t>별도요율</t>
    <phoneticPr fontId="2" type="noConversion"/>
  </si>
  <si>
    <t>산업재해
보상보험
요율(%)
(A)</t>
    <phoneticPr fontId="2" type="noConversion"/>
  </si>
  <si>
    <t>고용보험
요율(%)
(B)</t>
    <phoneticPr fontId="2" type="noConversion"/>
  </si>
  <si>
    <t>필요경비
제외율</t>
    <phoneticPr fontId="2" type="noConversion"/>
  </si>
  <si>
    <t>경비율
(%)
D=A+B+C</t>
    <phoneticPr fontId="2" type="noConversion"/>
  </si>
  <si>
    <t>기타
경비율(%)
(C )</t>
    <phoneticPr fontId="2" type="noConversion"/>
  </si>
  <si>
    <t>일반
관리비
반영
비율
(%)</t>
    <phoneticPr fontId="2" type="noConversion"/>
  </si>
  <si>
    <t xml:space="preserve">세부 원가 내역서 </t>
    <phoneticPr fontId="2" type="noConversion"/>
  </si>
  <si>
    <t xml:space="preserve"> 세부 원가내역서</t>
    <phoneticPr fontId="2" type="noConversion"/>
  </si>
  <si>
    <t xml:space="preserve"> ○ 원가내역서 작성기준(노란색 부분만 수정)  </t>
  </si>
  <si>
    <t xml:space="preserve">  - 산업재해보상보험요율, 고용보험요율의 반영요율: 고시이율에서 필요경비 공제율을 반영한 요율,  산재, 고용보험의 고시이율은 법정경비로 학교에서 임의로 변경할 수 없으며, 발주 전 고시를 확인하여 원가 계산</t>
  </si>
  <si>
    <t xml:space="preserve">  - 경비율: 경비요율(산업재해보상보험요율(반영요율), 고용보험요율(반영요율), 기타경비율의 합계)는 학교장이 책정(기타경비율 조정)</t>
  </si>
  <si>
    <t xml:space="preserve">    ※ 경비율을 책정했는데 산재, 고용보험의 고시이율이 상향되는 경우 기타경비율을 감하여 조정 </t>
  </si>
  <si>
    <t xml:space="preserve">  - 일반관리비율: 특별한 사유가 없는 한 6% 반영</t>
  </si>
  <si>
    <t xml:space="preserve">  - 이윤율: 특별한 사유가 없는 한 10% 반영</t>
  </si>
  <si>
    <t>원  가  계  산  서</t>
    <phoneticPr fontId="2" type="noConversion"/>
  </si>
  <si>
    <t>세부 원가내역서 개별 강좌 인건비 합계액</t>
    <phoneticPr fontId="2" type="noConversion"/>
  </si>
  <si>
    <t>합계(세부 원가내역서 개별 강좌 경비 합계)</t>
    <phoneticPr fontId="2" type="noConversion"/>
  </si>
  <si>
    <t>세부원가내역서 개별 강좌 인건비 합계액</t>
    <phoneticPr fontId="2" type="noConversion"/>
  </si>
  <si>
    <r>
      <t xml:space="preserve"> [산업재해보상보험료] 
 사업주부담금 
</t>
    </r>
    <r>
      <rPr>
        <sz val="9"/>
        <color theme="1"/>
        <rFont val="맑은 고딕"/>
        <family val="3"/>
        <charset val="129"/>
        <scheme val="minor"/>
      </rPr>
      <t xml:space="preserve"> (인건비-인건비*필요경비공제율)</t>
    </r>
    <phoneticPr fontId="2" type="noConversion"/>
  </si>
  <si>
    <r>
      <t xml:space="preserve"> [고용보험료] 
 사업주부담금   
</t>
    </r>
    <r>
      <rPr>
        <sz val="9"/>
        <color theme="1"/>
        <rFont val="맑은 고딕"/>
        <family val="3"/>
        <charset val="129"/>
        <scheme val="minor"/>
      </rPr>
      <t xml:space="preserve"> (인건비-인건비*필요경비공제율)  </t>
    </r>
    <r>
      <rPr>
        <sz val="11"/>
        <color theme="1"/>
        <rFont val="맑은 고딕"/>
        <family val="3"/>
        <charset val="129"/>
        <scheme val="minor"/>
      </rPr>
      <t xml:space="preserve">           </t>
    </r>
    <phoneticPr fontId="2" type="noConversion"/>
  </si>
  <si>
    <r>
      <t xml:space="preserve"> [고용보험료] 
 사업주부담금   
 </t>
    </r>
    <r>
      <rPr>
        <sz val="9"/>
        <color theme="1"/>
        <rFont val="맑은 고딕"/>
        <family val="3"/>
        <charset val="129"/>
        <scheme val="minor"/>
      </rPr>
      <t xml:space="preserve">(인건비-인건비*필요경비공제율) </t>
    </r>
    <r>
      <rPr>
        <sz val="11"/>
        <color theme="1"/>
        <rFont val="맑은 고딕"/>
        <family val="3"/>
        <charset val="129"/>
        <scheme val="minor"/>
      </rPr>
      <t xml:space="preserve">            </t>
    </r>
    <phoneticPr fontId="2" type="noConversion"/>
  </si>
  <si>
    <t>선택형 
교육프로그램</t>
    <phoneticPr fontId="2" type="noConversion"/>
  </si>
  <si>
    <t>맞춤형 
프로그램</t>
    <phoneticPr fontId="2" type="noConversion"/>
  </si>
  <si>
    <t>선택형 교육 및 맞춤형 프로그램 운영 용역 합산 원가계산서</t>
    <phoneticPr fontId="2" type="noConversion"/>
  </si>
  <si>
    <t>생명과학</t>
  </si>
  <si>
    <t>늘봄교실1(월)</t>
  </si>
  <si>
    <t>늘봄교실2(월)</t>
  </si>
  <si>
    <t>늘봄교실2(화)</t>
  </si>
  <si>
    <t xml:space="preserve">  - 강사료: 학교에서 결정한 시간당 금액 예시) 40,000원(계약업체 강사료 지급하한금액: 시간당 40,000원)</t>
    <phoneticPr fontId="2" type="noConversion"/>
  </si>
  <si>
    <t>웹툰교실</t>
  </si>
  <si>
    <t>방송댄스</t>
  </si>
  <si>
    <t>3D스팀펜</t>
  </si>
  <si>
    <t>플루트</t>
  </si>
  <si>
    <t>골프</t>
  </si>
  <si>
    <t>농구</t>
  </si>
  <si>
    <t>탁구</t>
  </si>
  <si>
    <t>음악줄넘기</t>
  </si>
  <si>
    <t>늘봄교실3(월)</t>
    <phoneticPr fontId="2" type="noConversion"/>
  </si>
  <si>
    <t>늘봄교실4(월)</t>
    <phoneticPr fontId="2" type="noConversion"/>
  </si>
  <si>
    <t>늘봄교실1(화)</t>
    <phoneticPr fontId="2" type="noConversion"/>
  </si>
  <si>
    <t>늘봄교실3(화)</t>
    <phoneticPr fontId="2" type="noConversion"/>
  </si>
  <si>
    <t>늘봄교실4(화)</t>
    <phoneticPr fontId="2" type="noConversion"/>
  </si>
  <si>
    <t>늘봄교실1(수)</t>
    <phoneticPr fontId="2" type="noConversion"/>
  </si>
  <si>
    <t>늘봄교실2(수)</t>
    <phoneticPr fontId="2" type="noConversion"/>
  </si>
  <si>
    <t>늘봄교실3(수)</t>
    <phoneticPr fontId="2" type="noConversion"/>
  </si>
  <si>
    <t>늘봄교실4(수)</t>
    <phoneticPr fontId="2" type="noConversion"/>
  </si>
  <si>
    <t>늘봄교실1(목)</t>
    <phoneticPr fontId="2" type="noConversion"/>
  </si>
  <si>
    <t>늘봄교실2(목)</t>
    <phoneticPr fontId="2" type="noConversion"/>
  </si>
  <si>
    <t>늘봄교실3(목)</t>
    <phoneticPr fontId="2" type="noConversion"/>
  </si>
  <si>
    <t>늘봄교실4(목)</t>
    <phoneticPr fontId="2" type="noConversion"/>
  </si>
  <si>
    <t>늘봄교실1(금)</t>
    <phoneticPr fontId="2" type="noConversion"/>
  </si>
  <si>
    <t>늘봄교실2(금)</t>
    <phoneticPr fontId="2" type="noConversion"/>
  </si>
  <si>
    <t>늘봄교실3(금)</t>
    <phoneticPr fontId="2" type="noConversion"/>
  </si>
  <si>
    <t>늘봄교실4(금)</t>
    <phoneticPr fontId="2" type="noConversion"/>
  </si>
  <si>
    <t>항공과학&amp;드론</t>
  </si>
  <si>
    <t>서울돈암초등학교 2025학년도 늘봄학교 맞춤형 프로그램 운영 용역</t>
    <phoneticPr fontId="2" type="noConversion"/>
  </si>
  <si>
    <t>서울돈암초등학교 2025학년도 늘봄학교 선택형 교육 프로그램 운영 용역</t>
    <phoneticPr fontId="2" type="noConversion"/>
  </si>
  <si>
    <t>독서논술</t>
  </si>
  <si>
    <t>로봇조립</t>
  </si>
  <si>
    <t>바둑과체스</t>
  </si>
  <si>
    <t>스마트레고블록</t>
  </si>
  <si>
    <t>실험과학</t>
  </si>
  <si>
    <t>재즈댄스</t>
  </si>
  <si>
    <t>주산암산</t>
  </si>
  <si>
    <t>토탈공예</t>
  </si>
  <si>
    <t>한지와생활공예</t>
  </si>
  <si>
    <t xml:space="preserve">우쿨렐레 </t>
  </si>
  <si>
    <t>한자</t>
  </si>
  <si>
    <t>명품수학(주3회)</t>
  </si>
  <si>
    <t xml:space="preserve">바이올린 </t>
  </si>
  <si>
    <t>신설프로그램(일반)</t>
  </si>
  <si>
    <t>마인크래프트</t>
  </si>
  <si>
    <t>방송스피치</t>
    <phoneticPr fontId="2" type="noConversion"/>
  </si>
  <si>
    <t>오전배드민턴</t>
    <phoneticPr fontId="2" type="noConversion"/>
  </si>
  <si>
    <t>오전축구</t>
    <phoneticPr fontId="2" type="noConversion"/>
  </si>
  <si>
    <t>드럼</t>
    <phoneticPr fontId="2" type="noConversion"/>
  </si>
  <si>
    <t>배드민턴[60분]</t>
    <phoneticPr fontId="2" type="noConversion"/>
  </si>
  <si>
    <t>축구[60분]</t>
    <phoneticPr fontId="2" type="noConversion"/>
  </si>
  <si>
    <t>원어민영어</t>
    <phoneticPr fontId="2" type="noConversion"/>
  </si>
  <si>
    <t>서울돈암초등학교 2025학년도 늘봄학교 선택형 교육 및 맞춤형 프로그램 운영 용역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</si>
</sst>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;[Red]\-#,##0\ "/>
    <numFmt numFmtId="178" formatCode="#,##0.0_ ;[Red]\-#,##0.0\ "/>
    <numFmt numFmtId="179" formatCode="#,##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3" borderId="1" xfId="0" applyFill="1" applyBorder="1" applyProtection="1">
      <alignment vertical="center"/>
      <protection locked="0"/>
    </xf>
    <xf numFmtId="41" fontId="0" fillId="3" borderId="1" xfId="1" applyFont="1" applyFill="1" applyBorder="1" applyProtection="1">
      <alignment vertical="center"/>
      <protection locked="0"/>
    </xf>
    <xf numFmtId="177" fontId="0" fillId="3" borderId="1" xfId="1" applyNumberFormat="1" applyFont="1" applyFill="1" applyBorder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9" fontId="4" fillId="0" borderId="1" xfId="0" applyNumberFormat="1" applyFont="1" applyBorder="1" applyAlignment="1">
      <alignment horizontal="center" vertical="center" wrapText="1"/>
    </xf>
    <xf numFmtId="41" fontId="0" fillId="0" borderId="1" xfId="1" applyFont="1" applyFill="1" applyBorder="1" applyProtection="1">
      <alignment vertical="center"/>
      <protection locked="0"/>
    </xf>
    <xf numFmtId="41" fontId="0" fillId="0" borderId="1" xfId="1" applyFont="1" applyBorder="1" applyProtection="1">
      <alignment vertical="center"/>
    </xf>
    <xf numFmtId="41" fontId="0" fillId="0" borderId="1" xfId="1" applyFont="1" applyFill="1" applyBorder="1" applyProtection="1">
      <alignment vertical="center"/>
    </xf>
    <xf numFmtId="41" fontId="5" fillId="0" borderId="1" xfId="1" applyFont="1" applyFill="1" applyBorder="1" applyAlignment="1">
      <alignment horizontal="right" vertical="center" wrapText="1" inden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Protection="1">
      <alignment vertical="center"/>
      <protection locked="0"/>
    </xf>
    <xf numFmtId="41" fontId="5" fillId="2" borderId="22" xfId="1" applyFont="1" applyFill="1" applyBorder="1" applyAlignment="1">
      <alignment horizontal="right" vertical="center" wrapText="1" indent="1"/>
    </xf>
    <xf numFmtId="0" fontId="0" fillId="0" borderId="8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78" fontId="0" fillId="3" borderId="1" xfId="1" applyNumberFormat="1" applyFont="1" applyFill="1" applyBorder="1" applyProtection="1">
      <alignment vertical="center"/>
      <protection locked="0"/>
    </xf>
    <xf numFmtId="9" fontId="0" fillId="0" borderId="1" xfId="1" applyNumberFormat="1" applyFont="1" applyFill="1" applyBorder="1" applyAlignment="1" applyProtection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>
      <alignment vertical="center"/>
    </xf>
    <xf numFmtId="41" fontId="0" fillId="0" borderId="31" xfId="0" applyNumberFormat="1" applyBorder="1">
      <alignment vertical="center"/>
    </xf>
    <xf numFmtId="41" fontId="8" fillId="0" borderId="36" xfId="0" applyNumberFormat="1" applyFont="1" applyBorder="1">
      <alignment vertical="center"/>
    </xf>
    <xf numFmtId="0" fontId="0" fillId="4" borderId="0" xfId="0" applyFill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41" fontId="0" fillId="4" borderId="1" xfId="1" applyFont="1" applyFill="1" applyBorder="1" applyProtection="1">
      <alignment vertical="center"/>
    </xf>
    <xf numFmtId="41" fontId="0" fillId="4" borderId="7" xfId="1" applyFont="1" applyFill="1" applyBorder="1" applyProtection="1">
      <alignment vertical="center"/>
    </xf>
    <xf numFmtId="0" fontId="0" fillId="4" borderId="37" xfId="0" applyFill="1" applyBorder="1">
      <alignment vertical="center"/>
    </xf>
    <xf numFmtId="41" fontId="8" fillId="4" borderId="38" xfId="0" applyNumberFormat="1" applyFont="1" applyFill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176" fontId="4" fillId="3" borderId="1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center"/>
    </xf>
    <xf numFmtId="0" fontId="12" fillId="0" borderId="7" xfId="0" applyFont="1" applyBorder="1" applyAlignment="1" applyProtection="1">
      <alignment horizontal="left" vertical="center" wrapText="1"/>
      <protection locked="0"/>
    </xf>
    <xf numFmtId="10" fontId="4" fillId="3" borderId="1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3" borderId="7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79" fontId="0" fillId="3" borderId="1" xfId="0" applyNumberFormat="1" applyFill="1" applyBorder="1" applyProtection="1">
      <alignment vertical="center"/>
      <protection locked="0"/>
    </xf>
    <xf numFmtId="10" fontId="0" fillId="3" borderId="1" xfId="0" applyNumberFormat="1" applyFill="1" applyBorder="1" applyProtection="1">
      <alignment vertical="center"/>
      <protection locked="0"/>
    </xf>
    <xf numFmtId="9" fontId="0" fillId="3" borderId="1" xfId="1" applyNumberFormat="1" applyFont="1" applyFill="1" applyBorder="1" applyAlignment="1" applyProtection="1">
      <alignment horizontal="right" vertical="center"/>
    </xf>
    <xf numFmtId="41" fontId="0" fillId="3" borderId="1" xfId="1" applyFont="1" applyFill="1" applyBorder="1" applyProtection="1">
      <alignment vertical="center"/>
    </xf>
    <xf numFmtId="10" fontId="0" fillId="0" borderId="1" xfId="0" applyNumberFormat="1" applyBorder="1" applyProtection="1">
      <alignment vertical="center"/>
      <protection locked="0"/>
    </xf>
    <xf numFmtId="41" fontId="8" fillId="0" borderId="22" xfId="0" applyNumberFormat="1" applyFont="1" applyBorder="1">
      <alignment vertical="center"/>
    </xf>
    <xf numFmtId="0" fontId="0" fillId="0" borderId="41" xfId="0" applyBorder="1">
      <alignment vertical="center"/>
    </xf>
    <xf numFmtId="10" fontId="4" fillId="0" borderId="19" xfId="0" applyNumberFormat="1" applyFont="1" applyBorder="1" applyAlignment="1">
      <alignment horizontal="center" vertical="center" wrapText="1"/>
    </xf>
    <xf numFmtId="41" fontId="5" fillId="0" borderId="9" xfId="1" applyFont="1" applyFill="1" applyBorder="1" applyAlignment="1">
      <alignment horizontal="right" vertical="center" wrapText="1" indent="1"/>
    </xf>
    <xf numFmtId="0" fontId="4" fillId="0" borderId="23" xfId="0" applyFont="1" applyBorder="1" applyAlignment="1">
      <alignment horizontal="center" vertical="center" wrapText="1"/>
    </xf>
    <xf numFmtId="41" fontId="0" fillId="0" borderId="7" xfId="1" applyFont="1" applyFill="1" applyBorder="1" applyProtection="1">
      <alignment vertical="center"/>
    </xf>
    <xf numFmtId="41" fontId="8" fillId="0" borderId="23" xfId="0" applyNumberFormat="1" applyFont="1" applyBorder="1">
      <alignment vertical="center"/>
    </xf>
    <xf numFmtId="179" fontId="8" fillId="0" borderId="28" xfId="0" applyNumberFormat="1" applyFont="1" applyBorder="1">
      <alignment vertical="center"/>
    </xf>
    <xf numFmtId="41" fontId="15" fillId="0" borderId="0" xfId="0" applyNumberFormat="1" applyFo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13" fillId="3" borderId="1" xfId="0" applyNumberFormat="1" applyFont="1" applyFill="1" applyBorder="1" applyAlignment="1">
      <alignment horizontal="center" vertical="center" wrapText="1"/>
    </xf>
    <xf numFmtId="176" fontId="13" fillId="0" borderId="7" xfId="0" applyNumberFormat="1" applyFont="1" applyBorder="1" applyAlignment="1">
      <alignment horizontal="center" vertical="center" wrapText="1"/>
    </xf>
    <xf numFmtId="43" fontId="0" fillId="0" borderId="0" xfId="0" applyNumberFormat="1">
      <alignment vertical="center"/>
    </xf>
    <xf numFmtId="10" fontId="0" fillId="3" borderId="1" xfId="0" applyNumberFormat="1" applyFill="1" applyBorder="1" applyAlignment="1" applyProtection="1">
      <alignment horizontal="right" vertical="center"/>
      <protection locked="0"/>
    </xf>
    <xf numFmtId="10" fontId="0" fillId="0" borderId="1" xfId="0" applyNumberFormat="1" applyBorder="1" applyAlignment="1" applyProtection="1">
      <alignment horizontal="right" vertical="center"/>
      <protection locked="0"/>
    </xf>
    <xf numFmtId="176" fontId="0" fillId="3" borderId="1" xfId="1" applyNumberFormat="1" applyFont="1" applyFill="1" applyBorder="1" applyAlignment="1" applyProtection="1">
      <alignment horizontal="right" vertical="center"/>
      <protection locked="0"/>
    </xf>
    <xf numFmtId="176" fontId="0" fillId="3" borderId="1" xfId="1" applyNumberFormat="1" applyFont="1" applyFill="1" applyBorder="1" applyProtection="1">
      <alignment vertical="center"/>
      <protection locked="0"/>
    </xf>
    <xf numFmtId="41" fontId="0" fillId="3" borderId="1" xfId="1" applyFont="1" applyFill="1" applyBorder="1">
      <alignment vertical="center"/>
    </xf>
    <xf numFmtId="0" fontId="0" fillId="5" borderId="1" xfId="0" applyFill="1" applyBorder="1" applyProtection="1">
      <alignment vertical="center"/>
      <protection locked="0"/>
    </xf>
    <xf numFmtId="41" fontId="3" fillId="0" borderId="24" xfId="0" applyNumberFormat="1" applyFont="1" applyBorder="1" applyAlignment="1">
      <alignment horizontal="center" vertical="center"/>
    </xf>
    <xf numFmtId="41" fontId="3" fillId="0" borderId="39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3" borderId="9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A16" zoomScale="85" zoomScaleNormal="85" workbookViewId="0">
      <selection activeCell="S22" sqref="S22"/>
    </sheetView>
  </sheetViews>
  <sheetFormatPr defaultRowHeight="16.5" x14ac:dyDescent="0.3"/>
  <cols>
    <col min="1" max="1" width="6.625" customWidth="1"/>
    <col min="2" max="2" width="23" customWidth="1"/>
    <col min="3" max="3" width="10.625" customWidth="1"/>
    <col min="4" max="4" width="9.5" customWidth="1"/>
    <col min="6" max="6" width="10.625" customWidth="1"/>
    <col min="7" max="7" width="10.25" bestFit="1" customWidth="1"/>
    <col min="10" max="11" width="9" customWidth="1"/>
    <col min="14" max="14" width="10.625" customWidth="1"/>
    <col min="15" max="15" width="15.625" customWidth="1"/>
    <col min="16" max="16" width="10.625" customWidth="1"/>
    <col min="17" max="17" width="13.125" customWidth="1"/>
    <col min="18" max="18" width="10.625" customWidth="1"/>
    <col min="19" max="19" width="13.125" customWidth="1"/>
    <col min="20" max="20" width="10.625" customWidth="1"/>
    <col min="21" max="21" width="13.125" customWidth="1"/>
    <col min="22" max="22" width="10.625" style="36" customWidth="1"/>
    <col min="23" max="23" width="15.625" style="36" customWidth="1"/>
    <col min="24" max="24" width="12.625" bestFit="1" customWidth="1"/>
  </cols>
  <sheetData>
    <row r="1" spans="1:24" ht="18" thickBot="1" x14ac:dyDescent="0.45"/>
    <row r="2" spans="1:24" ht="33" customHeight="1" thickBot="1" x14ac:dyDescent="0.35">
      <c r="A2" s="98" t="s">
        <v>70</v>
      </c>
      <c r="B2" s="99"/>
      <c r="C2" s="99"/>
      <c r="D2" s="99"/>
      <c r="E2" s="99"/>
      <c r="F2" s="99"/>
      <c r="G2" s="99"/>
      <c r="H2" s="100"/>
      <c r="I2" s="99" t="s">
        <v>119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1:24" ht="29.25" customHeight="1" x14ac:dyDescent="0.3">
      <c r="A3" s="79" t="s">
        <v>0</v>
      </c>
      <c r="B3" s="82" t="s">
        <v>25</v>
      </c>
      <c r="C3" s="85" t="s">
        <v>41</v>
      </c>
      <c r="D3" s="88" t="s">
        <v>33</v>
      </c>
      <c r="E3" s="89"/>
      <c r="F3" s="92" t="s">
        <v>32</v>
      </c>
      <c r="G3" s="93"/>
      <c r="H3" s="93"/>
      <c r="I3" s="93"/>
      <c r="J3" s="93"/>
      <c r="K3" s="93"/>
      <c r="L3" s="93"/>
      <c r="M3" s="94"/>
      <c r="N3" s="101" t="s">
        <v>1</v>
      </c>
      <c r="O3" s="101"/>
      <c r="P3" s="101"/>
      <c r="Q3" s="101"/>
      <c r="R3" s="101"/>
      <c r="S3" s="101"/>
      <c r="T3" s="101"/>
      <c r="U3" s="101"/>
      <c r="V3" s="101"/>
      <c r="W3" s="102"/>
    </row>
    <row r="4" spans="1:24" ht="22.5" customHeight="1" x14ac:dyDescent="0.3">
      <c r="A4" s="80"/>
      <c r="B4" s="83"/>
      <c r="C4" s="86"/>
      <c r="D4" s="90"/>
      <c r="E4" s="91"/>
      <c r="F4" s="95"/>
      <c r="G4" s="96"/>
      <c r="H4" s="96"/>
      <c r="I4" s="96"/>
      <c r="J4" s="96"/>
      <c r="K4" s="96"/>
      <c r="L4" s="96"/>
      <c r="M4" s="97"/>
      <c r="N4" s="103" t="s">
        <v>2</v>
      </c>
      <c r="O4" s="103"/>
      <c r="P4" s="103" t="s">
        <v>3</v>
      </c>
      <c r="Q4" s="103"/>
      <c r="R4" s="103" t="s">
        <v>4</v>
      </c>
      <c r="S4" s="103"/>
      <c r="T4" s="103" t="s">
        <v>5</v>
      </c>
      <c r="U4" s="103"/>
      <c r="V4" s="104" t="s">
        <v>40</v>
      </c>
      <c r="W4" s="105"/>
    </row>
    <row r="5" spans="1:24" ht="80.25" customHeight="1" x14ac:dyDescent="0.3">
      <c r="A5" s="81"/>
      <c r="B5" s="84"/>
      <c r="C5" s="87"/>
      <c r="D5" s="43" t="s">
        <v>38</v>
      </c>
      <c r="E5" s="27" t="s">
        <v>30</v>
      </c>
      <c r="F5" s="28" t="s">
        <v>31</v>
      </c>
      <c r="G5" s="26" t="s">
        <v>9</v>
      </c>
      <c r="H5" s="26" t="s">
        <v>6</v>
      </c>
      <c r="I5" s="26" t="s">
        <v>23</v>
      </c>
      <c r="J5" s="26" t="s">
        <v>34</v>
      </c>
      <c r="K5" s="26" t="s">
        <v>36</v>
      </c>
      <c r="L5" s="26" t="s">
        <v>37</v>
      </c>
      <c r="M5" s="26" t="s">
        <v>35</v>
      </c>
      <c r="N5" s="6" t="s">
        <v>21</v>
      </c>
      <c r="O5" s="7" t="s">
        <v>8</v>
      </c>
      <c r="P5" s="6" t="s">
        <v>7</v>
      </c>
      <c r="Q5" s="8" t="s">
        <v>8</v>
      </c>
      <c r="R5" s="6" t="s">
        <v>7</v>
      </c>
      <c r="S5" s="7" t="s">
        <v>8</v>
      </c>
      <c r="T5" s="6" t="s">
        <v>7</v>
      </c>
      <c r="U5" s="7" t="s">
        <v>8</v>
      </c>
      <c r="V5" s="37" t="s">
        <v>7</v>
      </c>
      <c r="W5" s="38" t="s">
        <v>8</v>
      </c>
    </row>
    <row r="6" spans="1:24" x14ac:dyDescent="0.3">
      <c r="A6" s="1">
        <v>1</v>
      </c>
      <c r="B6" s="3" t="s">
        <v>94</v>
      </c>
      <c r="C6" s="75">
        <v>33500</v>
      </c>
      <c r="D6" s="5">
        <v>1200</v>
      </c>
      <c r="E6" s="74"/>
      <c r="F6" s="2">
        <f>ROUND(IF(D6=0,C6+C6*E6,C6+D6),-1)</f>
        <v>34700</v>
      </c>
      <c r="G6" s="4">
        <v>24</v>
      </c>
      <c r="H6" s="29">
        <v>11</v>
      </c>
      <c r="I6" s="13">
        <f>G6*H6</f>
        <v>264</v>
      </c>
      <c r="J6" s="73">
        <v>0.78</v>
      </c>
      <c r="K6" s="31">
        <f t="shared" ref="K6:K13" si="0">(1/J6-(1+L6+M6+L6*M6))/((1+L6+M6+L6*M6))</f>
        <v>9.9529401416193639E-2</v>
      </c>
      <c r="L6" s="30">
        <v>0.06</v>
      </c>
      <c r="M6" s="30">
        <v>0.1</v>
      </c>
      <c r="N6" s="14">
        <f t="shared" ref="N6:N13" si="1">F6*J6</f>
        <v>27066</v>
      </c>
      <c r="O6" s="14">
        <f t="shared" ref="O6:O13" si="2">N6*$I6</f>
        <v>7145424</v>
      </c>
      <c r="P6" s="14">
        <f t="shared" ref="P6:P13" si="3">N6*K6</f>
        <v>2693.8627787306968</v>
      </c>
      <c r="Q6" s="14">
        <f t="shared" ref="Q6:Q13" si="4">O6*K6</f>
        <v>711179.77358490403</v>
      </c>
      <c r="R6" s="14">
        <f t="shared" ref="R6:R13" si="5">(N6+P6)*L6</f>
        <v>1785.5917667238418</v>
      </c>
      <c r="S6" s="14">
        <f t="shared" ref="S6:S13" si="6">(O6+Q6)*L6</f>
        <v>471396.22641509422</v>
      </c>
      <c r="T6" s="14">
        <f t="shared" ref="T6:T13" si="7">(N6+P6+R6)*M6</f>
        <v>3154.545454545454</v>
      </c>
      <c r="U6" s="15">
        <f t="shared" ref="U6:U13" si="8">(O6+Q6+S6)*M6</f>
        <v>832799.99999999988</v>
      </c>
      <c r="V6" s="39">
        <f t="shared" ref="V6:V13" si="9">ROUND(N6+P6+R6+T6,0)</f>
        <v>34700</v>
      </c>
      <c r="W6" s="40">
        <f t="shared" ref="W6:W13" si="10">ROUND(O6+Q6+S6+U6,0)</f>
        <v>9160800</v>
      </c>
      <c r="X6" s="11"/>
    </row>
    <row r="7" spans="1:24" x14ac:dyDescent="0.3">
      <c r="A7" s="1">
        <v>2</v>
      </c>
      <c r="B7" s="3" t="s">
        <v>96</v>
      </c>
      <c r="C7" s="75">
        <v>33500</v>
      </c>
      <c r="D7" s="5">
        <v>1200</v>
      </c>
      <c r="E7" s="74"/>
      <c r="F7" s="2">
        <f t="shared" ref="F7:F40" si="11">ROUND(IF(D7=0,C7+C7*E7,C7+D7),-1)</f>
        <v>34700</v>
      </c>
      <c r="G7" s="4">
        <v>64</v>
      </c>
      <c r="H7" s="29">
        <v>11</v>
      </c>
      <c r="I7" s="13">
        <f t="shared" ref="I7:I13" si="12">G7*H7</f>
        <v>704</v>
      </c>
      <c r="J7" s="73">
        <v>0.78</v>
      </c>
      <c r="K7" s="31">
        <f t="shared" si="0"/>
        <v>9.9529401416193639E-2</v>
      </c>
      <c r="L7" s="30">
        <v>0.06</v>
      </c>
      <c r="M7" s="30">
        <v>0.1</v>
      </c>
      <c r="N7" s="14">
        <f t="shared" si="1"/>
        <v>27066</v>
      </c>
      <c r="O7" s="14">
        <f t="shared" si="2"/>
        <v>19054464</v>
      </c>
      <c r="P7" s="14">
        <f t="shared" si="3"/>
        <v>2693.8627787306968</v>
      </c>
      <c r="Q7" s="14">
        <f t="shared" si="4"/>
        <v>1896479.3962264108</v>
      </c>
      <c r="R7" s="14">
        <f t="shared" si="5"/>
        <v>1785.5917667238418</v>
      </c>
      <c r="S7" s="14">
        <f t="shared" si="6"/>
        <v>1257056.6037735846</v>
      </c>
      <c r="T7" s="14">
        <f t="shared" si="7"/>
        <v>3154.545454545454</v>
      </c>
      <c r="U7" s="15">
        <f t="shared" si="8"/>
        <v>2220799.9999999995</v>
      </c>
      <c r="V7" s="39">
        <f t="shared" si="9"/>
        <v>34700</v>
      </c>
      <c r="W7" s="40">
        <f t="shared" si="10"/>
        <v>24428800</v>
      </c>
    </row>
    <row r="8" spans="1:24" x14ac:dyDescent="0.3">
      <c r="A8" s="1">
        <v>3</v>
      </c>
      <c r="B8" s="3" t="s">
        <v>97</v>
      </c>
      <c r="C8" s="75">
        <v>33500</v>
      </c>
      <c r="D8" s="5">
        <v>1200</v>
      </c>
      <c r="E8" s="74"/>
      <c r="F8" s="2">
        <f t="shared" si="11"/>
        <v>34700</v>
      </c>
      <c r="G8" s="4">
        <v>33</v>
      </c>
      <c r="H8" s="29">
        <v>11</v>
      </c>
      <c r="I8" s="13">
        <f t="shared" si="12"/>
        <v>363</v>
      </c>
      <c r="J8" s="73">
        <v>0.78</v>
      </c>
      <c r="K8" s="31">
        <f t="shared" si="0"/>
        <v>9.9529401416193639E-2</v>
      </c>
      <c r="L8" s="30">
        <v>0.06</v>
      </c>
      <c r="M8" s="30">
        <v>0.1</v>
      </c>
      <c r="N8" s="14">
        <f t="shared" si="1"/>
        <v>27066</v>
      </c>
      <c r="O8" s="14">
        <f t="shared" si="2"/>
        <v>9824958</v>
      </c>
      <c r="P8" s="14">
        <f t="shared" si="3"/>
        <v>2693.8627787306968</v>
      </c>
      <c r="Q8" s="14">
        <f t="shared" si="4"/>
        <v>977872.18867924297</v>
      </c>
      <c r="R8" s="14">
        <f t="shared" si="5"/>
        <v>1785.5917667238418</v>
      </c>
      <c r="S8" s="14">
        <f t="shared" si="6"/>
        <v>648169.81132075458</v>
      </c>
      <c r="T8" s="14">
        <f t="shared" si="7"/>
        <v>3154.545454545454</v>
      </c>
      <c r="U8" s="15">
        <f t="shared" si="8"/>
        <v>1145099.9999999998</v>
      </c>
      <c r="V8" s="39">
        <f t="shared" si="9"/>
        <v>34700</v>
      </c>
      <c r="W8" s="40">
        <f t="shared" si="10"/>
        <v>12596100</v>
      </c>
    </row>
    <row r="9" spans="1:24" x14ac:dyDescent="0.3">
      <c r="A9" s="1">
        <v>4</v>
      </c>
      <c r="B9" s="3" t="s">
        <v>120</v>
      </c>
      <c r="C9" s="75">
        <v>33500</v>
      </c>
      <c r="D9" s="5">
        <v>1200</v>
      </c>
      <c r="E9" s="74"/>
      <c r="F9" s="2">
        <f t="shared" si="11"/>
        <v>34700</v>
      </c>
      <c r="G9" s="4">
        <v>11</v>
      </c>
      <c r="H9" s="29">
        <v>11</v>
      </c>
      <c r="I9" s="13">
        <f t="shared" si="12"/>
        <v>121</v>
      </c>
      <c r="J9" s="73">
        <v>0.78</v>
      </c>
      <c r="K9" s="31">
        <f t="shared" si="0"/>
        <v>9.9529401416193639E-2</v>
      </c>
      <c r="L9" s="30">
        <v>0.06</v>
      </c>
      <c r="M9" s="30">
        <v>0.1</v>
      </c>
      <c r="N9" s="14">
        <f t="shared" si="1"/>
        <v>27066</v>
      </c>
      <c r="O9" s="14">
        <f t="shared" si="2"/>
        <v>3274986</v>
      </c>
      <c r="P9" s="14">
        <f t="shared" si="3"/>
        <v>2693.8627787306968</v>
      </c>
      <c r="Q9" s="14">
        <f t="shared" si="4"/>
        <v>325957.39622641436</v>
      </c>
      <c r="R9" s="14">
        <f t="shared" si="5"/>
        <v>1785.5917667238418</v>
      </c>
      <c r="S9" s="14">
        <f t="shared" si="6"/>
        <v>216056.60377358485</v>
      </c>
      <c r="T9" s="14">
        <f t="shared" si="7"/>
        <v>3154.545454545454</v>
      </c>
      <c r="U9" s="15">
        <f t="shared" si="8"/>
        <v>381700</v>
      </c>
      <c r="V9" s="39">
        <f t="shared" si="9"/>
        <v>34700</v>
      </c>
      <c r="W9" s="40">
        <f t="shared" si="10"/>
        <v>4198700</v>
      </c>
    </row>
    <row r="10" spans="1:24" x14ac:dyDescent="0.3">
      <c r="A10" s="1">
        <v>5</v>
      </c>
      <c r="B10" s="3" t="s">
        <v>121</v>
      </c>
      <c r="C10" s="75">
        <v>33500</v>
      </c>
      <c r="D10" s="5">
        <v>1200</v>
      </c>
      <c r="E10" s="74"/>
      <c r="F10" s="2">
        <f t="shared" si="11"/>
        <v>34700</v>
      </c>
      <c r="G10" s="4">
        <v>29</v>
      </c>
      <c r="H10" s="29">
        <v>11</v>
      </c>
      <c r="I10" s="13">
        <f t="shared" si="12"/>
        <v>319</v>
      </c>
      <c r="J10" s="73">
        <v>0.78</v>
      </c>
      <c r="K10" s="31">
        <f t="shared" si="0"/>
        <v>9.9529401416193639E-2</v>
      </c>
      <c r="L10" s="30">
        <v>0.06</v>
      </c>
      <c r="M10" s="30">
        <v>0.1</v>
      </c>
      <c r="N10" s="14">
        <f t="shared" si="1"/>
        <v>27066</v>
      </c>
      <c r="O10" s="14">
        <f t="shared" si="2"/>
        <v>8634054</v>
      </c>
      <c r="P10" s="14">
        <f t="shared" si="3"/>
        <v>2693.8627787306968</v>
      </c>
      <c r="Q10" s="14">
        <f t="shared" si="4"/>
        <v>859342.22641509236</v>
      </c>
      <c r="R10" s="14">
        <f t="shared" si="5"/>
        <v>1785.5917667238418</v>
      </c>
      <c r="S10" s="14">
        <f t="shared" si="6"/>
        <v>569603.77358490555</v>
      </c>
      <c r="T10" s="14">
        <f t="shared" si="7"/>
        <v>3154.545454545454</v>
      </c>
      <c r="U10" s="15">
        <f t="shared" si="8"/>
        <v>1006299.9999999999</v>
      </c>
      <c r="V10" s="39">
        <f t="shared" si="9"/>
        <v>34700</v>
      </c>
      <c r="W10" s="40">
        <f t="shared" si="10"/>
        <v>11069300</v>
      </c>
      <c r="X10" s="11"/>
    </row>
    <row r="11" spans="1:24" x14ac:dyDescent="0.3">
      <c r="A11" s="1">
        <v>6</v>
      </c>
      <c r="B11" s="3" t="s">
        <v>134</v>
      </c>
      <c r="C11" s="75">
        <v>33500</v>
      </c>
      <c r="D11" s="5">
        <v>1200</v>
      </c>
      <c r="E11" s="74"/>
      <c r="F11" s="2">
        <f t="shared" si="11"/>
        <v>34700</v>
      </c>
      <c r="G11" s="4">
        <v>43</v>
      </c>
      <c r="H11" s="29">
        <v>11</v>
      </c>
      <c r="I11" s="13">
        <f t="shared" si="12"/>
        <v>473</v>
      </c>
      <c r="J11" s="73">
        <v>0.78</v>
      </c>
      <c r="K11" s="31">
        <f t="shared" si="0"/>
        <v>9.9529401416193639E-2</v>
      </c>
      <c r="L11" s="30">
        <v>0.06</v>
      </c>
      <c r="M11" s="30">
        <v>0.1</v>
      </c>
      <c r="N11" s="14">
        <f t="shared" si="1"/>
        <v>27066</v>
      </c>
      <c r="O11" s="14">
        <f t="shared" si="2"/>
        <v>12802218</v>
      </c>
      <c r="P11" s="14">
        <f t="shared" si="3"/>
        <v>2693.8627787306968</v>
      </c>
      <c r="Q11" s="14">
        <f t="shared" si="4"/>
        <v>1274197.0943396196</v>
      </c>
      <c r="R11" s="14">
        <f t="shared" si="5"/>
        <v>1785.5917667238418</v>
      </c>
      <c r="S11" s="14">
        <f t="shared" si="6"/>
        <v>844584.90566037723</v>
      </c>
      <c r="T11" s="14">
        <f t="shared" si="7"/>
        <v>3154.545454545454</v>
      </c>
      <c r="U11" s="15">
        <f t="shared" si="8"/>
        <v>1492100</v>
      </c>
      <c r="V11" s="39">
        <f t="shared" si="9"/>
        <v>34700</v>
      </c>
      <c r="W11" s="40">
        <f t="shared" si="10"/>
        <v>16413100</v>
      </c>
    </row>
    <row r="12" spans="1:24" x14ac:dyDescent="0.3">
      <c r="A12" s="1">
        <v>7</v>
      </c>
      <c r="B12" s="3" t="s">
        <v>122</v>
      </c>
      <c r="C12" s="75">
        <v>33500</v>
      </c>
      <c r="D12" s="5">
        <v>1200</v>
      </c>
      <c r="E12" s="74"/>
      <c r="F12" s="2">
        <f t="shared" si="11"/>
        <v>34700</v>
      </c>
      <c r="G12" s="4">
        <v>21</v>
      </c>
      <c r="H12" s="29">
        <v>11</v>
      </c>
      <c r="I12" s="13">
        <f t="shared" si="12"/>
        <v>231</v>
      </c>
      <c r="J12" s="73">
        <v>0.78</v>
      </c>
      <c r="K12" s="31">
        <f t="shared" si="0"/>
        <v>9.9529401416193639E-2</v>
      </c>
      <c r="L12" s="30">
        <v>0.06</v>
      </c>
      <c r="M12" s="30">
        <v>0.1</v>
      </c>
      <c r="N12" s="14">
        <f t="shared" si="1"/>
        <v>27066</v>
      </c>
      <c r="O12" s="14">
        <f t="shared" si="2"/>
        <v>6252246</v>
      </c>
      <c r="P12" s="14">
        <f t="shared" si="3"/>
        <v>2693.8627787306968</v>
      </c>
      <c r="Q12" s="14">
        <f t="shared" si="4"/>
        <v>622282.30188679101</v>
      </c>
      <c r="R12" s="14">
        <f t="shared" si="5"/>
        <v>1785.5917667238418</v>
      </c>
      <c r="S12" s="14">
        <f t="shared" si="6"/>
        <v>412471.69811320747</v>
      </c>
      <c r="T12" s="14">
        <f t="shared" si="7"/>
        <v>3154.545454545454</v>
      </c>
      <c r="U12" s="15">
        <f t="shared" si="8"/>
        <v>728700</v>
      </c>
      <c r="V12" s="39">
        <f t="shared" si="9"/>
        <v>34700</v>
      </c>
      <c r="W12" s="40">
        <f t="shared" si="10"/>
        <v>8015700</v>
      </c>
    </row>
    <row r="13" spans="1:24" x14ac:dyDescent="0.3">
      <c r="A13" s="1">
        <v>8</v>
      </c>
      <c r="B13" s="3" t="s">
        <v>93</v>
      </c>
      <c r="C13" s="75">
        <v>33500</v>
      </c>
      <c r="D13" s="5">
        <v>1200</v>
      </c>
      <c r="E13" s="74"/>
      <c r="F13" s="2">
        <f t="shared" si="11"/>
        <v>34700</v>
      </c>
      <c r="G13" s="4">
        <v>37</v>
      </c>
      <c r="H13" s="29">
        <v>11</v>
      </c>
      <c r="I13" s="13">
        <f t="shared" si="12"/>
        <v>407</v>
      </c>
      <c r="J13" s="73">
        <v>0.78</v>
      </c>
      <c r="K13" s="31">
        <f t="shared" si="0"/>
        <v>9.9529401416193639E-2</v>
      </c>
      <c r="L13" s="30">
        <v>0.06</v>
      </c>
      <c r="M13" s="30">
        <v>0.1</v>
      </c>
      <c r="N13" s="14">
        <f t="shared" si="1"/>
        <v>27066</v>
      </c>
      <c r="O13" s="14">
        <f t="shared" si="2"/>
        <v>11015862</v>
      </c>
      <c r="P13" s="14">
        <f t="shared" si="3"/>
        <v>2693.8627787306968</v>
      </c>
      <c r="Q13" s="14">
        <f t="shared" si="4"/>
        <v>1096402.1509433936</v>
      </c>
      <c r="R13" s="14">
        <f t="shared" si="5"/>
        <v>1785.5917667238418</v>
      </c>
      <c r="S13" s="14">
        <f t="shared" si="6"/>
        <v>726735.8490566035</v>
      </c>
      <c r="T13" s="14">
        <f t="shared" si="7"/>
        <v>3154.545454545454</v>
      </c>
      <c r="U13" s="15">
        <f t="shared" si="8"/>
        <v>1283899.9999999998</v>
      </c>
      <c r="V13" s="39">
        <f t="shared" si="9"/>
        <v>34700</v>
      </c>
      <c r="W13" s="40">
        <f t="shared" si="10"/>
        <v>14122900</v>
      </c>
    </row>
    <row r="14" spans="1:24" x14ac:dyDescent="0.3">
      <c r="A14" s="1">
        <v>9</v>
      </c>
      <c r="B14" s="3" t="s">
        <v>135</v>
      </c>
      <c r="C14" s="75">
        <v>33500</v>
      </c>
      <c r="D14" s="5">
        <v>1200</v>
      </c>
      <c r="E14" s="74"/>
      <c r="F14" s="2">
        <f t="shared" ref="F14" si="13">ROUND(IF(D14=0,C14+C14*E14,C14+D14),-1)</f>
        <v>34700</v>
      </c>
      <c r="G14" s="4">
        <v>14</v>
      </c>
      <c r="H14" s="29">
        <v>11</v>
      </c>
      <c r="I14" s="13">
        <f t="shared" ref="I14" si="14">G14*H14</f>
        <v>154</v>
      </c>
      <c r="J14" s="73">
        <v>0.78</v>
      </c>
      <c r="K14" s="31">
        <f t="shared" ref="K14" si="15">(1/J14-(1+L14+M14+L14*M14))/((1+L14+M14+L14*M14))</f>
        <v>9.9529401416193639E-2</v>
      </c>
      <c r="L14" s="30">
        <v>0.06</v>
      </c>
      <c r="M14" s="30">
        <v>0.1</v>
      </c>
      <c r="N14" s="14">
        <f t="shared" ref="N14" si="16">F14*J14</f>
        <v>27066</v>
      </c>
      <c r="O14" s="14">
        <f t="shared" ref="O14" si="17">N14*$I14</f>
        <v>4168164</v>
      </c>
      <c r="P14" s="14">
        <f t="shared" ref="P14" si="18">N14*K14</f>
        <v>2693.8627787306968</v>
      </c>
      <c r="Q14" s="14">
        <f t="shared" ref="Q14" si="19">O14*K14</f>
        <v>414854.86792452732</v>
      </c>
      <c r="R14" s="14">
        <f t="shared" ref="R14" si="20">(N14+P14)*L14</f>
        <v>1785.5917667238418</v>
      </c>
      <c r="S14" s="14">
        <f t="shared" ref="S14" si="21">(O14+Q14)*L14</f>
        <v>274981.13207547163</v>
      </c>
      <c r="T14" s="14">
        <f t="shared" ref="T14" si="22">(N14+P14+R14)*M14</f>
        <v>3154.545454545454</v>
      </c>
      <c r="U14" s="15">
        <f t="shared" ref="U14" si="23">(O14+Q14+S14)*M14</f>
        <v>485799.99999999994</v>
      </c>
      <c r="V14" s="39">
        <f t="shared" ref="V14" si="24">ROUND(N14+P14+R14+T14,0)</f>
        <v>34700</v>
      </c>
      <c r="W14" s="40">
        <f t="shared" ref="W14" si="25">ROUND(O14+Q14+S14+U14,0)</f>
        <v>5343800</v>
      </c>
    </row>
    <row r="15" spans="1:24" x14ac:dyDescent="0.3">
      <c r="A15" s="1">
        <v>10</v>
      </c>
      <c r="B15" s="3" t="s">
        <v>87</v>
      </c>
      <c r="C15" s="75">
        <v>33500</v>
      </c>
      <c r="D15" s="5">
        <v>1200</v>
      </c>
      <c r="E15" s="74"/>
      <c r="F15" s="2">
        <f t="shared" ref="F15:F27" si="26">ROUND(IF(D15=0,C15+C15*E15,C15+D15),-1)</f>
        <v>34700</v>
      </c>
      <c r="G15" s="4">
        <v>44</v>
      </c>
      <c r="H15" s="29">
        <v>11</v>
      </c>
      <c r="I15" s="13">
        <f t="shared" ref="I15:I27" si="27">G15*H15</f>
        <v>484</v>
      </c>
      <c r="J15" s="73">
        <v>0.78</v>
      </c>
      <c r="K15" s="31">
        <f t="shared" ref="K15:K27" si="28">(1/J15-(1+L15+M15+L15*M15))/((1+L15+M15+L15*M15))</f>
        <v>9.9529401416193639E-2</v>
      </c>
      <c r="L15" s="30">
        <v>0.06</v>
      </c>
      <c r="M15" s="30">
        <v>0.1</v>
      </c>
      <c r="N15" s="14">
        <f t="shared" ref="N15:N27" si="29">F15*J15</f>
        <v>27066</v>
      </c>
      <c r="O15" s="14">
        <f t="shared" ref="O15:O27" si="30">N15*$I15</f>
        <v>13099944</v>
      </c>
      <c r="P15" s="14">
        <f t="shared" ref="P15:P27" si="31">N15*K15</f>
        <v>2693.8627787306968</v>
      </c>
      <c r="Q15" s="14">
        <f t="shared" ref="Q15:Q27" si="32">O15*K15</f>
        <v>1303829.5849056575</v>
      </c>
      <c r="R15" s="14">
        <f t="shared" ref="R15:R27" si="33">(N15+P15)*L15</f>
        <v>1785.5917667238418</v>
      </c>
      <c r="S15" s="14">
        <f t="shared" ref="S15:S27" si="34">(O15+Q15)*L15</f>
        <v>864226.41509433941</v>
      </c>
      <c r="T15" s="14">
        <f t="shared" ref="T15:T27" si="35">(N15+P15+R15)*M15</f>
        <v>3154.545454545454</v>
      </c>
      <c r="U15" s="15">
        <f t="shared" ref="U15:U27" si="36">(O15+Q15+S15)*M15</f>
        <v>1526800</v>
      </c>
      <c r="V15" s="39">
        <f t="shared" ref="V15" si="37">ROUND(N15+P15+R15+T15,0)</f>
        <v>34700</v>
      </c>
      <c r="W15" s="40">
        <f t="shared" ref="W15:W27" si="38">ROUND(O15+Q15+S15+U15,0)</f>
        <v>16794800</v>
      </c>
    </row>
    <row r="16" spans="1:24" x14ac:dyDescent="0.3">
      <c r="A16" s="1">
        <v>11</v>
      </c>
      <c r="B16" s="3" t="s">
        <v>123</v>
      </c>
      <c r="C16" s="75">
        <v>33500</v>
      </c>
      <c r="D16" s="5">
        <v>1200</v>
      </c>
      <c r="E16" s="74"/>
      <c r="F16" s="2">
        <f t="shared" si="26"/>
        <v>34700</v>
      </c>
      <c r="G16" s="4">
        <v>30</v>
      </c>
      <c r="H16" s="29">
        <v>11</v>
      </c>
      <c r="I16" s="13">
        <f t="shared" si="27"/>
        <v>330</v>
      </c>
      <c r="J16" s="73">
        <v>0.78</v>
      </c>
      <c r="K16" s="31">
        <f t="shared" si="28"/>
        <v>9.9529401416193639E-2</v>
      </c>
      <c r="L16" s="30">
        <v>0.06</v>
      </c>
      <c r="M16" s="30">
        <v>0.1</v>
      </c>
      <c r="N16" s="14">
        <f t="shared" si="29"/>
        <v>27066</v>
      </c>
      <c r="O16" s="14">
        <f t="shared" si="30"/>
        <v>8931780</v>
      </c>
      <c r="P16" s="14">
        <f t="shared" si="31"/>
        <v>2693.8627787306968</v>
      </c>
      <c r="Q16" s="14">
        <f t="shared" si="32"/>
        <v>888974.71698113007</v>
      </c>
      <c r="R16" s="14">
        <f t="shared" si="33"/>
        <v>1785.5917667238418</v>
      </c>
      <c r="S16" s="14">
        <f t="shared" si="34"/>
        <v>589245.28301886772</v>
      </c>
      <c r="T16" s="14">
        <f t="shared" si="35"/>
        <v>3154.545454545454</v>
      </c>
      <c r="U16" s="15">
        <f t="shared" si="36"/>
        <v>1040999.9999999999</v>
      </c>
      <c r="V16" s="39">
        <f>ROUND(N16+P16+R16+T16,0)</f>
        <v>34700</v>
      </c>
      <c r="W16" s="40">
        <f t="shared" si="38"/>
        <v>11451000</v>
      </c>
    </row>
    <row r="17" spans="1:23" x14ac:dyDescent="0.3">
      <c r="A17" s="1">
        <v>12</v>
      </c>
      <c r="B17" s="3" t="s">
        <v>124</v>
      </c>
      <c r="C17" s="75">
        <v>33500</v>
      </c>
      <c r="D17" s="5">
        <v>1200</v>
      </c>
      <c r="E17" s="74"/>
      <c r="F17" s="2">
        <f t="shared" ref="F17:F20" si="39">ROUND(IF(D17=0,C17+C17*E17,C17+D17),-1)</f>
        <v>34700</v>
      </c>
      <c r="G17" s="4">
        <v>22</v>
      </c>
      <c r="H17" s="29">
        <v>11</v>
      </c>
      <c r="I17" s="13">
        <f t="shared" ref="I17:I20" si="40">G17*H17</f>
        <v>242</v>
      </c>
      <c r="J17" s="73">
        <v>0.78</v>
      </c>
      <c r="K17" s="31">
        <f t="shared" ref="K17:K20" si="41">(1/J17-(1+L17+M17+L17*M17))/((1+L17+M17+L17*M17))</f>
        <v>9.9529401416193639E-2</v>
      </c>
      <c r="L17" s="30">
        <v>0.06</v>
      </c>
      <c r="M17" s="30">
        <v>0.1</v>
      </c>
      <c r="N17" s="14">
        <f t="shared" ref="N17:N20" si="42">F17*J17</f>
        <v>27066</v>
      </c>
      <c r="O17" s="14">
        <f t="shared" ref="O17:O20" si="43">N17*$I17</f>
        <v>6549972</v>
      </c>
      <c r="P17" s="14">
        <f t="shared" ref="P17:P20" si="44">N17*K17</f>
        <v>2693.8627787306968</v>
      </c>
      <c r="Q17" s="14">
        <f t="shared" ref="Q17:Q20" si="45">O17*K17</f>
        <v>651914.79245282873</v>
      </c>
      <c r="R17" s="14">
        <f t="shared" ref="R17:R20" si="46">(N17+P17)*L17</f>
        <v>1785.5917667238418</v>
      </c>
      <c r="S17" s="14">
        <f t="shared" ref="S17:S20" si="47">(O17+Q17)*L17</f>
        <v>432113.2075471697</v>
      </c>
      <c r="T17" s="14">
        <f t="shared" ref="T17:T20" si="48">(N17+P17+R17)*M17</f>
        <v>3154.545454545454</v>
      </c>
      <c r="U17" s="15">
        <f t="shared" ref="U17:U20" si="49">(O17+Q17+S17)*M17</f>
        <v>763400</v>
      </c>
      <c r="V17" s="39">
        <f>ROUND(N17+P17+R17+T17,0)</f>
        <v>34700</v>
      </c>
      <c r="W17" s="40">
        <f t="shared" ref="W17:W20" si="50">ROUND(O17+Q17+S17+U17,0)</f>
        <v>8397400</v>
      </c>
    </row>
    <row r="18" spans="1:23" x14ac:dyDescent="0.3">
      <c r="A18" s="1">
        <v>13</v>
      </c>
      <c r="B18" s="3" t="s">
        <v>136</v>
      </c>
      <c r="C18" s="75">
        <v>33500</v>
      </c>
      <c r="D18" s="5">
        <v>1200</v>
      </c>
      <c r="E18" s="74"/>
      <c r="F18" s="2">
        <f t="shared" ref="F18:F19" si="51">ROUND(IF(D18=0,C18+C18*E18,C18+D18),-1)</f>
        <v>34700</v>
      </c>
      <c r="G18" s="4">
        <v>22</v>
      </c>
      <c r="H18" s="29">
        <v>11</v>
      </c>
      <c r="I18" s="13">
        <f t="shared" ref="I18:I19" si="52">G18*H18</f>
        <v>242</v>
      </c>
      <c r="J18" s="73">
        <v>0.78</v>
      </c>
      <c r="K18" s="31">
        <f t="shared" ref="K18:K19" si="53">(1/J18-(1+L18+M18+L18*M18))/((1+L18+M18+L18*M18))</f>
        <v>9.9529401416193639E-2</v>
      </c>
      <c r="L18" s="30">
        <v>0.06</v>
      </c>
      <c r="M18" s="30">
        <v>0.1</v>
      </c>
      <c r="N18" s="14">
        <f t="shared" ref="N18:N19" si="54">F18*J18</f>
        <v>27066</v>
      </c>
      <c r="O18" s="14">
        <f t="shared" ref="O18:O19" si="55">N18*$I18</f>
        <v>6549972</v>
      </c>
      <c r="P18" s="14">
        <f t="shared" ref="P18:P19" si="56">N18*K18</f>
        <v>2693.8627787306968</v>
      </c>
      <c r="Q18" s="14">
        <f t="shared" ref="Q18:Q19" si="57">O18*K18</f>
        <v>651914.79245282873</v>
      </c>
      <c r="R18" s="14">
        <f t="shared" ref="R18:R19" si="58">(N18+P18)*L18</f>
        <v>1785.5917667238418</v>
      </c>
      <c r="S18" s="14">
        <f t="shared" ref="S18:S19" si="59">(O18+Q18)*L18</f>
        <v>432113.2075471697</v>
      </c>
      <c r="T18" s="14">
        <f t="shared" ref="T18:T19" si="60">(N18+P18+R18)*M18</f>
        <v>3154.545454545454</v>
      </c>
      <c r="U18" s="15">
        <f t="shared" ref="U18:U19" si="61">(O18+Q18+S18)*M18</f>
        <v>763400</v>
      </c>
      <c r="V18" s="39">
        <f t="shared" ref="V18:V19" si="62">ROUND(N18+P18+R18+T18,0)</f>
        <v>34700</v>
      </c>
      <c r="W18" s="40">
        <f t="shared" ref="W18:W19" si="63">ROUND(O18+Q18+S18+U18,0)</f>
        <v>8397400</v>
      </c>
    </row>
    <row r="19" spans="1:23" x14ac:dyDescent="0.3">
      <c r="A19" s="1">
        <v>14</v>
      </c>
      <c r="B19" s="3" t="s">
        <v>137</v>
      </c>
      <c r="C19" s="75">
        <v>33500</v>
      </c>
      <c r="D19" s="5">
        <v>1200</v>
      </c>
      <c r="E19" s="74"/>
      <c r="F19" s="2">
        <f t="shared" si="51"/>
        <v>34700</v>
      </c>
      <c r="G19" s="4">
        <v>22</v>
      </c>
      <c r="H19" s="29">
        <v>11</v>
      </c>
      <c r="I19" s="13">
        <f t="shared" si="52"/>
        <v>242</v>
      </c>
      <c r="J19" s="73">
        <v>0.78</v>
      </c>
      <c r="K19" s="31">
        <f t="shared" si="53"/>
        <v>9.9529401416193639E-2</v>
      </c>
      <c r="L19" s="30">
        <v>0.06</v>
      </c>
      <c r="M19" s="30">
        <v>0.1</v>
      </c>
      <c r="N19" s="14">
        <f t="shared" si="54"/>
        <v>27066</v>
      </c>
      <c r="O19" s="14">
        <f t="shared" si="55"/>
        <v>6549972</v>
      </c>
      <c r="P19" s="14">
        <f t="shared" si="56"/>
        <v>2693.8627787306968</v>
      </c>
      <c r="Q19" s="14">
        <f t="shared" si="57"/>
        <v>651914.79245282873</v>
      </c>
      <c r="R19" s="14">
        <f t="shared" si="58"/>
        <v>1785.5917667238418</v>
      </c>
      <c r="S19" s="14">
        <f t="shared" si="59"/>
        <v>432113.2075471697</v>
      </c>
      <c r="T19" s="14">
        <f t="shared" si="60"/>
        <v>3154.545454545454</v>
      </c>
      <c r="U19" s="15">
        <f t="shared" si="61"/>
        <v>763400</v>
      </c>
      <c r="V19" s="39">
        <f t="shared" si="62"/>
        <v>34700</v>
      </c>
      <c r="W19" s="40">
        <f t="shared" si="63"/>
        <v>8397400</v>
      </c>
    </row>
    <row r="20" spans="1:23" x14ac:dyDescent="0.3">
      <c r="A20" s="1">
        <v>15</v>
      </c>
      <c r="B20" s="3" t="s">
        <v>92</v>
      </c>
      <c r="C20" s="75">
        <v>33500</v>
      </c>
      <c r="D20" s="5">
        <v>1200</v>
      </c>
      <c r="E20" s="74"/>
      <c r="F20" s="2">
        <f t="shared" si="39"/>
        <v>34700</v>
      </c>
      <c r="G20" s="4">
        <v>28</v>
      </c>
      <c r="H20" s="29">
        <v>11</v>
      </c>
      <c r="I20" s="13">
        <f t="shared" si="40"/>
        <v>308</v>
      </c>
      <c r="J20" s="73">
        <v>0.78</v>
      </c>
      <c r="K20" s="31">
        <f t="shared" si="41"/>
        <v>9.9529401416193639E-2</v>
      </c>
      <c r="L20" s="30">
        <v>0.06</v>
      </c>
      <c r="M20" s="30">
        <v>0.1</v>
      </c>
      <c r="N20" s="14">
        <f t="shared" si="42"/>
        <v>27066</v>
      </c>
      <c r="O20" s="14">
        <f t="shared" si="43"/>
        <v>8336328</v>
      </c>
      <c r="P20" s="14">
        <f t="shared" si="44"/>
        <v>2693.8627787306968</v>
      </c>
      <c r="Q20" s="14">
        <f t="shared" si="45"/>
        <v>829709.73584905465</v>
      </c>
      <c r="R20" s="14">
        <f t="shared" si="46"/>
        <v>1785.5917667238418</v>
      </c>
      <c r="S20" s="14">
        <f t="shared" si="47"/>
        <v>549962.26415094326</v>
      </c>
      <c r="T20" s="14">
        <f t="shared" si="48"/>
        <v>3154.545454545454</v>
      </c>
      <c r="U20" s="15">
        <f t="shared" si="49"/>
        <v>971599.99999999988</v>
      </c>
      <c r="V20" s="39">
        <f t="shared" ref="V20" si="64">ROUND(N20+P20+R20+T20,0)</f>
        <v>34700</v>
      </c>
      <c r="W20" s="40">
        <f t="shared" si="50"/>
        <v>10687600</v>
      </c>
    </row>
    <row r="21" spans="1:23" x14ac:dyDescent="0.3">
      <c r="A21" s="1">
        <v>16</v>
      </c>
      <c r="B21" s="3" t="s">
        <v>99</v>
      </c>
      <c r="C21" s="75">
        <v>33500</v>
      </c>
      <c r="D21" s="5">
        <v>1200</v>
      </c>
      <c r="E21" s="74"/>
      <c r="F21" s="2">
        <f t="shared" si="26"/>
        <v>34700</v>
      </c>
      <c r="G21" s="4">
        <v>28</v>
      </c>
      <c r="H21" s="29">
        <v>11</v>
      </c>
      <c r="I21" s="13">
        <f t="shared" si="27"/>
        <v>308</v>
      </c>
      <c r="J21" s="73">
        <v>0.78</v>
      </c>
      <c r="K21" s="31">
        <f t="shared" si="28"/>
        <v>9.9529401416193639E-2</v>
      </c>
      <c r="L21" s="30">
        <v>0.06</v>
      </c>
      <c r="M21" s="30">
        <v>0.1</v>
      </c>
      <c r="N21" s="14">
        <f t="shared" si="29"/>
        <v>27066</v>
      </c>
      <c r="O21" s="14">
        <f t="shared" si="30"/>
        <v>8336328</v>
      </c>
      <c r="P21" s="14">
        <f t="shared" si="31"/>
        <v>2693.8627787306968</v>
      </c>
      <c r="Q21" s="14">
        <f t="shared" si="32"/>
        <v>829709.73584905465</v>
      </c>
      <c r="R21" s="14">
        <f t="shared" si="33"/>
        <v>1785.5917667238418</v>
      </c>
      <c r="S21" s="14">
        <f t="shared" si="34"/>
        <v>549962.26415094326</v>
      </c>
      <c r="T21" s="14">
        <f t="shared" si="35"/>
        <v>3154.545454545454</v>
      </c>
      <c r="U21" s="15">
        <f t="shared" si="36"/>
        <v>971599.99999999988</v>
      </c>
      <c r="V21" s="39">
        <f>ROUND(N21+P21+R21+T21,0)</f>
        <v>34700</v>
      </c>
      <c r="W21" s="40">
        <f t="shared" si="38"/>
        <v>10687600</v>
      </c>
    </row>
    <row r="22" spans="1:23" x14ac:dyDescent="0.3">
      <c r="A22" s="1">
        <v>17</v>
      </c>
      <c r="B22" s="3" t="s">
        <v>125</v>
      </c>
      <c r="C22" s="75">
        <v>33500</v>
      </c>
      <c r="D22" s="5">
        <v>1200</v>
      </c>
      <c r="E22" s="74"/>
      <c r="F22" s="2">
        <f t="shared" ref="F22:F23" si="65">ROUND(IF(D22=0,C22+C22*E22,C22+D22),-1)</f>
        <v>34700</v>
      </c>
      <c r="G22" s="4">
        <v>26</v>
      </c>
      <c r="H22" s="29">
        <v>11</v>
      </c>
      <c r="I22" s="13">
        <f t="shared" ref="I22:I23" si="66">G22*H22</f>
        <v>286</v>
      </c>
      <c r="J22" s="73">
        <v>0.78</v>
      </c>
      <c r="K22" s="31">
        <f t="shared" ref="K22:K23" si="67">(1/J22-(1+L22+M22+L22*M22))/((1+L22+M22+L22*M22))</f>
        <v>9.9529401416193639E-2</v>
      </c>
      <c r="L22" s="30">
        <v>0.06</v>
      </c>
      <c r="M22" s="30">
        <v>0.1</v>
      </c>
      <c r="N22" s="14">
        <f t="shared" ref="N22:N23" si="68">F22*J22</f>
        <v>27066</v>
      </c>
      <c r="O22" s="14">
        <f t="shared" ref="O22:O23" si="69">N22*$I22</f>
        <v>7740876</v>
      </c>
      <c r="P22" s="14">
        <f t="shared" ref="P22:P23" si="70">N22*K22</f>
        <v>2693.8627787306968</v>
      </c>
      <c r="Q22" s="14">
        <f t="shared" ref="Q22:Q23" si="71">O22*K22</f>
        <v>770444.75471697934</v>
      </c>
      <c r="R22" s="14">
        <f t="shared" ref="R22:R23" si="72">(N22+P22)*L22</f>
        <v>1785.5917667238418</v>
      </c>
      <c r="S22" s="14">
        <f t="shared" ref="S22:S23" si="73">(O22+Q22)*L22</f>
        <v>510679.24528301874</v>
      </c>
      <c r="T22" s="14">
        <f t="shared" ref="T22:T23" si="74">(N22+P22+R22)*M22</f>
        <v>3154.545454545454</v>
      </c>
      <c r="U22" s="15">
        <f t="shared" ref="U22:U23" si="75">(O22+Q22+S22)*M22</f>
        <v>902199.99999999988</v>
      </c>
      <c r="V22" s="39">
        <f>ROUND(N22+P22+R22+T22,0)</f>
        <v>34700</v>
      </c>
      <c r="W22" s="40">
        <f t="shared" ref="W22:W23" si="76">ROUND(O22+Q22+S22+U22,0)</f>
        <v>9924200</v>
      </c>
    </row>
    <row r="23" spans="1:23" x14ac:dyDescent="0.3">
      <c r="A23" s="1">
        <v>18</v>
      </c>
      <c r="B23" s="3" t="s">
        <v>126</v>
      </c>
      <c r="C23" s="75">
        <v>33500</v>
      </c>
      <c r="D23" s="5">
        <v>1200</v>
      </c>
      <c r="E23" s="74"/>
      <c r="F23" s="2">
        <f t="shared" si="65"/>
        <v>34700</v>
      </c>
      <c r="G23" s="4">
        <v>16</v>
      </c>
      <c r="H23" s="29">
        <v>11</v>
      </c>
      <c r="I23" s="13">
        <f t="shared" si="66"/>
        <v>176</v>
      </c>
      <c r="J23" s="73">
        <v>0.78</v>
      </c>
      <c r="K23" s="31">
        <f t="shared" si="67"/>
        <v>9.9529401416193639E-2</v>
      </c>
      <c r="L23" s="30">
        <v>0.06</v>
      </c>
      <c r="M23" s="30">
        <v>0.1</v>
      </c>
      <c r="N23" s="14">
        <f t="shared" si="68"/>
        <v>27066</v>
      </c>
      <c r="O23" s="14">
        <f t="shared" si="69"/>
        <v>4763616</v>
      </c>
      <c r="P23" s="14">
        <f t="shared" si="70"/>
        <v>2693.8627787306968</v>
      </c>
      <c r="Q23" s="14">
        <f t="shared" si="71"/>
        <v>474119.84905660269</v>
      </c>
      <c r="R23" s="14">
        <f t="shared" si="72"/>
        <v>1785.5917667238418</v>
      </c>
      <c r="S23" s="14">
        <f t="shared" si="73"/>
        <v>314264.15094339615</v>
      </c>
      <c r="T23" s="14">
        <f t="shared" si="74"/>
        <v>3154.545454545454</v>
      </c>
      <c r="U23" s="15">
        <f t="shared" si="75"/>
        <v>555199.99999999988</v>
      </c>
      <c r="V23" s="39">
        <f t="shared" ref="V23" si="77">ROUND(N23+P23+R23+T23,0)</f>
        <v>34700</v>
      </c>
      <c r="W23" s="40">
        <f t="shared" si="76"/>
        <v>6107200</v>
      </c>
    </row>
    <row r="24" spans="1:23" x14ac:dyDescent="0.3">
      <c r="A24" s="1">
        <v>19</v>
      </c>
      <c r="B24" s="3" t="s">
        <v>98</v>
      </c>
      <c r="C24" s="75">
        <v>33500</v>
      </c>
      <c r="D24" s="5">
        <v>1200</v>
      </c>
      <c r="E24" s="74"/>
      <c r="F24" s="2">
        <f t="shared" ref="F24:F25" si="78">ROUND(IF(D24=0,C24+C24*E24,C24+D24),-1)</f>
        <v>34700</v>
      </c>
      <c r="G24" s="4">
        <v>22</v>
      </c>
      <c r="H24" s="29">
        <v>11</v>
      </c>
      <c r="I24" s="13">
        <f t="shared" ref="I24:I25" si="79">G24*H24</f>
        <v>242</v>
      </c>
      <c r="J24" s="73">
        <v>0.78</v>
      </c>
      <c r="K24" s="31">
        <f t="shared" ref="K24:K25" si="80">(1/J24-(1+L24+M24+L24*M24))/((1+L24+M24+L24*M24))</f>
        <v>9.9529401416193639E-2</v>
      </c>
      <c r="L24" s="30">
        <v>0.06</v>
      </c>
      <c r="M24" s="30">
        <v>0.1</v>
      </c>
      <c r="N24" s="14">
        <f t="shared" ref="N24:N25" si="81">F24*J24</f>
        <v>27066</v>
      </c>
      <c r="O24" s="14">
        <f t="shared" ref="O24:O25" si="82">N24*$I24</f>
        <v>6549972</v>
      </c>
      <c r="P24" s="14">
        <f t="shared" ref="P24:P25" si="83">N24*K24</f>
        <v>2693.8627787306968</v>
      </c>
      <c r="Q24" s="14">
        <f t="shared" ref="Q24:Q25" si="84">O24*K24</f>
        <v>651914.79245282873</v>
      </c>
      <c r="R24" s="14">
        <f t="shared" ref="R24:R25" si="85">(N24+P24)*L24</f>
        <v>1785.5917667238418</v>
      </c>
      <c r="S24" s="14">
        <f t="shared" ref="S24:S25" si="86">(O24+Q24)*L24</f>
        <v>432113.2075471697</v>
      </c>
      <c r="T24" s="14">
        <f t="shared" ref="T24:T25" si="87">(N24+P24+R24)*M24</f>
        <v>3154.545454545454</v>
      </c>
      <c r="U24" s="15">
        <f t="shared" ref="U24:U25" si="88">(O24+Q24+S24)*M24</f>
        <v>763400</v>
      </c>
      <c r="V24" s="39">
        <f t="shared" ref="V24:V25" si="89">ROUND(N24+P24+R24+T24,0)</f>
        <v>34700</v>
      </c>
      <c r="W24" s="40">
        <f t="shared" ref="W24:W25" si="90">ROUND(O24+Q24+S24+U24,0)</f>
        <v>8397400</v>
      </c>
    </row>
    <row r="25" spans="1:23" x14ac:dyDescent="0.3">
      <c r="A25" s="1">
        <v>20</v>
      </c>
      <c r="B25" s="3" t="s">
        <v>127</v>
      </c>
      <c r="C25" s="75">
        <v>33500</v>
      </c>
      <c r="D25" s="5">
        <v>1200</v>
      </c>
      <c r="E25" s="74"/>
      <c r="F25" s="2">
        <f t="shared" si="78"/>
        <v>34700</v>
      </c>
      <c r="G25" s="4">
        <v>18</v>
      </c>
      <c r="H25" s="29">
        <v>11</v>
      </c>
      <c r="I25" s="13">
        <f t="shared" si="79"/>
        <v>198</v>
      </c>
      <c r="J25" s="73">
        <v>0.78</v>
      </c>
      <c r="K25" s="31">
        <f t="shared" si="80"/>
        <v>9.9529401416193639E-2</v>
      </c>
      <c r="L25" s="30">
        <v>0.06</v>
      </c>
      <c r="M25" s="30">
        <v>0.1</v>
      </c>
      <c r="N25" s="14">
        <f t="shared" si="81"/>
        <v>27066</v>
      </c>
      <c r="O25" s="14">
        <f t="shared" si="82"/>
        <v>5359068</v>
      </c>
      <c r="P25" s="14">
        <f t="shared" si="83"/>
        <v>2693.8627787306968</v>
      </c>
      <c r="Q25" s="14">
        <f t="shared" si="84"/>
        <v>533384.830188678</v>
      </c>
      <c r="R25" s="14">
        <f t="shared" si="85"/>
        <v>1785.5917667238418</v>
      </c>
      <c r="S25" s="14">
        <f t="shared" si="86"/>
        <v>353547.16981132067</v>
      </c>
      <c r="T25" s="14">
        <f t="shared" si="87"/>
        <v>3154.545454545454</v>
      </c>
      <c r="U25" s="15">
        <f t="shared" si="88"/>
        <v>624599.99999999988</v>
      </c>
      <c r="V25" s="39">
        <f t="shared" si="89"/>
        <v>34700</v>
      </c>
      <c r="W25" s="40">
        <f t="shared" si="90"/>
        <v>6870600</v>
      </c>
    </row>
    <row r="26" spans="1:23" x14ac:dyDescent="0.3">
      <c r="A26" s="1">
        <v>21</v>
      </c>
      <c r="B26" s="3" t="s">
        <v>128</v>
      </c>
      <c r="C26" s="75">
        <v>33500</v>
      </c>
      <c r="D26" s="5">
        <v>1200</v>
      </c>
      <c r="E26" s="74"/>
      <c r="F26" s="2">
        <f t="shared" si="26"/>
        <v>34700</v>
      </c>
      <c r="G26" s="4">
        <v>13</v>
      </c>
      <c r="H26" s="29">
        <v>11</v>
      </c>
      <c r="I26" s="13">
        <f t="shared" si="27"/>
        <v>143</v>
      </c>
      <c r="J26" s="73">
        <v>0.78</v>
      </c>
      <c r="K26" s="31">
        <f t="shared" si="28"/>
        <v>9.9529401416193639E-2</v>
      </c>
      <c r="L26" s="30">
        <v>0.06</v>
      </c>
      <c r="M26" s="30">
        <v>0.1</v>
      </c>
      <c r="N26" s="14">
        <f t="shared" si="29"/>
        <v>27066</v>
      </c>
      <c r="O26" s="14">
        <f t="shared" si="30"/>
        <v>3870438</v>
      </c>
      <c r="P26" s="14">
        <f t="shared" si="31"/>
        <v>2693.8627787306968</v>
      </c>
      <c r="Q26" s="14">
        <f t="shared" si="32"/>
        <v>385222.37735848967</v>
      </c>
      <c r="R26" s="14">
        <f t="shared" si="33"/>
        <v>1785.5917667238418</v>
      </c>
      <c r="S26" s="14">
        <f t="shared" si="34"/>
        <v>255339.62264150937</v>
      </c>
      <c r="T26" s="14">
        <f t="shared" si="35"/>
        <v>3154.545454545454</v>
      </c>
      <c r="U26" s="15">
        <f t="shared" si="36"/>
        <v>451099.99999999994</v>
      </c>
      <c r="V26" s="39">
        <f t="shared" ref="V26:V27" si="91">ROUND(N26+P26+R26+T26,0)</f>
        <v>34700</v>
      </c>
      <c r="W26" s="40">
        <f t="shared" si="38"/>
        <v>4962100</v>
      </c>
    </row>
    <row r="27" spans="1:23" x14ac:dyDescent="0.3">
      <c r="A27" s="1">
        <v>22</v>
      </c>
      <c r="B27" s="3" t="s">
        <v>117</v>
      </c>
      <c r="C27" s="75">
        <v>33500</v>
      </c>
      <c r="D27" s="5">
        <v>1200</v>
      </c>
      <c r="E27" s="74"/>
      <c r="F27" s="2">
        <f t="shared" si="26"/>
        <v>34700</v>
      </c>
      <c r="G27" s="4">
        <v>18</v>
      </c>
      <c r="H27" s="29">
        <v>11</v>
      </c>
      <c r="I27" s="13">
        <f t="shared" si="27"/>
        <v>198</v>
      </c>
      <c r="J27" s="73">
        <v>0.78</v>
      </c>
      <c r="K27" s="31">
        <f t="shared" si="28"/>
        <v>9.9529401416193639E-2</v>
      </c>
      <c r="L27" s="30">
        <v>0.06</v>
      </c>
      <c r="M27" s="30">
        <v>0.1</v>
      </c>
      <c r="N27" s="14">
        <f t="shared" si="29"/>
        <v>27066</v>
      </c>
      <c r="O27" s="14">
        <f t="shared" si="30"/>
        <v>5359068</v>
      </c>
      <c r="P27" s="14">
        <f t="shared" si="31"/>
        <v>2693.8627787306968</v>
      </c>
      <c r="Q27" s="14">
        <f t="shared" si="32"/>
        <v>533384.830188678</v>
      </c>
      <c r="R27" s="14">
        <f t="shared" si="33"/>
        <v>1785.5917667238418</v>
      </c>
      <c r="S27" s="14">
        <f t="shared" si="34"/>
        <v>353547.16981132067</v>
      </c>
      <c r="T27" s="14">
        <f t="shared" si="35"/>
        <v>3154.545454545454</v>
      </c>
      <c r="U27" s="15">
        <f t="shared" si="36"/>
        <v>624599.99999999988</v>
      </c>
      <c r="V27" s="39">
        <f t="shared" si="91"/>
        <v>34700</v>
      </c>
      <c r="W27" s="40">
        <f t="shared" si="38"/>
        <v>6870600</v>
      </c>
    </row>
    <row r="28" spans="1:23" x14ac:dyDescent="0.3">
      <c r="A28" s="1">
        <v>23</v>
      </c>
      <c r="B28" s="76" t="s">
        <v>139</v>
      </c>
      <c r="C28" s="75">
        <v>33500</v>
      </c>
      <c r="D28" s="5">
        <v>-3000</v>
      </c>
      <c r="E28" s="74"/>
      <c r="F28" s="2">
        <f>ROUND(IF(D28=0,C28+C28*E28,C28+D28),-1)</f>
        <v>30500</v>
      </c>
      <c r="G28" s="4">
        <v>44</v>
      </c>
      <c r="H28" s="29">
        <v>11</v>
      </c>
      <c r="I28" s="13">
        <f>G28*H28</f>
        <v>484</v>
      </c>
      <c r="J28" s="73">
        <v>0.78</v>
      </c>
      <c r="K28" s="31">
        <f>(1/J28-(1+L28+M28+L28*M28))/((1+L28+M28+L28*M28))</f>
        <v>9.9529401416193639E-2</v>
      </c>
      <c r="L28" s="30">
        <v>0.06</v>
      </c>
      <c r="M28" s="30">
        <v>0.1</v>
      </c>
      <c r="N28" s="14">
        <f>F28*J28</f>
        <v>23790</v>
      </c>
      <c r="O28" s="14">
        <f>N28*$I28</f>
        <v>11514360</v>
      </c>
      <c r="P28" s="14">
        <f>N28*K28</f>
        <v>2367.8044596912468</v>
      </c>
      <c r="Q28" s="14">
        <f>O28*K28</f>
        <v>1146017.3584905635</v>
      </c>
      <c r="R28" s="14">
        <f>(N28+P28)*L28</f>
        <v>1569.4682675814747</v>
      </c>
      <c r="S28" s="14">
        <f>(O28+Q28)*L28</f>
        <v>759622.64150943386</v>
      </c>
      <c r="T28" s="14">
        <f>(N28+P28+R28)*M28</f>
        <v>2772.7272727272721</v>
      </c>
      <c r="U28" s="15">
        <f>(O28+Q28+S28)*M28</f>
        <v>1342000</v>
      </c>
      <c r="V28" s="39">
        <f t="shared" ref="V28:W30" si="92">ROUND(N28+P28+R28+T28,0)</f>
        <v>30500</v>
      </c>
      <c r="W28" s="40">
        <f t="shared" si="92"/>
        <v>14762000</v>
      </c>
    </row>
    <row r="29" spans="1:23" x14ac:dyDescent="0.3">
      <c r="A29" s="1">
        <v>24</v>
      </c>
      <c r="B29" s="76" t="s">
        <v>140</v>
      </c>
      <c r="C29" s="75">
        <v>33500</v>
      </c>
      <c r="D29" s="5">
        <v>-3000</v>
      </c>
      <c r="E29" s="74"/>
      <c r="F29" s="2">
        <f>ROUND(IF(D29=0,C29+C29*E29,C29+D29),-1)</f>
        <v>30500</v>
      </c>
      <c r="G29" s="4">
        <v>34</v>
      </c>
      <c r="H29" s="29">
        <v>11</v>
      </c>
      <c r="I29" s="13">
        <f>G29*H29</f>
        <v>374</v>
      </c>
      <c r="J29" s="73">
        <v>0.78</v>
      </c>
      <c r="K29" s="31">
        <f>(1/J29-(1+L29+M29+L29*M29))/((1+L29+M29+L29*M29))</f>
        <v>9.9529401416193639E-2</v>
      </c>
      <c r="L29" s="30">
        <v>0.06</v>
      </c>
      <c r="M29" s="30">
        <v>0.1</v>
      </c>
      <c r="N29" s="14">
        <f>F29*J29</f>
        <v>23790</v>
      </c>
      <c r="O29" s="14">
        <f>N29*$I29</f>
        <v>8897460</v>
      </c>
      <c r="P29" s="14">
        <f>N29*K29</f>
        <v>2367.8044596912468</v>
      </c>
      <c r="Q29" s="14">
        <f>O29*K29</f>
        <v>885558.86792452622</v>
      </c>
      <c r="R29" s="14">
        <f>(N29+P29)*L29</f>
        <v>1569.4682675814747</v>
      </c>
      <c r="S29" s="14">
        <f>(O29+Q29)*L29</f>
        <v>586981.13207547157</v>
      </c>
      <c r="T29" s="14">
        <f>(N29+P29+R29)*M29</f>
        <v>2772.7272727272721</v>
      </c>
      <c r="U29" s="15">
        <f>(O29+Q29+S29)*M29</f>
        <v>1036999.9999999999</v>
      </c>
      <c r="V29" s="39">
        <f t="shared" si="92"/>
        <v>30500</v>
      </c>
      <c r="W29" s="40">
        <f t="shared" si="92"/>
        <v>11407000</v>
      </c>
    </row>
    <row r="30" spans="1:23" x14ac:dyDescent="0.3">
      <c r="A30" s="1">
        <v>25</v>
      </c>
      <c r="B30" s="3" t="s">
        <v>129</v>
      </c>
      <c r="C30" s="75">
        <v>33500</v>
      </c>
      <c r="D30" s="5">
        <v>3000</v>
      </c>
      <c r="E30" s="74"/>
      <c r="F30" s="2">
        <f>ROUND(IF(D30=0,C30+C30*E30,C30+D30),-1)</f>
        <v>36500</v>
      </c>
      <c r="G30" s="4">
        <v>11</v>
      </c>
      <c r="H30" s="29">
        <v>11</v>
      </c>
      <c r="I30" s="13">
        <f>G30*H30</f>
        <v>121</v>
      </c>
      <c r="J30" s="73">
        <v>0.78</v>
      </c>
      <c r="K30" s="31">
        <f>(1/J30-(1+L30+M30+L30*M30))/((1+L30+M30+L30*M30))</f>
        <v>9.9529401416193639E-2</v>
      </c>
      <c r="L30" s="30">
        <v>0.06</v>
      </c>
      <c r="M30" s="30">
        <v>0.1</v>
      </c>
      <c r="N30" s="14">
        <f>F30*J30</f>
        <v>28470</v>
      </c>
      <c r="O30" s="14">
        <f>N30*$I30</f>
        <v>3444870</v>
      </c>
      <c r="P30" s="14">
        <f>N30*K30</f>
        <v>2833.6020583190329</v>
      </c>
      <c r="Q30" s="14">
        <f>O30*K30</f>
        <v>342865.84905660298</v>
      </c>
      <c r="R30" s="14">
        <f>(N30+P30)*L30</f>
        <v>1878.216123499142</v>
      </c>
      <c r="S30" s="14">
        <f>(O30+Q30)*L30</f>
        <v>227264.15094339618</v>
      </c>
      <c r="T30" s="14">
        <f>(N30+P30+R30)*M30</f>
        <v>3318.181818181818</v>
      </c>
      <c r="U30" s="15">
        <f>(O30+Q30+S30)*M30</f>
        <v>401499.99999999994</v>
      </c>
      <c r="V30" s="39">
        <f t="shared" si="92"/>
        <v>36500</v>
      </c>
      <c r="W30" s="40">
        <f t="shared" si="92"/>
        <v>4416500</v>
      </c>
    </row>
    <row r="31" spans="1:23" x14ac:dyDescent="0.3">
      <c r="A31" s="1">
        <v>26</v>
      </c>
      <c r="B31" s="3" t="s">
        <v>130</v>
      </c>
      <c r="C31" s="75">
        <v>39200</v>
      </c>
      <c r="D31" s="5">
        <v>1400</v>
      </c>
      <c r="E31" s="74"/>
      <c r="F31" s="2">
        <f t="shared" si="11"/>
        <v>40600</v>
      </c>
      <c r="G31" s="4">
        <v>23</v>
      </c>
      <c r="H31" s="29">
        <v>11</v>
      </c>
      <c r="I31" s="13">
        <f t="shared" ref="I31:I40" si="93">G31*H31</f>
        <v>253</v>
      </c>
      <c r="J31" s="73">
        <v>0.78</v>
      </c>
      <c r="K31" s="31">
        <f t="shared" ref="K31:K40" si="94">(1/J31-(1+L31+M31+L31*M31))/((1+L31+M31+L31*M31))</f>
        <v>9.9529401416193639E-2</v>
      </c>
      <c r="L31" s="30">
        <v>0.06</v>
      </c>
      <c r="M31" s="30">
        <v>0.1</v>
      </c>
      <c r="N31" s="14">
        <f t="shared" ref="N31:N40" si="95">F31*J31</f>
        <v>31668</v>
      </c>
      <c r="O31" s="14">
        <f t="shared" ref="O31:O40" si="96">N31*$I31</f>
        <v>8012004</v>
      </c>
      <c r="P31" s="14">
        <f t="shared" ref="P31:P40" si="97">N31*K31</f>
        <v>3151.8970840480201</v>
      </c>
      <c r="Q31" s="14">
        <f t="shared" ref="Q31:Q40" si="98">O31*K31</f>
        <v>797429.9622641491</v>
      </c>
      <c r="R31" s="14">
        <f t="shared" ref="R31:R40" si="99">(N31+P31)*L31</f>
        <v>2089.1938250428811</v>
      </c>
      <c r="S31" s="14">
        <f t="shared" ref="S31:S40" si="100">(O31+Q31)*L31</f>
        <v>528566.03773584892</v>
      </c>
      <c r="T31" s="14">
        <f t="shared" ref="T31:T40" si="101">(N31+P31+R31)*M31</f>
        <v>3690.9090909090901</v>
      </c>
      <c r="U31" s="15">
        <f t="shared" ref="U31:U40" si="102">(O31+Q31+S31)*M31</f>
        <v>933799.99999999988</v>
      </c>
      <c r="V31" s="39">
        <f t="shared" ref="V31:V33" si="103">ROUND(N31+P31+R31+T31,0)</f>
        <v>40600</v>
      </c>
      <c r="W31" s="40">
        <f t="shared" ref="W31:W40" si="104">ROUND(O31+Q31+S31+U31,0)</f>
        <v>10271800</v>
      </c>
    </row>
    <row r="32" spans="1:23" x14ac:dyDescent="0.3">
      <c r="A32" s="1">
        <v>27</v>
      </c>
      <c r="B32" s="3" t="s">
        <v>131</v>
      </c>
      <c r="C32" s="75">
        <v>39200</v>
      </c>
      <c r="D32" s="5">
        <v>1400</v>
      </c>
      <c r="E32" s="74"/>
      <c r="F32" s="2">
        <f t="shared" si="11"/>
        <v>40600</v>
      </c>
      <c r="G32" s="4">
        <v>41</v>
      </c>
      <c r="H32" s="29">
        <v>11</v>
      </c>
      <c r="I32" s="13">
        <f t="shared" si="93"/>
        <v>451</v>
      </c>
      <c r="J32" s="73">
        <v>0.78</v>
      </c>
      <c r="K32" s="31">
        <f t="shared" si="94"/>
        <v>9.9529401416193639E-2</v>
      </c>
      <c r="L32" s="30">
        <v>0.06</v>
      </c>
      <c r="M32" s="30">
        <v>0.1</v>
      </c>
      <c r="N32" s="14">
        <f t="shared" si="95"/>
        <v>31668</v>
      </c>
      <c r="O32" s="14">
        <f t="shared" si="96"/>
        <v>14282268</v>
      </c>
      <c r="P32" s="14">
        <f t="shared" si="97"/>
        <v>3151.8970840480201</v>
      </c>
      <c r="Q32" s="14">
        <f t="shared" si="98"/>
        <v>1421505.584905657</v>
      </c>
      <c r="R32" s="14">
        <f t="shared" si="99"/>
        <v>2089.1938250428811</v>
      </c>
      <c r="S32" s="14">
        <f t="shared" si="100"/>
        <v>942226.41509433941</v>
      </c>
      <c r="T32" s="14">
        <f t="shared" si="101"/>
        <v>3690.9090909090901</v>
      </c>
      <c r="U32" s="15">
        <f t="shared" si="102"/>
        <v>1664600</v>
      </c>
      <c r="V32" s="39">
        <f t="shared" si="103"/>
        <v>40600</v>
      </c>
      <c r="W32" s="40">
        <f t="shared" si="104"/>
        <v>18310600</v>
      </c>
    </row>
    <row r="33" spans="1:23" x14ac:dyDescent="0.3">
      <c r="A33" s="1">
        <v>28</v>
      </c>
      <c r="B33" s="3" t="s">
        <v>138</v>
      </c>
      <c r="C33" s="75">
        <v>42600</v>
      </c>
      <c r="D33" s="5">
        <v>1400</v>
      </c>
      <c r="E33" s="74"/>
      <c r="F33" s="2">
        <f t="shared" ref="F33" si="105">ROUND(IF(D33=0,C33+C33*E33,C33+D33),-1)</f>
        <v>44000</v>
      </c>
      <c r="G33" s="4">
        <v>15</v>
      </c>
      <c r="H33" s="29">
        <v>11</v>
      </c>
      <c r="I33" s="13">
        <f t="shared" ref="I33" si="106">G33*H33</f>
        <v>165</v>
      </c>
      <c r="J33" s="73">
        <v>0.78</v>
      </c>
      <c r="K33" s="31">
        <f t="shared" ref="K33" si="107">(1/J33-(1+L33+M33+L33*M33))/((1+L33+M33+L33*M33))</f>
        <v>9.9529401416193639E-2</v>
      </c>
      <c r="L33" s="30">
        <v>0.06</v>
      </c>
      <c r="M33" s="30">
        <v>0.1</v>
      </c>
      <c r="N33" s="14">
        <f t="shared" ref="N33" si="108">F33*J33</f>
        <v>34320</v>
      </c>
      <c r="O33" s="14">
        <f t="shared" ref="O33" si="109">N33*$I33</f>
        <v>5662800</v>
      </c>
      <c r="P33" s="14">
        <f t="shared" ref="P33" si="110">N33*K33</f>
        <v>3415.8490566037658</v>
      </c>
      <c r="Q33" s="14">
        <f t="shared" ref="Q33" si="111">O33*K33</f>
        <v>563615.09433962137</v>
      </c>
      <c r="R33" s="14">
        <f t="shared" ref="R33" si="112">(N33+P33)*L33</f>
        <v>2264.150943396226</v>
      </c>
      <c r="S33" s="14">
        <f t="shared" ref="S33" si="113">(O33+Q33)*L33</f>
        <v>373584.90566037723</v>
      </c>
      <c r="T33" s="14">
        <f t="shared" ref="T33" si="114">(N33+P33+R33)*M33</f>
        <v>3999.9999999999995</v>
      </c>
      <c r="U33" s="15">
        <f t="shared" ref="U33" si="115">(O33+Q33+S33)*M33</f>
        <v>659999.99999999988</v>
      </c>
      <c r="V33" s="39">
        <f t="shared" si="103"/>
        <v>44000</v>
      </c>
      <c r="W33" s="40">
        <f t="shared" ref="W33" si="116">ROUND(O33+Q33+S33+U33,0)</f>
        <v>7260000</v>
      </c>
    </row>
    <row r="34" spans="1:23" x14ac:dyDescent="0.3">
      <c r="A34" s="1">
        <v>29</v>
      </c>
      <c r="B34" s="3" t="s">
        <v>132</v>
      </c>
      <c r="C34" s="75">
        <v>42600</v>
      </c>
      <c r="D34" s="5">
        <v>1400</v>
      </c>
      <c r="E34" s="74"/>
      <c r="F34" s="2">
        <f t="shared" si="11"/>
        <v>44000</v>
      </c>
      <c r="G34" s="4">
        <v>13</v>
      </c>
      <c r="H34" s="29">
        <v>11</v>
      </c>
      <c r="I34" s="13">
        <f t="shared" si="93"/>
        <v>143</v>
      </c>
      <c r="J34" s="73">
        <v>0.78</v>
      </c>
      <c r="K34" s="31">
        <f t="shared" si="94"/>
        <v>9.9529401416193639E-2</v>
      </c>
      <c r="L34" s="30">
        <v>0.06</v>
      </c>
      <c r="M34" s="30">
        <v>0.1</v>
      </c>
      <c r="N34" s="14">
        <f t="shared" si="95"/>
        <v>34320</v>
      </c>
      <c r="O34" s="14">
        <f t="shared" si="96"/>
        <v>4907760</v>
      </c>
      <c r="P34" s="14">
        <f t="shared" si="97"/>
        <v>3415.8490566037658</v>
      </c>
      <c r="Q34" s="14">
        <f t="shared" si="98"/>
        <v>488466.41509433847</v>
      </c>
      <c r="R34" s="14">
        <f t="shared" si="99"/>
        <v>2264.150943396226</v>
      </c>
      <c r="S34" s="14">
        <f t="shared" si="100"/>
        <v>323773.5849056603</v>
      </c>
      <c r="T34" s="14">
        <f t="shared" si="101"/>
        <v>3999.9999999999995</v>
      </c>
      <c r="U34" s="15">
        <f t="shared" si="102"/>
        <v>571999.99999999988</v>
      </c>
      <c r="V34" s="39">
        <f t="shared" ref="V34:V40" si="117">ROUND(N34+P34+R34+T34,0)</f>
        <v>44000</v>
      </c>
      <c r="W34" s="40">
        <f t="shared" si="104"/>
        <v>6292000</v>
      </c>
    </row>
    <row r="35" spans="1:23" x14ac:dyDescent="0.3">
      <c r="A35" s="1">
        <v>30</v>
      </c>
      <c r="B35" s="3" t="s">
        <v>95</v>
      </c>
      <c r="C35" s="75">
        <v>42600</v>
      </c>
      <c r="D35" s="5">
        <v>1400</v>
      </c>
      <c r="E35" s="74"/>
      <c r="F35" s="2">
        <f t="shared" si="11"/>
        <v>44000</v>
      </c>
      <c r="G35" s="4">
        <v>9</v>
      </c>
      <c r="H35" s="29">
        <v>11</v>
      </c>
      <c r="I35" s="13">
        <f t="shared" si="93"/>
        <v>99</v>
      </c>
      <c r="J35" s="73">
        <v>0.78</v>
      </c>
      <c r="K35" s="31">
        <f t="shared" si="94"/>
        <v>9.9529401416193639E-2</v>
      </c>
      <c r="L35" s="30">
        <v>0.06</v>
      </c>
      <c r="M35" s="30">
        <v>0.1</v>
      </c>
      <c r="N35" s="14">
        <f t="shared" si="95"/>
        <v>34320</v>
      </c>
      <c r="O35" s="14">
        <f t="shared" si="96"/>
        <v>3397680</v>
      </c>
      <c r="P35" s="14">
        <f t="shared" si="97"/>
        <v>3415.8490566037658</v>
      </c>
      <c r="Q35" s="14">
        <f t="shared" si="98"/>
        <v>338169.0566037728</v>
      </c>
      <c r="R35" s="14">
        <f t="shared" si="99"/>
        <v>2264.150943396226</v>
      </c>
      <c r="S35" s="14">
        <f t="shared" si="100"/>
        <v>224150.94339622636</v>
      </c>
      <c r="T35" s="14">
        <f t="shared" si="101"/>
        <v>3999.9999999999995</v>
      </c>
      <c r="U35" s="15">
        <f t="shared" si="102"/>
        <v>395999.99999999994</v>
      </c>
      <c r="V35" s="39">
        <f t="shared" si="117"/>
        <v>44000</v>
      </c>
      <c r="W35" s="40">
        <f t="shared" si="104"/>
        <v>4356000</v>
      </c>
    </row>
    <row r="36" spans="1:23" x14ac:dyDescent="0.3">
      <c r="A36" s="1">
        <v>31</v>
      </c>
      <c r="B36" s="3" t="s">
        <v>133</v>
      </c>
      <c r="C36" s="75">
        <v>34700</v>
      </c>
      <c r="D36" s="5"/>
      <c r="E36" s="74"/>
      <c r="F36" s="2">
        <f>ROUND(IF(D36=0,C36+C36*E36,C36+D36),-1)</f>
        <v>34700</v>
      </c>
      <c r="G36" s="4">
        <v>15</v>
      </c>
      <c r="H36" s="29">
        <v>11</v>
      </c>
      <c r="I36" s="13">
        <f>G36*H36</f>
        <v>165</v>
      </c>
      <c r="J36" s="73">
        <v>0.78</v>
      </c>
      <c r="K36" s="31">
        <f>(1/J36-(1+L36+M36+L36*M36))/((1+L36+M36+L36*M36))</f>
        <v>9.9529401416193639E-2</v>
      </c>
      <c r="L36" s="30">
        <v>0.06</v>
      </c>
      <c r="M36" s="30">
        <v>0.1</v>
      </c>
      <c r="N36" s="14">
        <f>F36*J36</f>
        <v>27066</v>
      </c>
      <c r="O36" s="14">
        <f>N36*$I36</f>
        <v>4465890</v>
      </c>
      <c r="P36" s="14">
        <f>N36*K36</f>
        <v>2693.8627787306968</v>
      </c>
      <c r="Q36" s="14">
        <f>O36*K36</f>
        <v>444487.35849056504</v>
      </c>
      <c r="R36" s="14">
        <f>(N36+P36)*L36</f>
        <v>1785.5917667238418</v>
      </c>
      <c r="S36" s="14">
        <f>(O36+Q36)*L36</f>
        <v>294622.64150943386</v>
      </c>
      <c r="T36" s="14">
        <f>(N36+P36+R36)*M36</f>
        <v>3154.545454545454</v>
      </c>
      <c r="U36" s="15">
        <f>(O36+Q36+S36)*M36</f>
        <v>520499.99999999994</v>
      </c>
      <c r="V36" s="39">
        <f t="shared" si="117"/>
        <v>34700</v>
      </c>
      <c r="W36" s="40">
        <f>ROUND(O36+Q36+S36+U36,0)</f>
        <v>5725500</v>
      </c>
    </row>
    <row r="37" spans="1:23" x14ac:dyDescent="0.3">
      <c r="A37" s="1">
        <v>32</v>
      </c>
      <c r="B37" s="3" t="s">
        <v>133</v>
      </c>
      <c r="C37" s="75">
        <v>34700</v>
      </c>
      <c r="D37" s="5"/>
      <c r="E37" s="74"/>
      <c r="F37" s="2">
        <f t="shared" ref="F37" si="118">ROUND(IF(D37=0,C37+C37*E37,C37+D37),-1)</f>
        <v>34700</v>
      </c>
      <c r="G37" s="4">
        <v>15</v>
      </c>
      <c r="H37" s="29">
        <v>11</v>
      </c>
      <c r="I37" s="13">
        <f t="shared" ref="I37" si="119">G37*H37</f>
        <v>165</v>
      </c>
      <c r="J37" s="73">
        <v>0.78</v>
      </c>
      <c r="K37" s="31">
        <f t="shared" ref="K37" si="120">(1/J37-(1+L37+M37+L37*M37))/((1+L37+M37+L37*M37))</f>
        <v>9.9529401416193639E-2</v>
      </c>
      <c r="L37" s="30">
        <v>0.06</v>
      </c>
      <c r="M37" s="30">
        <v>0.1</v>
      </c>
      <c r="N37" s="14">
        <f t="shared" ref="N37" si="121">F37*J37</f>
        <v>27066</v>
      </c>
      <c r="O37" s="14">
        <f t="shared" ref="O37" si="122">N37*$I37</f>
        <v>4465890</v>
      </c>
      <c r="P37" s="14">
        <f t="shared" ref="P37" si="123">N37*K37</f>
        <v>2693.8627787306968</v>
      </c>
      <c r="Q37" s="14">
        <f t="shared" ref="Q37" si="124">O37*K37</f>
        <v>444487.35849056504</v>
      </c>
      <c r="R37" s="14">
        <f t="shared" ref="R37" si="125">(N37+P37)*L37</f>
        <v>1785.5917667238418</v>
      </c>
      <c r="S37" s="14">
        <f t="shared" ref="S37" si="126">(O37+Q37)*L37</f>
        <v>294622.64150943386</v>
      </c>
      <c r="T37" s="14">
        <f t="shared" ref="T37" si="127">(N37+P37+R37)*M37</f>
        <v>3154.545454545454</v>
      </c>
      <c r="U37" s="15">
        <f t="shared" ref="U37" si="128">(O37+Q37+S37)*M37</f>
        <v>520499.99999999994</v>
      </c>
      <c r="V37" s="39">
        <f t="shared" ref="V37" si="129">ROUND(N37+P37+R37+T37,0)</f>
        <v>34700</v>
      </c>
      <c r="W37" s="40">
        <f t="shared" ref="W37" si="130">ROUND(O37+Q37+S37+U37,0)</f>
        <v>5725500</v>
      </c>
    </row>
    <row r="38" spans="1:23" x14ac:dyDescent="0.3">
      <c r="A38" s="1">
        <v>33</v>
      </c>
      <c r="B38" s="3" t="s">
        <v>133</v>
      </c>
      <c r="C38" s="75">
        <v>34700</v>
      </c>
      <c r="D38" s="5"/>
      <c r="E38" s="74"/>
      <c r="F38" s="2">
        <f>ROUND(IF(D38=0,C38+C38*E38,C38+D38),-1)</f>
        <v>34700</v>
      </c>
      <c r="G38" s="4">
        <v>15</v>
      </c>
      <c r="H38" s="29">
        <v>11</v>
      </c>
      <c r="I38" s="13">
        <f>G38*H38</f>
        <v>165</v>
      </c>
      <c r="J38" s="73">
        <v>0.78</v>
      </c>
      <c r="K38" s="31">
        <f>(1/J38-(1+L38+M38+L38*M38))/((1+L38+M38+L38*M38))</f>
        <v>9.9529401416193639E-2</v>
      </c>
      <c r="L38" s="30">
        <v>0.06</v>
      </c>
      <c r="M38" s="30">
        <v>0.1</v>
      </c>
      <c r="N38" s="14">
        <f>F38*J38</f>
        <v>27066</v>
      </c>
      <c r="O38" s="14">
        <f>N38*$I38</f>
        <v>4465890</v>
      </c>
      <c r="P38" s="14">
        <f>N38*K38</f>
        <v>2693.8627787306968</v>
      </c>
      <c r="Q38" s="14">
        <f>O38*K38</f>
        <v>444487.35849056504</v>
      </c>
      <c r="R38" s="14">
        <f>(N38+P38)*L38</f>
        <v>1785.5917667238418</v>
      </c>
      <c r="S38" s="14">
        <f>(O38+Q38)*L38</f>
        <v>294622.64150943386</v>
      </c>
      <c r="T38" s="14">
        <f>(N38+P38+R38)*M38</f>
        <v>3154.545454545454</v>
      </c>
      <c r="U38" s="15">
        <f>(O38+Q38+S38)*M38</f>
        <v>520499.99999999994</v>
      </c>
      <c r="V38" s="39">
        <f>ROUND(N38+P38+R38+T38,0)</f>
        <v>34700</v>
      </c>
      <c r="W38" s="40">
        <f>ROUND(O38+Q38+S38+U38,0)</f>
        <v>5725500</v>
      </c>
    </row>
    <row r="39" spans="1:23" x14ac:dyDescent="0.3">
      <c r="A39" s="1">
        <v>34</v>
      </c>
      <c r="B39" s="3" t="s">
        <v>133</v>
      </c>
      <c r="C39" s="75">
        <v>34700</v>
      </c>
      <c r="D39" s="5"/>
      <c r="E39" s="74"/>
      <c r="F39" s="2">
        <f t="shared" ref="F39" si="131">ROUND(IF(D39=0,C39+C39*E39,C39+D39),-1)</f>
        <v>34700</v>
      </c>
      <c r="G39" s="4">
        <v>15</v>
      </c>
      <c r="H39" s="29">
        <v>11</v>
      </c>
      <c r="I39" s="13">
        <f t="shared" ref="I39" si="132">G39*H39</f>
        <v>165</v>
      </c>
      <c r="J39" s="73">
        <v>0.78</v>
      </c>
      <c r="K39" s="31">
        <f t="shared" ref="K39" si="133">(1/J39-(1+L39+M39+L39*M39))/((1+L39+M39+L39*M39))</f>
        <v>9.9529401416193639E-2</v>
      </c>
      <c r="L39" s="30">
        <v>0.06</v>
      </c>
      <c r="M39" s="30">
        <v>0.1</v>
      </c>
      <c r="N39" s="14">
        <f t="shared" ref="N39" si="134">F39*J39</f>
        <v>27066</v>
      </c>
      <c r="O39" s="14">
        <f t="shared" ref="O39" si="135">N39*$I39</f>
        <v>4465890</v>
      </c>
      <c r="P39" s="14">
        <f t="shared" ref="P39" si="136">N39*K39</f>
        <v>2693.8627787306968</v>
      </c>
      <c r="Q39" s="14">
        <f t="shared" ref="Q39" si="137">O39*K39</f>
        <v>444487.35849056504</v>
      </c>
      <c r="R39" s="14">
        <f t="shared" ref="R39" si="138">(N39+P39)*L39</f>
        <v>1785.5917667238418</v>
      </c>
      <c r="S39" s="14">
        <f t="shared" ref="S39" si="139">(O39+Q39)*L39</f>
        <v>294622.64150943386</v>
      </c>
      <c r="T39" s="14">
        <f t="shared" ref="T39" si="140">(N39+P39+R39)*M39</f>
        <v>3154.545454545454</v>
      </c>
      <c r="U39" s="15">
        <f t="shared" ref="U39" si="141">(O39+Q39+S39)*M39</f>
        <v>520499.99999999994</v>
      </c>
      <c r="V39" s="39">
        <f t="shared" ref="V39" si="142">ROUND(N39+P39+R39+T39,0)</f>
        <v>34700</v>
      </c>
      <c r="W39" s="40">
        <f t="shared" ref="W39" si="143">ROUND(O39+Q39+S39+U39,0)</f>
        <v>5725500</v>
      </c>
    </row>
    <row r="40" spans="1:23" x14ac:dyDescent="0.3">
      <c r="A40" s="1">
        <v>35</v>
      </c>
      <c r="B40" s="3" t="s">
        <v>133</v>
      </c>
      <c r="C40" s="75">
        <v>34700</v>
      </c>
      <c r="D40" s="5"/>
      <c r="E40" s="74"/>
      <c r="F40" s="2">
        <f t="shared" si="11"/>
        <v>34700</v>
      </c>
      <c r="G40" s="4">
        <v>15</v>
      </c>
      <c r="H40" s="29">
        <v>11</v>
      </c>
      <c r="I40" s="13">
        <f t="shared" si="93"/>
        <v>165</v>
      </c>
      <c r="J40" s="73">
        <v>0.78</v>
      </c>
      <c r="K40" s="31">
        <f t="shared" si="94"/>
        <v>9.9529401416193639E-2</v>
      </c>
      <c r="L40" s="30">
        <v>0.06</v>
      </c>
      <c r="M40" s="30">
        <v>0.1</v>
      </c>
      <c r="N40" s="14">
        <f t="shared" si="95"/>
        <v>27066</v>
      </c>
      <c r="O40" s="14">
        <f t="shared" si="96"/>
        <v>4465890</v>
      </c>
      <c r="P40" s="14">
        <f t="shared" si="97"/>
        <v>2693.8627787306968</v>
      </c>
      <c r="Q40" s="14">
        <f t="shared" si="98"/>
        <v>444487.35849056504</v>
      </c>
      <c r="R40" s="14">
        <f t="shared" si="99"/>
        <v>1785.5917667238418</v>
      </c>
      <c r="S40" s="14">
        <f t="shared" si="100"/>
        <v>294622.64150943386</v>
      </c>
      <c r="T40" s="14">
        <f t="shared" si="101"/>
        <v>3154.545454545454</v>
      </c>
      <c r="U40" s="15">
        <f t="shared" si="102"/>
        <v>520499.99999999994</v>
      </c>
      <c r="V40" s="39">
        <f t="shared" si="117"/>
        <v>34700</v>
      </c>
      <c r="W40" s="40">
        <f t="shared" si="104"/>
        <v>5725500</v>
      </c>
    </row>
    <row r="41" spans="1:23" x14ac:dyDescent="0.3">
      <c r="A41" s="1">
        <v>36</v>
      </c>
      <c r="B41" s="3" t="s">
        <v>141</v>
      </c>
      <c r="C41" s="75">
        <v>97240</v>
      </c>
      <c r="D41" s="5">
        <v>1200</v>
      </c>
      <c r="E41" s="74"/>
      <c r="F41" s="2">
        <f>ROUND(IF(D41=0,C41+C41*E41,C41+D41),-1)</f>
        <v>98440</v>
      </c>
      <c r="G41" s="4">
        <v>54</v>
      </c>
      <c r="H41" s="29">
        <v>11</v>
      </c>
      <c r="I41" s="13">
        <f>G41*H41</f>
        <v>594</v>
      </c>
      <c r="J41" s="73">
        <v>0.78</v>
      </c>
      <c r="K41" s="31">
        <f>(1/J41-(1+L41+M41+L41*M41))/((1+L41+M41+L41*M41))</f>
        <v>9.9529401416193639E-2</v>
      </c>
      <c r="L41" s="30">
        <v>0.06</v>
      </c>
      <c r="M41" s="30">
        <v>0.1</v>
      </c>
      <c r="N41" s="14">
        <f>F41*J41</f>
        <v>76783.199999999997</v>
      </c>
      <c r="O41" s="14">
        <f>N41*$I41</f>
        <v>45609220.799999997</v>
      </c>
      <c r="P41" s="14">
        <f>N41*K41</f>
        <v>7642.1859348198795</v>
      </c>
      <c r="Q41" s="14">
        <f>O41*K41</f>
        <v>4539458.4452830078</v>
      </c>
      <c r="R41" s="14">
        <f>(N41+P41)*L41</f>
        <v>5065.5231560891925</v>
      </c>
      <c r="S41" s="14">
        <f>(O41+Q41)*L41</f>
        <v>3008920.7547169803</v>
      </c>
      <c r="T41" s="14">
        <f>(N41+P41+R41)*M41</f>
        <v>8949.0909090909081</v>
      </c>
      <c r="U41" s="15">
        <f>(O41+Q41+S41)*M41</f>
        <v>5315759.9999999991</v>
      </c>
      <c r="V41" s="39">
        <f>ROUND(N41+P41+R41+T41,0)</f>
        <v>98440</v>
      </c>
      <c r="W41" s="40">
        <f>ROUND(O41+Q41+S41+U41,0)</f>
        <v>58473360</v>
      </c>
    </row>
    <row r="42" spans="1:23" ht="17.25" thickBot="1" x14ac:dyDescent="0.35">
      <c r="A42" s="1"/>
      <c r="B42" s="3"/>
      <c r="C42" s="75"/>
      <c r="D42" s="5"/>
      <c r="E42" s="74"/>
      <c r="F42" s="2"/>
      <c r="G42" s="4"/>
      <c r="H42" s="29"/>
      <c r="I42" s="13">
        <f t="shared" ref="I42" si="144">G42*H42</f>
        <v>0</v>
      </c>
      <c r="J42" s="73"/>
      <c r="K42" s="31"/>
      <c r="L42" s="30"/>
      <c r="M42" s="30"/>
      <c r="N42" s="14"/>
      <c r="O42" s="14"/>
      <c r="P42" s="14"/>
      <c r="Q42" s="14"/>
      <c r="R42" s="14"/>
      <c r="S42" s="14"/>
      <c r="T42" s="14"/>
      <c r="U42" s="15"/>
      <c r="V42" s="39"/>
      <c r="W42" s="40"/>
    </row>
    <row r="43" spans="1:23" ht="22.5" customHeight="1" thickBot="1" x14ac:dyDescent="0.35">
      <c r="G43" s="77" t="s">
        <v>39</v>
      </c>
      <c r="H43" s="78"/>
      <c r="I43" s="34">
        <f>SUM(I6:I42)</f>
        <v>9944</v>
      </c>
      <c r="N43" s="32" t="s">
        <v>24</v>
      </c>
      <c r="O43" s="35">
        <f>SUM(O6:O42)</f>
        <v>302227582.80000001</v>
      </c>
      <c r="P43" s="33"/>
      <c r="Q43" s="35">
        <f>SUM(Q6:Q42)</f>
        <v>30080530.407547098</v>
      </c>
      <c r="R43" s="33"/>
      <c r="S43" s="35">
        <f>SUM(S6:S42)</f>
        <v>19938486.792452831</v>
      </c>
      <c r="T43" s="33"/>
      <c r="U43" s="35">
        <f>SUM(U6:U42)</f>
        <v>35224659.999999993</v>
      </c>
      <c r="V43" s="41"/>
      <c r="W43" s="42">
        <f>SUM(W6:W42)</f>
        <v>387471260</v>
      </c>
    </row>
    <row r="44" spans="1:23" x14ac:dyDescent="0.3">
      <c r="C44" s="11"/>
    </row>
    <row r="45" spans="1:23" x14ac:dyDescent="0.3">
      <c r="F45" s="11"/>
      <c r="G45" s="11"/>
    </row>
    <row r="46" spans="1:23" x14ac:dyDescent="0.3">
      <c r="F46" s="11"/>
      <c r="G46" s="11"/>
    </row>
    <row r="47" spans="1:23" x14ac:dyDescent="0.3">
      <c r="F47" s="11"/>
      <c r="G47" s="11"/>
    </row>
    <row r="48" spans="1:23" x14ac:dyDescent="0.3">
      <c r="F48" s="11"/>
      <c r="G48" s="11"/>
    </row>
  </sheetData>
  <sheetProtection selectLockedCells="1"/>
  <mergeCells count="14">
    <mergeCell ref="A2:H2"/>
    <mergeCell ref="I2:W2"/>
    <mergeCell ref="N3:W3"/>
    <mergeCell ref="N4:O4"/>
    <mergeCell ref="P4:Q4"/>
    <mergeCell ref="R4:S4"/>
    <mergeCell ref="T4:U4"/>
    <mergeCell ref="V4:W4"/>
    <mergeCell ref="G43:H43"/>
    <mergeCell ref="A3:A5"/>
    <mergeCell ref="B3:B5"/>
    <mergeCell ref="C3:C5"/>
    <mergeCell ref="D3:E4"/>
    <mergeCell ref="F3:M4"/>
  </mergeCells>
  <phoneticPr fontId="2" type="noConversion"/>
  <dataValidations disablePrompts="1" count="3">
    <dataValidation type="whole" operator="greaterThanOrEqual" allowBlank="1" showInputMessage="1" showErrorMessage="1" sqref="C6:C42 G6:G42" xr:uid="{00000000-0002-0000-0000-000000000000}">
      <formula1>0</formula1>
    </dataValidation>
    <dataValidation type="decimal" allowBlank="1" showInputMessage="1" showErrorMessage="1" sqref="L6:L42" xr:uid="{00000000-0002-0000-0000-000001000000}">
      <formula1>0</formula1>
      <formula2>0.06</formula2>
    </dataValidation>
    <dataValidation type="decimal" allowBlank="1" showInputMessage="1" showErrorMessage="1" sqref="M6:M42" xr:uid="{00000000-0002-0000-0000-000002000000}">
      <formula1>0</formula1>
      <formula2>0.1</formula2>
    </dataValidation>
  </dataValidations>
  <pageMargins left="0.70866141732283472" right="0.31496062992125984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4" sqref="F4"/>
    </sheetView>
  </sheetViews>
  <sheetFormatPr defaultRowHeight="16.5" x14ac:dyDescent="0.3"/>
  <cols>
    <col min="1" max="1" width="11.25" customWidth="1"/>
    <col min="2" max="2" width="25" customWidth="1"/>
    <col min="3" max="3" width="2.875" customWidth="1"/>
    <col min="4" max="4" width="14" customWidth="1"/>
    <col min="5" max="5" width="17.625" customWidth="1"/>
    <col min="6" max="6" width="23.25" customWidth="1"/>
  </cols>
  <sheetData>
    <row r="1" spans="1:6" ht="54.95" customHeight="1" x14ac:dyDescent="0.3">
      <c r="A1" s="106" t="s">
        <v>77</v>
      </c>
      <c r="B1" s="107"/>
      <c r="C1" s="107"/>
      <c r="D1" s="107"/>
      <c r="E1" s="107"/>
      <c r="F1" s="108"/>
    </row>
    <row r="2" spans="1:6" ht="54.95" customHeight="1" x14ac:dyDescent="0.3">
      <c r="A2" s="1" t="s">
        <v>28</v>
      </c>
      <c r="B2" s="121" t="str">
        <f>'세부원가내역서(선택형)'!I2</f>
        <v>서울돈암초등학교 2025학년도 늘봄학교 선택형 교육 프로그램 운영 용역</v>
      </c>
      <c r="C2" s="121"/>
      <c r="D2" s="121"/>
      <c r="E2" s="121"/>
      <c r="F2" s="122"/>
    </row>
    <row r="3" spans="1:6" ht="54.95" customHeight="1" x14ac:dyDescent="0.3">
      <c r="A3" s="20" t="s">
        <v>14</v>
      </c>
      <c r="B3" s="109" t="s">
        <v>17</v>
      </c>
      <c r="C3" s="110"/>
      <c r="D3" s="111"/>
      <c r="E3" s="9" t="s">
        <v>15</v>
      </c>
      <c r="F3" s="21" t="s">
        <v>10</v>
      </c>
    </row>
    <row r="4" spans="1:6" ht="54.95" customHeight="1" x14ac:dyDescent="0.3">
      <c r="A4" s="22" t="s">
        <v>11</v>
      </c>
      <c r="B4" s="112" t="s">
        <v>78</v>
      </c>
      <c r="C4" s="113"/>
      <c r="D4" s="114"/>
      <c r="E4" s="16">
        <f>'세부원가내역서(선택형)'!O43</f>
        <v>302227582.80000001</v>
      </c>
      <c r="F4" s="23" t="str">
        <f>"원가 총액의 "&amp;ROUND((E4/E13)*100,3)&amp;"%"</f>
        <v>원가 총액의 78%</v>
      </c>
    </row>
    <row r="5" spans="1:6" ht="105.6" customHeight="1" x14ac:dyDescent="0.3">
      <c r="A5" s="119" t="s">
        <v>29</v>
      </c>
      <c r="B5" s="45" t="s">
        <v>81</v>
      </c>
      <c r="C5" s="10" t="s">
        <v>18</v>
      </c>
      <c r="D5" s="48">
        <v>3.3E-3</v>
      </c>
      <c r="E5" s="16">
        <f>(E4-E4*F6)*D5</f>
        <v>832788.10440539999</v>
      </c>
      <c r="F5" s="47" t="s">
        <v>44</v>
      </c>
    </row>
    <row r="6" spans="1:6" ht="50.25" customHeight="1" x14ac:dyDescent="0.3">
      <c r="A6" s="119"/>
      <c r="B6" s="123" t="s">
        <v>60</v>
      </c>
      <c r="C6" s="123"/>
      <c r="D6" s="123"/>
      <c r="E6" s="49" t="s">
        <v>58</v>
      </c>
      <c r="F6" s="50">
        <v>0.16500000000000001</v>
      </c>
    </row>
    <row r="7" spans="1:6" ht="70.150000000000006" customHeight="1" x14ac:dyDescent="0.3">
      <c r="A7" s="119"/>
      <c r="B7" s="45" t="s">
        <v>83</v>
      </c>
      <c r="C7" s="10" t="s">
        <v>18</v>
      </c>
      <c r="D7" s="44">
        <v>8.0000000000000002E-3</v>
      </c>
      <c r="E7" s="16">
        <f>(E4-E4*F8)*D7</f>
        <v>2018880.2531040001</v>
      </c>
      <c r="F7" s="47" t="s">
        <v>43</v>
      </c>
    </row>
    <row r="8" spans="1:6" ht="51" customHeight="1" x14ac:dyDescent="0.3">
      <c r="A8" s="119"/>
      <c r="B8" s="123" t="s">
        <v>59</v>
      </c>
      <c r="C8" s="123"/>
      <c r="D8" s="123"/>
      <c r="E8" s="49" t="s">
        <v>58</v>
      </c>
      <c r="F8" s="50">
        <v>0.16500000000000001</v>
      </c>
    </row>
    <row r="9" spans="1:6" ht="54.95" customHeight="1" x14ac:dyDescent="0.3">
      <c r="A9" s="119"/>
      <c r="B9" s="17" t="s">
        <v>27</v>
      </c>
      <c r="C9" s="18"/>
      <c r="D9" s="19"/>
      <c r="E9" s="16">
        <f>E10-E5-E7</f>
        <v>27228862.050037697</v>
      </c>
      <c r="F9" s="23"/>
    </row>
    <row r="10" spans="1:6" ht="54.95" customHeight="1" x14ac:dyDescent="0.3">
      <c r="A10" s="120"/>
      <c r="B10" s="112" t="s">
        <v>79</v>
      </c>
      <c r="C10" s="113"/>
      <c r="D10" s="114"/>
      <c r="E10" s="16">
        <f>'세부원가내역서(선택형)'!Q43</f>
        <v>30080530.407547098</v>
      </c>
      <c r="F10" s="23" t="str">
        <f>"원가 총액의 "&amp;ROUND((E10/E13)*100,3)&amp;"%"</f>
        <v>원가 총액의 7.763%</v>
      </c>
    </row>
    <row r="11" spans="1:6" ht="54.95" customHeight="1" x14ac:dyDescent="0.3">
      <c r="A11" s="22" t="s">
        <v>12</v>
      </c>
      <c r="B11" s="10" t="s">
        <v>19</v>
      </c>
      <c r="C11" s="10" t="s">
        <v>18</v>
      </c>
      <c r="D11" s="12">
        <v>0.06</v>
      </c>
      <c r="E11" s="16">
        <f>(E4+E10)*D11</f>
        <v>19938486.792452827</v>
      </c>
      <c r="F11" s="23" t="str">
        <f>"원가 총액의 "&amp;ROUND((E11/E13)*100,3)&amp;"%"</f>
        <v>원가 총액의 5.146%</v>
      </c>
    </row>
    <row r="12" spans="1:6" ht="54.95" customHeight="1" x14ac:dyDescent="0.3">
      <c r="A12" s="22" t="s">
        <v>16</v>
      </c>
      <c r="B12" s="10" t="s">
        <v>20</v>
      </c>
      <c r="C12" s="10" t="s">
        <v>18</v>
      </c>
      <c r="D12" s="12">
        <v>0.1</v>
      </c>
      <c r="E12" s="16">
        <f>(E4+E10+E11)*D12</f>
        <v>35224659.999999993</v>
      </c>
      <c r="F12" s="23" t="str">
        <f>"원가 총액의 "&amp;ROUND((E12/E13)*100,3)&amp;"%"</f>
        <v>원가 총액의 9.091%</v>
      </c>
    </row>
    <row r="13" spans="1:6" ht="54.95" customHeight="1" x14ac:dyDescent="0.3">
      <c r="A13" s="115" t="s">
        <v>42</v>
      </c>
      <c r="B13" s="113"/>
      <c r="C13" s="113"/>
      <c r="D13" s="114"/>
      <c r="E13" s="16">
        <f>ROUNDDOWN(E4+E10+E11+E12,0)</f>
        <v>387471260</v>
      </c>
      <c r="F13" s="24"/>
    </row>
    <row r="14" spans="1:6" ht="54.95" customHeight="1" thickBot="1" x14ac:dyDescent="0.35">
      <c r="A14" s="116" t="s">
        <v>22</v>
      </c>
      <c r="B14" s="117"/>
      <c r="C14" s="117"/>
      <c r="D14" s="118"/>
      <c r="E14" s="25">
        <f>ROUNDDOWN(E4+E10+E11+E12,-3)</f>
        <v>387471000</v>
      </c>
      <c r="F14" s="46" t="s">
        <v>13</v>
      </c>
    </row>
  </sheetData>
  <mergeCells count="10">
    <mergeCell ref="A1:F1"/>
    <mergeCell ref="B3:D3"/>
    <mergeCell ref="B4:D4"/>
    <mergeCell ref="A13:D13"/>
    <mergeCell ref="A14:D14"/>
    <mergeCell ref="B10:D10"/>
    <mergeCell ref="A5:A10"/>
    <mergeCell ref="B2:F2"/>
    <mergeCell ref="B6:D6"/>
    <mergeCell ref="B8:D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7"/>
  <sheetViews>
    <sheetView zoomScale="85" zoomScaleNormal="85" workbookViewId="0">
      <selection activeCell="A3" sqref="A3:U3"/>
    </sheetView>
  </sheetViews>
  <sheetFormatPr defaultRowHeight="16.5" x14ac:dyDescent="0.3"/>
  <cols>
    <col min="1" max="1" width="6.625" customWidth="1"/>
    <col min="2" max="2" width="13.75" customWidth="1"/>
    <col min="3" max="3" width="9.5" customWidth="1"/>
    <col min="4" max="9" width="7.75" customWidth="1"/>
    <col min="12" max="12" width="10.625" customWidth="1"/>
    <col min="13" max="13" width="15.625" customWidth="1"/>
    <col min="14" max="14" width="10.625" customWidth="1"/>
    <col min="15" max="15" width="13.125" customWidth="1"/>
    <col min="16" max="16" width="10.625" customWidth="1"/>
    <col min="17" max="17" width="13.125" customWidth="1"/>
    <col min="18" max="18" width="10.625" customWidth="1"/>
    <col min="19" max="19" width="13.125" customWidth="1"/>
    <col min="20" max="20" width="10.625" customWidth="1"/>
    <col min="21" max="21" width="15.625" customWidth="1"/>
    <col min="22" max="22" width="12.625" bestFit="1" customWidth="1"/>
  </cols>
  <sheetData>
    <row r="1" spans="1:22" ht="18" thickBot="1" x14ac:dyDescent="0.45"/>
    <row r="2" spans="1:22" ht="33" customHeight="1" thickBot="1" x14ac:dyDescent="0.35">
      <c r="A2" s="98" t="s">
        <v>69</v>
      </c>
      <c r="B2" s="99"/>
      <c r="C2" s="99"/>
      <c r="D2" s="99"/>
      <c r="E2" s="99"/>
      <c r="F2" s="99"/>
      <c r="G2" s="99"/>
      <c r="H2" s="100"/>
      <c r="I2" s="99" t="s">
        <v>118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100"/>
    </row>
    <row r="3" spans="1:22" ht="20.100000000000001" customHeight="1" x14ac:dyDescent="0.3">
      <c r="A3" s="132" t="s">
        <v>71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</row>
    <row r="4" spans="1:22" ht="20.100000000000001" customHeight="1" x14ac:dyDescent="0.3">
      <c r="A4" s="135" t="s">
        <v>72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7"/>
    </row>
    <row r="5" spans="1:22" ht="20.100000000000001" customHeight="1" x14ac:dyDescent="0.3">
      <c r="A5" s="135" t="s">
        <v>73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7"/>
    </row>
    <row r="6" spans="1:22" ht="20.100000000000001" customHeight="1" x14ac:dyDescent="0.3">
      <c r="A6" s="135" t="s">
        <v>74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</row>
    <row r="7" spans="1:22" ht="20.100000000000001" customHeight="1" x14ac:dyDescent="0.3">
      <c r="A7" s="135" t="s">
        <v>75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</row>
    <row r="8" spans="1:22" ht="20.100000000000001" customHeight="1" x14ac:dyDescent="0.3">
      <c r="A8" s="135" t="s">
        <v>76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7"/>
    </row>
    <row r="9" spans="1:22" ht="20.100000000000001" customHeight="1" thickBot="1" x14ac:dyDescent="0.35">
      <c r="A9" s="138" t="s">
        <v>91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40"/>
    </row>
    <row r="10" spans="1:22" ht="29.25" customHeight="1" x14ac:dyDescent="0.3">
      <c r="A10" s="79" t="s">
        <v>0</v>
      </c>
      <c r="B10" s="82" t="s">
        <v>25</v>
      </c>
      <c r="C10" s="101" t="s">
        <v>45</v>
      </c>
      <c r="D10" s="101"/>
      <c r="E10" s="101"/>
      <c r="F10" s="101"/>
      <c r="G10" s="101"/>
      <c r="H10" s="101"/>
      <c r="I10" s="101"/>
      <c r="J10" s="101"/>
      <c r="K10" s="101"/>
      <c r="L10" s="101" t="s">
        <v>1</v>
      </c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2" ht="22.5" customHeight="1" x14ac:dyDescent="0.3">
      <c r="A11" s="80"/>
      <c r="B11" s="83"/>
      <c r="C11" s="124" t="s">
        <v>46</v>
      </c>
      <c r="D11" s="130" t="s">
        <v>47</v>
      </c>
      <c r="E11" s="130"/>
      <c r="F11" s="130"/>
      <c r="G11" s="130"/>
      <c r="H11" s="130"/>
      <c r="I11" s="130"/>
      <c r="J11" s="124" t="s">
        <v>68</v>
      </c>
      <c r="K11" s="124" t="s">
        <v>35</v>
      </c>
      <c r="L11" s="103" t="s">
        <v>2</v>
      </c>
      <c r="M11" s="103"/>
      <c r="N11" s="103" t="s">
        <v>3</v>
      </c>
      <c r="O11" s="103"/>
      <c r="P11" s="103" t="s">
        <v>4</v>
      </c>
      <c r="Q11" s="103"/>
      <c r="R11" s="103" t="s">
        <v>5</v>
      </c>
      <c r="S11" s="103"/>
      <c r="T11" s="103" t="s">
        <v>48</v>
      </c>
      <c r="U11" s="131"/>
    </row>
    <row r="12" spans="1:22" ht="80.25" customHeight="1" x14ac:dyDescent="0.3">
      <c r="A12" s="80"/>
      <c r="B12" s="83"/>
      <c r="C12" s="125"/>
      <c r="D12" s="147" t="s">
        <v>63</v>
      </c>
      <c r="E12" s="148"/>
      <c r="F12" s="147" t="s">
        <v>64</v>
      </c>
      <c r="G12" s="148"/>
      <c r="H12" s="124" t="s">
        <v>67</v>
      </c>
      <c r="I12" s="124" t="s">
        <v>66</v>
      </c>
      <c r="J12" s="125"/>
      <c r="K12" s="125"/>
      <c r="L12" s="124" t="s">
        <v>53</v>
      </c>
      <c r="M12" s="124" t="s">
        <v>8</v>
      </c>
      <c r="N12" s="146" t="s">
        <v>7</v>
      </c>
      <c r="O12" s="149" t="s">
        <v>8</v>
      </c>
      <c r="P12" s="146" t="s">
        <v>7</v>
      </c>
      <c r="Q12" s="124" t="s">
        <v>8</v>
      </c>
      <c r="R12" s="146" t="s">
        <v>7</v>
      </c>
      <c r="S12" s="124" t="s">
        <v>8</v>
      </c>
      <c r="T12" s="124" t="s">
        <v>54</v>
      </c>
      <c r="U12" s="127" t="s">
        <v>8</v>
      </c>
    </row>
    <row r="13" spans="1:22" ht="40.5" customHeight="1" x14ac:dyDescent="0.3">
      <c r="A13" s="80"/>
      <c r="B13" s="83"/>
      <c r="C13" s="125"/>
      <c r="D13" s="67" t="s">
        <v>65</v>
      </c>
      <c r="E13" s="68">
        <v>0.16500000000000001</v>
      </c>
      <c r="F13" s="49" t="s">
        <v>65</v>
      </c>
      <c r="G13" s="68">
        <v>0.16500000000000001</v>
      </c>
      <c r="H13" s="125"/>
      <c r="I13" s="125"/>
      <c r="J13" s="125"/>
      <c r="K13" s="125"/>
      <c r="L13" s="125"/>
      <c r="M13" s="125"/>
      <c r="N13" s="83"/>
      <c r="O13" s="150"/>
      <c r="P13" s="83"/>
      <c r="Q13" s="125"/>
      <c r="R13" s="83"/>
      <c r="S13" s="125"/>
      <c r="T13" s="125"/>
      <c r="U13" s="128"/>
    </row>
    <row r="14" spans="1:22" ht="41.45" customHeight="1" x14ac:dyDescent="0.3">
      <c r="A14" s="81"/>
      <c r="B14" s="84"/>
      <c r="C14" s="126"/>
      <c r="D14" s="66" t="s">
        <v>55</v>
      </c>
      <c r="E14" s="66" t="s">
        <v>56</v>
      </c>
      <c r="F14" s="66" t="s">
        <v>55</v>
      </c>
      <c r="G14" s="66" t="s">
        <v>56</v>
      </c>
      <c r="H14" s="126"/>
      <c r="I14" s="126"/>
      <c r="J14" s="126"/>
      <c r="K14" s="126"/>
      <c r="L14" s="126"/>
      <c r="M14" s="126"/>
      <c r="N14" s="84"/>
      <c r="O14" s="151"/>
      <c r="P14" s="84"/>
      <c r="Q14" s="126"/>
      <c r="R14" s="84"/>
      <c r="S14" s="126"/>
      <c r="T14" s="84"/>
      <c r="U14" s="129"/>
    </row>
    <row r="15" spans="1:22" x14ac:dyDescent="0.3">
      <c r="A15" s="1">
        <v>1</v>
      </c>
      <c r="B15" s="3" t="s">
        <v>88</v>
      </c>
      <c r="C15" s="52">
        <v>96</v>
      </c>
      <c r="D15" s="53">
        <v>3.3E-3</v>
      </c>
      <c r="E15" s="56">
        <f>D15*(100%-E13)</f>
        <v>2.7554999999999997E-3</v>
      </c>
      <c r="F15" s="53">
        <v>8.0000000000000002E-3</v>
      </c>
      <c r="G15" s="56">
        <f>F15*(100%-G13)</f>
        <v>6.6800000000000002E-3</v>
      </c>
      <c r="H15" s="71">
        <v>0.16980980000000001</v>
      </c>
      <c r="I15" s="31">
        <f>SUM(E15,G15,H15)</f>
        <v>0.1792453</v>
      </c>
      <c r="J15" s="54">
        <v>0.06</v>
      </c>
      <c r="K15" s="54">
        <v>0.1</v>
      </c>
      <c r="L15" s="55">
        <v>40000</v>
      </c>
      <c r="M15" s="14">
        <f>C15*L15</f>
        <v>3840000</v>
      </c>
      <c r="N15" s="14">
        <f>L15*I15</f>
        <v>7169.8119999999999</v>
      </c>
      <c r="O15" s="14">
        <f>N15*C15</f>
        <v>688301.95200000005</v>
      </c>
      <c r="P15" s="14">
        <f>(L15+N15)*J15</f>
        <v>2830.1887199999996</v>
      </c>
      <c r="Q15" s="14">
        <f>P15*C15</f>
        <v>271698.11711999995</v>
      </c>
      <c r="R15" s="14">
        <f>(L15+N15+P15)*K15</f>
        <v>5000.0000719999998</v>
      </c>
      <c r="S15" s="15">
        <f>R15*C15</f>
        <v>480000.00691200001</v>
      </c>
      <c r="T15" s="15">
        <f>L15+N15+P15+R15</f>
        <v>55000.000791999999</v>
      </c>
      <c r="U15" s="62">
        <f>M15+O15+Q15+S15</f>
        <v>5280000.0760319997</v>
      </c>
      <c r="V15" s="11"/>
    </row>
    <row r="16" spans="1:22" x14ac:dyDescent="0.3">
      <c r="A16" s="1">
        <v>2</v>
      </c>
      <c r="B16" s="3" t="s">
        <v>89</v>
      </c>
      <c r="C16" s="52">
        <v>96</v>
      </c>
      <c r="D16" s="56">
        <f>$D$15</f>
        <v>3.3E-3</v>
      </c>
      <c r="E16" s="56">
        <f>$E$15</f>
        <v>2.7554999999999997E-3</v>
      </c>
      <c r="F16" s="56">
        <f>$F$15</f>
        <v>8.0000000000000002E-3</v>
      </c>
      <c r="G16" s="56">
        <f>$G$15</f>
        <v>6.6800000000000002E-3</v>
      </c>
      <c r="H16" s="72">
        <f>$H$15</f>
        <v>0.16980980000000001</v>
      </c>
      <c r="I16" s="31">
        <f t="shared" ref="I16:I33" si="0">SUM(E16,G16,H16)</f>
        <v>0.1792453</v>
      </c>
      <c r="J16" s="54">
        <v>0.06</v>
      </c>
      <c r="K16" s="30">
        <f>$K$15</f>
        <v>0.1</v>
      </c>
      <c r="L16" s="55">
        <f>$L$15</f>
        <v>40000</v>
      </c>
      <c r="M16" s="14">
        <f t="shared" ref="M16:M33" si="1">C16*L16</f>
        <v>3840000</v>
      </c>
      <c r="N16" s="14">
        <f t="shared" ref="N16:N33" si="2">L16*I16</f>
        <v>7169.8119999999999</v>
      </c>
      <c r="O16" s="14">
        <f t="shared" ref="O16:O33" si="3">N16*C16</f>
        <v>688301.95200000005</v>
      </c>
      <c r="P16" s="14">
        <f t="shared" ref="P16:P33" si="4">(L16+N16)*J16</f>
        <v>2830.1887199999996</v>
      </c>
      <c r="Q16" s="14">
        <f t="shared" ref="Q16:Q33" si="5">P16*C16</f>
        <v>271698.11711999995</v>
      </c>
      <c r="R16" s="14">
        <f t="shared" ref="R16:R33" si="6">(L16+N16+P16)*K16</f>
        <v>5000.0000719999998</v>
      </c>
      <c r="S16" s="15">
        <f t="shared" ref="S16:S33" si="7">R16*C16</f>
        <v>480000.00691200001</v>
      </c>
      <c r="T16" s="15">
        <f t="shared" ref="T16:T33" si="8">L16+N16+P16+R16</f>
        <v>55000.000791999999</v>
      </c>
      <c r="U16" s="62">
        <f t="shared" ref="U16:U33" si="9">M16+O16+Q16+S16</f>
        <v>5280000.0760319997</v>
      </c>
    </row>
    <row r="17" spans="1:22" x14ac:dyDescent="0.3">
      <c r="A17" s="1">
        <v>3</v>
      </c>
      <c r="B17" s="3" t="s">
        <v>100</v>
      </c>
      <c r="C17" s="52">
        <v>96</v>
      </c>
      <c r="D17" s="56">
        <f>$D$15</f>
        <v>3.3E-3</v>
      </c>
      <c r="E17" s="56">
        <f>$E$15</f>
        <v>2.7554999999999997E-3</v>
      </c>
      <c r="F17" s="56">
        <f>$F$15</f>
        <v>8.0000000000000002E-3</v>
      </c>
      <c r="G17" s="56">
        <f>$G$15</f>
        <v>6.6800000000000002E-3</v>
      </c>
      <c r="H17" s="72">
        <f>$H$15</f>
        <v>0.16980980000000001</v>
      </c>
      <c r="I17" s="31">
        <f t="shared" si="0"/>
        <v>0.1792453</v>
      </c>
      <c r="J17" s="54">
        <v>0.06</v>
      </c>
      <c r="K17" s="30">
        <f>$K$15</f>
        <v>0.1</v>
      </c>
      <c r="L17" s="55">
        <v>40000</v>
      </c>
      <c r="M17" s="14">
        <f>C17*L17</f>
        <v>3840000</v>
      </c>
      <c r="N17" s="14">
        <f>L17*I17</f>
        <v>7169.8119999999999</v>
      </c>
      <c r="O17" s="14">
        <f>N17*C17</f>
        <v>688301.95200000005</v>
      </c>
      <c r="P17" s="14">
        <f>(L17+N17)*J17</f>
        <v>2830.1887199999996</v>
      </c>
      <c r="Q17" s="14">
        <f>P17*C17</f>
        <v>271698.11711999995</v>
      </c>
      <c r="R17" s="14">
        <f>(L17+N17+P17)*K17</f>
        <v>5000.0000719999998</v>
      </c>
      <c r="S17" s="15">
        <f>R17*C17</f>
        <v>480000.00691200001</v>
      </c>
      <c r="T17" s="15">
        <f>L17+N17+P17+R17</f>
        <v>55000.000791999999</v>
      </c>
      <c r="U17" s="62">
        <f>M17+O17+Q17+S17</f>
        <v>5280000.0760319997</v>
      </c>
      <c r="V17" s="11"/>
    </row>
    <row r="18" spans="1:22" x14ac:dyDescent="0.3">
      <c r="A18" s="1">
        <v>4</v>
      </c>
      <c r="B18" s="3" t="s">
        <v>101</v>
      </c>
      <c r="C18" s="52">
        <v>96</v>
      </c>
      <c r="D18" s="56">
        <f>$D$15</f>
        <v>3.3E-3</v>
      </c>
      <c r="E18" s="56">
        <f>$E$15</f>
        <v>2.7554999999999997E-3</v>
      </c>
      <c r="F18" s="56">
        <f>$F$15</f>
        <v>8.0000000000000002E-3</v>
      </c>
      <c r="G18" s="56">
        <f>$G$15</f>
        <v>6.6800000000000002E-3</v>
      </c>
      <c r="H18" s="72">
        <f>$H$15</f>
        <v>0.16980980000000001</v>
      </c>
      <c r="I18" s="31">
        <f t="shared" ref="I18:I26" si="10">SUM(E18,G18,H18)</f>
        <v>0.1792453</v>
      </c>
      <c r="J18" s="54">
        <v>0.06</v>
      </c>
      <c r="K18" s="30">
        <f>$K$15</f>
        <v>0.1</v>
      </c>
      <c r="L18" s="55">
        <f>$L$15</f>
        <v>40000</v>
      </c>
      <c r="M18" s="14">
        <f t="shared" ref="M18:M26" si="11">C18*L18</f>
        <v>3840000</v>
      </c>
      <c r="N18" s="14">
        <f t="shared" ref="N18:N26" si="12">L18*I18</f>
        <v>7169.8119999999999</v>
      </c>
      <c r="O18" s="14">
        <f t="shared" ref="O18:O26" si="13">N18*C18</f>
        <v>688301.95200000005</v>
      </c>
      <c r="P18" s="14">
        <f t="shared" ref="P18:P26" si="14">(L18+N18)*J18</f>
        <v>2830.1887199999996</v>
      </c>
      <c r="Q18" s="14">
        <f t="shared" ref="Q18:Q26" si="15">P18*C18</f>
        <v>271698.11711999995</v>
      </c>
      <c r="R18" s="14">
        <f t="shared" ref="R18:R26" si="16">(L18+N18+P18)*K18</f>
        <v>5000.0000719999998</v>
      </c>
      <c r="S18" s="15">
        <f t="shared" ref="S18:S26" si="17">R18*C18</f>
        <v>480000.00691200001</v>
      </c>
      <c r="T18" s="15">
        <f t="shared" ref="T18:T26" si="18">L18+N18+P18+R18</f>
        <v>55000.000791999999</v>
      </c>
      <c r="U18" s="62">
        <f t="shared" ref="U18:U26" si="19">M18+O18+Q18+S18</f>
        <v>5280000.0760319997</v>
      </c>
    </row>
    <row r="19" spans="1:22" x14ac:dyDescent="0.3">
      <c r="A19" s="1">
        <v>5</v>
      </c>
      <c r="B19" s="3" t="s">
        <v>102</v>
      </c>
      <c r="C19" s="52">
        <v>98</v>
      </c>
      <c r="D19" s="56">
        <f t="shared" ref="D19" si="20">$D$15</f>
        <v>3.3E-3</v>
      </c>
      <c r="E19" s="56">
        <f t="shared" ref="E19" si="21">$E$15</f>
        <v>2.7554999999999997E-3</v>
      </c>
      <c r="F19" s="56">
        <f t="shared" ref="F19" si="22">$F$15</f>
        <v>8.0000000000000002E-3</v>
      </c>
      <c r="G19" s="56">
        <f t="shared" ref="G19" si="23">$G$15</f>
        <v>6.6800000000000002E-3</v>
      </c>
      <c r="H19" s="72">
        <f t="shared" ref="H19" si="24">$H$15</f>
        <v>0.16980980000000001</v>
      </c>
      <c r="I19" s="31">
        <f t="shared" si="10"/>
        <v>0.1792453</v>
      </c>
      <c r="J19" s="54">
        <v>0.06</v>
      </c>
      <c r="K19" s="30">
        <f t="shared" ref="K19" si="25">$K$15</f>
        <v>0.1</v>
      </c>
      <c r="L19" s="55">
        <f t="shared" ref="L19" si="26">$L$15</f>
        <v>40000</v>
      </c>
      <c r="M19" s="14">
        <f t="shared" si="11"/>
        <v>3920000</v>
      </c>
      <c r="N19" s="14">
        <f t="shared" si="12"/>
        <v>7169.8119999999999</v>
      </c>
      <c r="O19" s="14">
        <f t="shared" si="13"/>
        <v>702641.576</v>
      </c>
      <c r="P19" s="14">
        <f t="shared" si="14"/>
        <v>2830.1887199999996</v>
      </c>
      <c r="Q19" s="14">
        <f t="shared" si="15"/>
        <v>277358.49455999996</v>
      </c>
      <c r="R19" s="14">
        <f t="shared" si="16"/>
        <v>5000.0000719999998</v>
      </c>
      <c r="S19" s="15">
        <f t="shared" si="17"/>
        <v>490000.007056</v>
      </c>
      <c r="T19" s="15">
        <f t="shared" si="18"/>
        <v>55000.000791999999</v>
      </c>
      <c r="U19" s="62">
        <f t="shared" si="19"/>
        <v>5390000.0776159996</v>
      </c>
    </row>
    <row r="20" spans="1:22" x14ac:dyDescent="0.3">
      <c r="A20" s="1">
        <v>6</v>
      </c>
      <c r="B20" s="3" t="s">
        <v>90</v>
      </c>
      <c r="C20" s="52">
        <v>98</v>
      </c>
      <c r="D20" s="56">
        <f>$D$15</f>
        <v>3.3E-3</v>
      </c>
      <c r="E20" s="56">
        <f>$E$15</f>
        <v>2.7554999999999997E-3</v>
      </c>
      <c r="F20" s="56">
        <f>$F$15</f>
        <v>8.0000000000000002E-3</v>
      </c>
      <c r="G20" s="56">
        <f>$G$15</f>
        <v>6.6800000000000002E-3</v>
      </c>
      <c r="H20" s="72">
        <f>$H$15</f>
        <v>0.16980980000000001</v>
      </c>
      <c r="I20" s="31">
        <f t="shared" si="10"/>
        <v>0.1792453</v>
      </c>
      <c r="J20" s="54">
        <v>0.06</v>
      </c>
      <c r="K20" s="30">
        <f>$K$15</f>
        <v>0.1</v>
      </c>
      <c r="L20" s="55">
        <f>$L$15</f>
        <v>40000</v>
      </c>
      <c r="M20" s="14">
        <f t="shared" si="11"/>
        <v>3920000</v>
      </c>
      <c r="N20" s="14">
        <f t="shared" si="12"/>
        <v>7169.8119999999999</v>
      </c>
      <c r="O20" s="14">
        <f t="shared" si="13"/>
        <v>702641.576</v>
      </c>
      <c r="P20" s="14">
        <f t="shared" si="14"/>
        <v>2830.1887199999996</v>
      </c>
      <c r="Q20" s="14">
        <f t="shared" si="15"/>
        <v>277358.49455999996</v>
      </c>
      <c r="R20" s="14">
        <f t="shared" si="16"/>
        <v>5000.0000719999998</v>
      </c>
      <c r="S20" s="15">
        <f t="shared" si="17"/>
        <v>490000.007056</v>
      </c>
      <c r="T20" s="15">
        <f t="shared" si="18"/>
        <v>55000.000791999999</v>
      </c>
      <c r="U20" s="62">
        <f t="shared" si="19"/>
        <v>5390000.0776159996</v>
      </c>
    </row>
    <row r="21" spans="1:22" x14ac:dyDescent="0.3">
      <c r="A21" s="1">
        <v>7</v>
      </c>
      <c r="B21" s="3" t="s">
        <v>103</v>
      </c>
      <c r="C21" s="52">
        <v>98</v>
      </c>
      <c r="D21" s="56">
        <f t="shared" ref="D21" si="27">$D$15</f>
        <v>3.3E-3</v>
      </c>
      <c r="E21" s="56">
        <f t="shared" ref="E21" si="28">$E$15</f>
        <v>2.7554999999999997E-3</v>
      </c>
      <c r="F21" s="56">
        <f t="shared" ref="F21" si="29">$F$15</f>
        <v>8.0000000000000002E-3</v>
      </c>
      <c r="G21" s="56">
        <f t="shared" ref="G21" si="30">$G$15</f>
        <v>6.6800000000000002E-3</v>
      </c>
      <c r="H21" s="72">
        <f t="shared" ref="H21" si="31">$H$15</f>
        <v>0.16980980000000001</v>
      </c>
      <c r="I21" s="31">
        <f t="shared" si="10"/>
        <v>0.1792453</v>
      </c>
      <c r="J21" s="54">
        <v>0.06</v>
      </c>
      <c r="K21" s="30">
        <f t="shared" ref="K21" si="32">$K$15</f>
        <v>0.1</v>
      </c>
      <c r="L21" s="55">
        <f t="shared" ref="L21" si="33">$L$15</f>
        <v>40000</v>
      </c>
      <c r="M21" s="14">
        <f t="shared" si="11"/>
        <v>3920000</v>
      </c>
      <c r="N21" s="14">
        <f t="shared" si="12"/>
        <v>7169.8119999999999</v>
      </c>
      <c r="O21" s="14">
        <f t="shared" si="13"/>
        <v>702641.576</v>
      </c>
      <c r="P21" s="14">
        <f t="shared" si="14"/>
        <v>2830.1887199999996</v>
      </c>
      <c r="Q21" s="14">
        <f t="shared" si="15"/>
        <v>277358.49455999996</v>
      </c>
      <c r="R21" s="14">
        <f t="shared" si="16"/>
        <v>5000.0000719999998</v>
      </c>
      <c r="S21" s="15">
        <f t="shared" si="17"/>
        <v>490000.007056</v>
      </c>
      <c r="T21" s="15">
        <f t="shared" si="18"/>
        <v>55000.000791999999</v>
      </c>
      <c r="U21" s="62">
        <f t="shared" si="19"/>
        <v>5390000.0776159996</v>
      </c>
    </row>
    <row r="22" spans="1:22" x14ac:dyDescent="0.3">
      <c r="A22" s="1">
        <v>8</v>
      </c>
      <c r="B22" s="3" t="s">
        <v>104</v>
      </c>
      <c r="C22" s="52">
        <v>98</v>
      </c>
      <c r="D22" s="56">
        <f>$D$15</f>
        <v>3.3E-3</v>
      </c>
      <c r="E22" s="56">
        <f>$E$15</f>
        <v>2.7554999999999997E-3</v>
      </c>
      <c r="F22" s="56">
        <f>$F$15</f>
        <v>8.0000000000000002E-3</v>
      </c>
      <c r="G22" s="56">
        <f>$G$15</f>
        <v>6.6800000000000002E-3</v>
      </c>
      <c r="H22" s="72">
        <f>$H$15</f>
        <v>0.16980980000000001</v>
      </c>
      <c r="I22" s="31">
        <f t="shared" si="10"/>
        <v>0.1792453</v>
      </c>
      <c r="J22" s="54">
        <v>0.06</v>
      </c>
      <c r="K22" s="30">
        <f>$K$15</f>
        <v>0.1</v>
      </c>
      <c r="L22" s="55">
        <f>$L$15</f>
        <v>40000</v>
      </c>
      <c r="M22" s="14">
        <f t="shared" si="11"/>
        <v>3920000</v>
      </c>
      <c r="N22" s="14">
        <f t="shared" si="12"/>
        <v>7169.8119999999999</v>
      </c>
      <c r="O22" s="14">
        <f t="shared" si="13"/>
        <v>702641.576</v>
      </c>
      <c r="P22" s="14">
        <f t="shared" si="14"/>
        <v>2830.1887199999996</v>
      </c>
      <c r="Q22" s="14">
        <f t="shared" si="15"/>
        <v>277358.49455999996</v>
      </c>
      <c r="R22" s="14">
        <f t="shared" si="16"/>
        <v>5000.0000719999998</v>
      </c>
      <c r="S22" s="15">
        <f t="shared" si="17"/>
        <v>490000.007056</v>
      </c>
      <c r="T22" s="15">
        <f t="shared" si="18"/>
        <v>55000.000791999999</v>
      </c>
      <c r="U22" s="62">
        <f t="shared" si="19"/>
        <v>5390000.0776159996</v>
      </c>
    </row>
    <row r="23" spans="1:22" x14ac:dyDescent="0.3">
      <c r="A23" s="1">
        <v>9</v>
      </c>
      <c r="B23" s="3" t="s">
        <v>105</v>
      </c>
      <c r="C23" s="52">
        <v>100</v>
      </c>
      <c r="D23" s="56">
        <f t="shared" ref="D23" si="34">$D$15</f>
        <v>3.3E-3</v>
      </c>
      <c r="E23" s="56">
        <f t="shared" ref="E23" si="35">$E$15</f>
        <v>2.7554999999999997E-3</v>
      </c>
      <c r="F23" s="56">
        <f t="shared" ref="F23" si="36">$F$15</f>
        <v>8.0000000000000002E-3</v>
      </c>
      <c r="G23" s="56">
        <f t="shared" ref="G23" si="37">$G$15</f>
        <v>6.6800000000000002E-3</v>
      </c>
      <c r="H23" s="72">
        <f t="shared" ref="H23" si="38">$H$15</f>
        <v>0.16980980000000001</v>
      </c>
      <c r="I23" s="31">
        <f t="shared" si="10"/>
        <v>0.1792453</v>
      </c>
      <c r="J23" s="54">
        <v>0.06</v>
      </c>
      <c r="K23" s="30">
        <f t="shared" ref="K23" si="39">$K$15</f>
        <v>0.1</v>
      </c>
      <c r="L23" s="55">
        <f t="shared" ref="L23" si="40">$L$15</f>
        <v>40000</v>
      </c>
      <c r="M23" s="14">
        <f t="shared" si="11"/>
        <v>4000000</v>
      </c>
      <c r="N23" s="14">
        <f t="shared" si="12"/>
        <v>7169.8119999999999</v>
      </c>
      <c r="O23" s="14">
        <f t="shared" si="13"/>
        <v>716981.2</v>
      </c>
      <c r="P23" s="14">
        <f t="shared" si="14"/>
        <v>2830.1887199999996</v>
      </c>
      <c r="Q23" s="14">
        <f t="shared" si="15"/>
        <v>283018.87199999997</v>
      </c>
      <c r="R23" s="14">
        <f t="shared" si="16"/>
        <v>5000.0000719999998</v>
      </c>
      <c r="S23" s="15">
        <f t="shared" si="17"/>
        <v>500000.00719999999</v>
      </c>
      <c r="T23" s="15">
        <f t="shared" si="18"/>
        <v>55000.000791999999</v>
      </c>
      <c r="U23" s="62">
        <f t="shared" si="19"/>
        <v>5500000.0792000005</v>
      </c>
    </row>
    <row r="24" spans="1:22" x14ac:dyDescent="0.3">
      <c r="A24" s="1">
        <v>10</v>
      </c>
      <c r="B24" s="3" t="s">
        <v>106</v>
      </c>
      <c r="C24" s="52">
        <v>100</v>
      </c>
      <c r="D24" s="56">
        <f>$D$15</f>
        <v>3.3E-3</v>
      </c>
      <c r="E24" s="56">
        <f>$E$15</f>
        <v>2.7554999999999997E-3</v>
      </c>
      <c r="F24" s="56">
        <f>$F$15</f>
        <v>8.0000000000000002E-3</v>
      </c>
      <c r="G24" s="56">
        <f>$G$15</f>
        <v>6.6800000000000002E-3</v>
      </c>
      <c r="H24" s="72">
        <f>$H$15</f>
        <v>0.16980980000000001</v>
      </c>
      <c r="I24" s="31">
        <f t="shared" si="10"/>
        <v>0.1792453</v>
      </c>
      <c r="J24" s="54">
        <v>0.06</v>
      </c>
      <c r="K24" s="30">
        <f>$K$15</f>
        <v>0.1</v>
      </c>
      <c r="L24" s="55">
        <f>$L$15</f>
        <v>40000</v>
      </c>
      <c r="M24" s="14">
        <f t="shared" si="11"/>
        <v>4000000</v>
      </c>
      <c r="N24" s="14">
        <f t="shared" si="12"/>
        <v>7169.8119999999999</v>
      </c>
      <c r="O24" s="14">
        <f t="shared" si="13"/>
        <v>716981.2</v>
      </c>
      <c r="P24" s="14">
        <f t="shared" si="14"/>
        <v>2830.1887199999996</v>
      </c>
      <c r="Q24" s="14">
        <f t="shared" si="15"/>
        <v>283018.87199999997</v>
      </c>
      <c r="R24" s="14">
        <f t="shared" si="16"/>
        <v>5000.0000719999998</v>
      </c>
      <c r="S24" s="15">
        <f t="shared" si="17"/>
        <v>500000.00719999999</v>
      </c>
      <c r="T24" s="15">
        <f t="shared" si="18"/>
        <v>55000.000791999999</v>
      </c>
      <c r="U24" s="62">
        <f t="shared" si="19"/>
        <v>5500000.0792000005</v>
      </c>
    </row>
    <row r="25" spans="1:22" x14ac:dyDescent="0.3">
      <c r="A25" s="1">
        <v>11</v>
      </c>
      <c r="B25" s="3" t="s">
        <v>107</v>
      </c>
      <c r="C25" s="52">
        <v>100</v>
      </c>
      <c r="D25" s="56">
        <f t="shared" ref="D25" si="41">$D$15</f>
        <v>3.3E-3</v>
      </c>
      <c r="E25" s="56">
        <f t="shared" ref="E25" si="42">$E$15</f>
        <v>2.7554999999999997E-3</v>
      </c>
      <c r="F25" s="56">
        <f t="shared" ref="F25" si="43">$F$15</f>
        <v>8.0000000000000002E-3</v>
      </c>
      <c r="G25" s="56">
        <f t="shared" ref="G25" si="44">$G$15</f>
        <v>6.6800000000000002E-3</v>
      </c>
      <c r="H25" s="72">
        <f t="shared" ref="H25" si="45">$H$15</f>
        <v>0.16980980000000001</v>
      </c>
      <c r="I25" s="31">
        <f t="shared" si="10"/>
        <v>0.1792453</v>
      </c>
      <c r="J25" s="54">
        <v>0.06</v>
      </c>
      <c r="K25" s="30">
        <f t="shared" ref="K25" si="46">$K$15</f>
        <v>0.1</v>
      </c>
      <c r="L25" s="55">
        <f t="shared" ref="L25" si="47">$L$15</f>
        <v>40000</v>
      </c>
      <c r="M25" s="14">
        <f t="shared" si="11"/>
        <v>4000000</v>
      </c>
      <c r="N25" s="14">
        <f t="shared" si="12"/>
        <v>7169.8119999999999</v>
      </c>
      <c r="O25" s="14">
        <f t="shared" si="13"/>
        <v>716981.2</v>
      </c>
      <c r="P25" s="14">
        <f t="shared" si="14"/>
        <v>2830.1887199999996</v>
      </c>
      <c r="Q25" s="14">
        <f t="shared" si="15"/>
        <v>283018.87199999997</v>
      </c>
      <c r="R25" s="14">
        <f t="shared" si="16"/>
        <v>5000.0000719999998</v>
      </c>
      <c r="S25" s="15">
        <f t="shared" si="17"/>
        <v>500000.00719999999</v>
      </c>
      <c r="T25" s="15">
        <f t="shared" si="18"/>
        <v>55000.000791999999</v>
      </c>
      <c r="U25" s="62">
        <f t="shared" si="19"/>
        <v>5500000.0792000005</v>
      </c>
    </row>
    <row r="26" spans="1:22" x14ac:dyDescent="0.3">
      <c r="A26" s="1">
        <v>12</v>
      </c>
      <c r="B26" s="3" t="s">
        <v>108</v>
      </c>
      <c r="C26" s="52">
        <v>100</v>
      </c>
      <c r="D26" s="56">
        <f>$D$15</f>
        <v>3.3E-3</v>
      </c>
      <c r="E26" s="56">
        <f>$E$15</f>
        <v>2.7554999999999997E-3</v>
      </c>
      <c r="F26" s="56">
        <f>$F$15</f>
        <v>8.0000000000000002E-3</v>
      </c>
      <c r="G26" s="56">
        <f>$G$15</f>
        <v>6.6800000000000002E-3</v>
      </c>
      <c r="H26" s="72">
        <f>$H$15</f>
        <v>0.16980980000000001</v>
      </c>
      <c r="I26" s="31">
        <f t="shared" si="10"/>
        <v>0.1792453</v>
      </c>
      <c r="J26" s="54">
        <v>0.06</v>
      </c>
      <c r="K26" s="30">
        <f>$K$15</f>
        <v>0.1</v>
      </c>
      <c r="L26" s="55">
        <f>$L$15</f>
        <v>40000</v>
      </c>
      <c r="M26" s="14">
        <f t="shared" si="11"/>
        <v>4000000</v>
      </c>
      <c r="N26" s="14">
        <f t="shared" si="12"/>
        <v>7169.8119999999999</v>
      </c>
      <c r="O26" s="14">
        <f t="shared" si="13"/>
        <v>716981.2</v>
      </c>
      <c r="P26" s="14">
        <f t="shared" si="14"/>
        <v>2830.1887199999996</v>
      </c>
      <c r="Q26" s="14">
        <f t="shared" si="15"/>
        <v>283018.87199999997</v>
      </c>
      <c r="R26" s="14">
        <f t="shared" si="16"/>
        <v>5000.0000719999998</v>
      </c>
      <c r="S26" s="15">
        <f t="shared" si="17"/>
        <v>500000.00719999999</v>
      </c>
      <c r="T26" s="15">
        <f t="shared" si="18"/>
        <v>55000.000791999999</v>
      </c>
      <c r="U26" s="62">
        <f t="shared" si="19"/>
        <v>5500000.0792000005</v>
      </c>
    </row>
    <row r="27" spans="1:22" x14ac:dyDescent="0.3">
      <c r="A27" s="1">
        <v>13</v>
      </c>
      <c r="B27" s="3" t="s">
        <v>109</v>
      </c>
      <c r="C27" s="52">
        <v>98</v>
      </c>
      <c r="D27" s="56">
        <f t="shared" ref="D27" si="48">$D$15</f>
        <v>3.3E-3</v>
      </c>
      <c r="E27" s="56">
        <f t="shared" ref="E27" si="49">$E$15</f>
        <v>2.7554999999999997E-3</v>
      </c>
      <c r="F27" s="56">
        <f t="shared" ref="F27" si="50">$F$15</f>
        <v>8.0000000000000002E-3</v>
      </c>
      <c r="G27" s="56">
        <f t="shared" ref="G27" si="51">$G$15</f>
        <v>6.6800000000000002E-3</v>
      </c>
      <c r="H27" s="72">
        <f t="shared" ref="H27" si="52">$H$15</f>
        <v>0.16980980000000001</v>
      </c>
      <c r="I27" s="31">
        <f t="shared" si="0"/>
        <v>0.1792453</v>
      </c>
      <c r="J27" s="54">
        <v>0.06</v>
      </c>
      <c r="K27" s="30">
        <f t="shared" ref="K27" si="53">$K$15</f>
        <v>0.1</v>
      </c>
      <c r="L27" s="55">
        <f t="shared" ref="L27" si="54">$L$15</f>
        <v>40000</v>
      </c>
      <c r="M27" s="14">
        <f t="shared" si="1"/>
        <v>3920000</v>
      </c>
      <c r="N27" s="14">
        <f t="shared" si="2"/>
        <v>7169.8119999999999</v>
      </c>
      <c r="O27" s="14">
        <f t="shared" si="3"/>
        <v>702641.576</v>
      </c>
      <c r="P27" s="14">
        <f t="shared" si="4"/>
        <v>2830.1887199999996</v>
      </c>
      <c r="Q27" s="14">
        <f t="shared" si="5"/>
        <v>277358.49455999996</v>
      </c>
      <c r="R27" s="14">
        <f t="shared" si="6"/>
        <v>5000.0000719999998</v>
      </c>
      <c r="S27" s="15">
        <f t="shared" si="7"/>
        <v>490000.007056</v>
      </c>
      <c r="T27" s="15">
        <f t="shared" si="8"/>
        <v>55000.000791999999</v>
      </c>
      <c r="U27" s="62">
        <f t="shared" si="9"/>
        <v>5390000.0776159996</v>
      </c>
    </row>
    <row r="28" spans="1:22" x14ac:dyDescent="0.3">
      <c r="A28" s="1">
        <v>14</v>
      </c>
      <c r="B28" s="3" t="s">
        <v>110</v>
      </c>
      <c r="C28" s="52">
        <v>98</v>
      </c>
      <c r="D28" s="56">
        <f>$D$15</f>
        <v>3.3E-3</v>
      </c>
      <c r="E28" s="56">
        <f>$E$15</f>
        <v>2.7554999999999997E-3</v>
      </c>
      <c r="F28" s="56">
        <f>$F$15</f>
        <v>8.0000000000000002E-3</v>
      </c>
      <c r="G28" s="56">
        <f>$G$15</f>
        <v>6.6800000000000002E-3</v>
      </c>
      <c r="H28" s="72">
        <f>$H$15</f>
        <v>0.16980980000000001</v>
      </c>
      <c r="I28" s="31">
        <f t="shared" si="0"/>
        <v>0.1792453</v>
      </c>
      <c r="J28" s="54">
        <v>0.06</v>
      </c>
      <c r="K28" s="30">
        <f>$K$15</f>
        <v>0.1</v>
      </c>
      <c r="L28" s="55">
        <f>$L$15</f>
        <v>40000</v>
      </c>
      <c r="M28" s="14">
        <f t="shared" si="1"/>
        <v>3920000</v>
      </c>
      <c r="N28" s="14">
        <f t="shared" si="2"/>
        <v>7169.8119999999999</v>
      </c>
      <c r="O28" s="14">
        <f t="shared" si="3"/>
        <v>702641.576</v>
      </c>
      <c r="P28" s="14">
        <f t="shared" si="4"/>
        <v>2830.1887199999996</v>
      </c>
      <c r="Q28" s="14">
        <f t="shared" si="5"/>
        <v>277358.49455999996</v>
      </c>
      <c r="R28" s="14">
        <f t="shared" si="6"/>
        <v>5000.0000719999998</v>
      </c>
      <c r="S28" s="15">
        <f t="shared" si="7"/>
        <v>490000.007056</v>
      </c>
      <c r="T28" s="15">
        <f t="shared" si="8"/>
        <v>55000.000791999999</v>
      </c>
      <c r="U28" s="62">
        <f t="shared" si="9"/>
        <v>5390000.0776159996</v>
      </c>
    </row>
    <row r="29" spans="1:22" x14ac:dyDescent="0.3">
      <c r="A29" s="1">
        <v>15</v>
      </c>
      <c r="B29" s="3" t="s">
        <v>111</v>
      </c>
      <c r="C29" s="52">
        <v>98</v>
      </c>
      <c r="D29" s="56">
        <f t="shared" ref="D29" si="55">$D$15</f>
        <v>3.3E-3</v>
      </c>
      <c r="E29" s="56">
        <f t="shared" ref="E29" si="56">$E$15</f>
        <v>2.7554999999999997E-3</v>
      </c>
      <c r="F29" s="56">
        <f t="shared" ref="F29" si="57">$F$15</f>
        <v>8.0000000000000002E-3</v>
      </c>
      <c r="G29" s="56">
        <f t="shared" ref="G29" si="58">$G$15</f>
        <v>6.6800000000000002E-3</v>
      </c>
      <c r="H29" s="72">
        <f t="shared" ref="H29" si="59">$H$15</f>
        <v>0.16980980000000001</v>
      </c>
      <c r="I29" s="31">
        <f t="shared" si="0"/>
        <v>0.1792453</v>
      </c>
      <c r="J29" s="54">
        <v>0.06</v>
      </c>
      <c r="K29" s="30">
        <f t="shared" ref="K29" si="60">$K$15</f>
        <v>0.1</v>
      </c>
      <c r="L29" s="55">
        <f t="shared" ref="L29" si="61">$L$15</f>
        <v>40000</v>
      </c>
      <c r="M29" s="14">
        <f t="shared" si="1"/>
        <v>3920000</v>
      </c>
      <c r="N29" s="14">
        <f t="shared" si="2"/>
        <v>7169.8119999999999</v>
      </c>
      <c r="O29" s="14">
        <f t="shared" si="3"/>
        <v>702641.576</v>
      </c>
      <c r="P29" s="14">
        <f t="shared" si="4"/>
        <v>2830.1887199999996</v>
      </c>
      <c r="Q29" s="14">
        <f t="shared" si="5"/>
        <v>277358.49455999996</v>
      </c>
      <c r="R29" s="14">
        <f t="shared" si="6"/>
        <v>5000.0000719999998</v>
      </c>
      <c r="S29" s="15">
        <f t="shared" si="7"/>
        <v>490000.007056</v>
      </c>
      <c r="T29" s="15">
        <f t="shared" si="8"/>
        <v>55000.000791999999</v>
      </c>
      <c r="U29" s="62">
        <f t="shared" si="9"/>
        <v>5390000.0776159996</v>
      </c>
    </row>
    <row r="30" spans="1:22" x14ac:dyDescent="0.3">
      <c r="A30" s="1">
        <v>16</v>
      </c>
      <c r="B30" s="3" t="s">
        <v>112</v>
      </c>
      <c r="C30" s="52">
        <v>98</v>
      </c>
      <c r="D30" s="56">
        <f>$D$15</f>
        <v>3.3E-3</v>
      </c>
      <c r="E30" s="56">
        <f>$E$15</f>
        <v>2.7554999999999997E-3</v>
      </c>
      <c r="F30" s="56">
        <f>$F$15</f>
        <v>8.0000000000000002E-3</v>
      </c>
      <c r="G30" s="56">
        <f>$G$15</f>
        <v>6.6800000000000002E-3</v>
      </c>
      <c r="H30" s="72">
        <f>$H$15</f>
        <v>0.16980980000000001</v>
      </c>
      <c r="I30" s="31">
        <f t="shared" si="0"/>
        <v>0.1792453</v>
      </c>
      <c r="J30" s="54">
        <v>0.06</v>
      </c>
      <c r="K30" s="30">
        <f>$K$15</f>
        <v>0.1</v>
      </c>
      <c r="L30" s="55">
        <f>$L$15</f>
        <v>40000</v>
      </c>
      <c r="M30" s="14">
        <f t="shared" si="1"/>
        <v>3920000</v>
      </c>
      <c r="N30" s="14">
        <f t="shared" si="2"/>
        <v>7169.8119999999999</v>
      </c>
      <c r="O30" s="14">
        <f t="shared" si="3"/>
        <v>702641.576</v>
      </c>
      <c r="P30" s="14">
        <f t="shared" si="4"/>
        <v>2830.1887199999996</v>
      </c>
      <c r="Q30" s="14">
        <f t="shared" si="5"/>
        <v>277358.49455999996</v>
      </c>
      <c r="R30" s="14">
        <f t="shared" si="6"/>
        <v>5000.0000719999998</v>
      </c>
      <c r="S30" s="15">
        <f t="shared" si="7"/>
        <v>490000.007056</v>
      </c>
      <c r="T30" s="15">
        <f t="shared" si="8"/>
        <v>55000.000791999999</v>
      </c>
      <c r="U30" s="62">
        <f t="shared" si="9"/>
        <v>5390000.0776159996</v>
      </c>
    </row>
    <row r="31" spans="1:22" x14ac:dyDescent="0.3">
      <c r="A31" s="1">
        <v>17</v>
      </c>
      <c r="B31" s="3" t="s">
        <v>113</v>
      </c>
      <c r="C31" s="52">
        <v>98</v>
      </c>
      <c r="D31" s="56">
        <f t="shared" ref="D31" si="62">$D$15</f>
        <v>3.3E-3</v>
      </c>
      <c r="E31" s="56">
        <f t="shared" ref="E31" si="63">$E$15</f>
        <v>2.7554999999999997E-3</v>
      </c>
      <c r="F31" s="56">
        <f t="shared" ref="F31" si="64">$F$15</f>
        <v>8.0000000000000002E-3</v>
      </c>
      <c r="G31" s="56">
        <f t="shared" ref="G31" si="65">$G$15</f>
        <v>6.6800000000000002E-3</v>
      </c>
      <c r="H31" s="72">
        <f t="shared" ref="H31" si="66">$H$15</f>
        <v>0.16980980000000001</v>
      </c>
      <c r="I31" s="31">
        <f t="shared" si="0"/>
        <v>0.1792453</v>
      </c>
      <c r="J31" s="54">
        <v>0.06</v>
      </c>
      <c r="K31" s="30">
        <f t="shared" ref="K31" si="67">$K$15</f>
        <v>0.1</v>
      </c>
      <c r="L31" s="55">
        <f t="shared" ref="L31" si="68">$L$15</f>
        <v>40000</v>
      </c>
      <c r="M31" s="14">
        <f t="shared" si="1"/>
        <v>3920000</v>
      </c>
      <c r="N31" s="14">
        <f t="shared" si="2"/>
        <v>7169.8119999999999</v>
      </c>
      <c r="O31" s="14">
        <f t="shared" si="3"/>
        <v>702641.576</v>
      </c>
      <c r="P31" s="14">
        <f t="shared" si="4"/>
        <v>2830.1887199999996</v>
      </c>
      <c r="Q31" s="14">
        <f t="shared" si="5"/>
        <v>277358.49455999996</v>
      </c>
      <c r="R31" s="14">
        <f t="shared" si="6"/>
        <v>5000.0000719999998</v>
      </c>
      <c r="S31" s="15">
        <f t="shared" si="7"/>
        <v>490000.007056</v>
      </c>
      <c r="T31" s="15">
        <f t="shared" si="8"/>
        <v>55000.000791999999</v>
      </c>
      <c r="U31" s="62">
        <f t="shared" si="9"/>
        <v>5390000.0776159996</v>
      </c>
    </row>
    <row r="32" spans="1:22" x14ac:dyDescent="0.3">
      <c r="A32" s="1">
        <v>18</v>
      </c>
      <c r="B32" s="3" t="s">
        <v>114</v>
      </c>
      <c r="C32" s="52">
        <v>98</v>
      </c>
      <c r="D32" s="56">
        <f>$D$15</f>
        <v>3.3E-3</v>
      </c>
      <c r="E32" s="56">
        <f>$E$15</f>
        <v>2.7554999999999997E-3</v>
      </c>
      <c r="F32" s="56">
        <f>$F$15</f>
        <v>8.0000000000000002E-3</v>
      </c>
      <c r="G32" s="56">
        <f>$G$15</f>
        <v>6.6800000000000002E-3</v>
      </c>
      <c r="H32" s="72">
        <f>$H$15</f>
        <v>0.16980980000000001</v>
      </c>
      <c r="I32" s="31">
        <f t="shared" si="0"/>
        <v>0.1792453</v>
      </c>
      <c r="J32" s="54">
        <v>0.06</v>
      </c>
      <c r="K32" s="30">
        <f>$K$15</f>
        <v>0.1</v>
      </c>
      <c r="L32" s="55">
        <f>$L$15</f>
        <v>40000</v>
      </c>
      <c r="M32" s="14">
        <f t="shared" si="1"/>
        <v>3920000</v>
      </c>
      <c r="N32" s="14">
        <f t="shared" si="2"/>
        <v>7169.8119999999999</v>
      </c>
      <c r="O32" s="14">
        <f t="shared" si="3"/>
        <v>702641.576</v>
      </c>
      <c r="P32" s="14">
        <f t="shared" si="4"/>
        <v>2830.1887199999996</v>
      </c>
      <c r="Q32" s="14">
        <f t="shared" si="5"/>
        <v>277358.49455999996</v>
      </c>
      <c r="R32" s="14">
        <f t="shared" si="6"/>
        <v>5000.0000719999998</v>
      </c>
      <c r="S32" s="15">
        <f t="shared" si="7"/>
        <v>490000.007056</v>
      </c>
      <c r="T32" s="15">
        <f t="shared" si="8"/>
        <v>55000.000791999999</v>
      </c>
      <c r="U32" s="62">
        <f t="shared" si="9"/>
        <v>5390000.0776159996</v>
      </c>
    </row>
    <row r="33" spans="1:21" x14ac:dyDescent="0.3">
      <c r="A33" s="1">
        <v>19</v>
      </c>
      <c r="B33" s="3" t="s">
        <v>115</v>
      </c>
      <c r="C33" s="52">
        <v>98</v>
      </c>
      <c r="D33" s="56">
        <f t="shared" ref="D33" si="69">$D$15</f>
        <v>3.3E-3</v>
      </c>
      <c r="E33" s="56">
        <f t="shared" ref="E33" si="70">$E$15</f>
        <v>2.7554999999999997E-3</v>
      </c>
      <c r="F33" s="56">
        <f t="shared" ref="F33" si="71">$F$15</f>
        <v>8.0000000000000002E-3</v>
      </c>
      <c r="G33" s="56">
        <f t="shared" ref="G33" si="72">$G$15</f>
        <v>6.6800000000000002E-3</v>
      </c>
      <c r="H33" s="72">
        <f t="shared" ref="H33" si="73">$H$15</f>
        <v>0.16980980000000001</v>
      </c>
      <c r="I33" s="31">
        <f t="shared" si="0"/>
        <v>0.1792453</v>
      </c>
      <c r="J33" s="54">
        <v>0.06</v>
      </c>
      <c r="K33" s="30">
        <f t="shared" ref="K33" si="74">$K$15</f>
        <v>0.1</v>
      </c>
      <c r="L33" s="55">
        <f t="shared" ref="L33" si="75">$L$15</f>
        <v>40000</v>
      </c>
      <c r="M33" s="14">
        <f t="shared" si="1"/>
        <v>3920000</v>
      </c>
      <c r="N33" s="14">
        <f t="shared" si="2"/>
        <v>7169.8119999999999</v>
      </c>
      <c r="O33" s="14">
        <f t="shared" si="3"/>
        <v>702641.576</v>
      </c>
      <c r="P33" s="14">
        <f t="shared" si="4"/>
        <v>2830.1887199999996</v>
      </c>
      <c r="Q33" s="14">
        <f t="shared" si="5"/>
        <v>277358.49455999996</v>
      </c>
      <c r="R33" s="14">
        <f t="shared" si="6"/>
        <v>5000.0000719999998</v>
      </c>
      <c r="S33" s="15">
        <f t="shared" si="7"/>
        <v>490000.007056</v>
      </c>
      <c r="T33" s="15">
        <f t="shared" si="8"/>
        <v>55000.000791999999</v>
      </c>
      <c r="U33" s="62">
        <f t="shared" si="9"/>
        <v>5390000.0776159996</v>
      </c>
    </row>
    <row r="34" spans="1:21" x14ac:dyDescent="0.3">
      <c r="A34" s="1">
        <v>20</v>
      </c>
      <c r="B34" s="3" t="s">
        <v>116</v>
      </c>
      <c r="C34" s="52">
        <v>98</v>
      </c>
      <c r="D34" s="56">
        <f>$D$15</f>
        <v>3.3E-3</v>
      </c>
      <c r="E34" s="56">
        <f>$E$15</f>
        <v>2.7554999999999997E-3</v>
      </c>
      <c r="F34" s="56">
        <f>$F$15</f>
        <v>8.0000000000000002E-3</v>
      </c>
      <c r="G34" s="56">
        <f>$G$15</f>
        <v>6.6800000000000002E-3</v>
      </c>
      <c r="H34" s="72">
        <f>$H$15</f>
        <v>0.16980980000000001</v>
      </c>
      <c r="I34" s="31">
        <f t="shared" ref="I34" si="76">SUM(E34,G34,H34)</f>
        <v>0.1792453</v>
      </c>
      <c r="J34" s="54">
        <v>0.06</v>
      </c>
      <c r="K34" s="30">
        <f>$K$15</f>
        <v>0.1</v>
      </c>
      <c r="L34" s="55">
        <f>$L$15</f>
        <v>40000</v>
      </c>
      <c r="M34" s="14">
        <f t="shared" ref="M34" si="77">C34*L34</f>
        <v>3920000</v>
      </c>
      <c r="N34" s="14">
        <f t="shared" ref="N34" si="78">L34*I34</f>
        <v>7169.8119999999999</v>
      </c>
      <c r="O34" s="14">
        <f t="shared" ref="O34" si="79">N34*C34</f>
        <v>702641.576</v>
      </c>
      <c r="P34" s="14">
        <f t="shared" ref="P34" si="80">(L34+N34)*J34</f>
        <v>2830.1887199999996</v>
      </c>
      <c r="Q34" s="14">
        <f t="shared" ref="Q34" si="81">P34*C34</f>
        <v>277358.49455999996</v>
      </c>
      <c r="R34" s="14">
        <f t="shared" ref="R34" si="82">(L34+N34+P34)*K34</f>
        <v>5000.0000719999998</v>
      </c>
      <c r="S34" s="15">
        <f t="shared" ref="S34" si="83">R34*C34</f>
        <v>490000.007056</v>
      </c>
      <c r="T34" s="15">
        <f t="shared" ref="T34" si="84">L34+N34+P34+R34</f>
        <v>55000.000791999999</v>
      </c>
      <c r="U34" s="62">
        <f t="shared" ref="U34" si="85">M34+O34+Q34+S34</f>
        <v>5390000.0776159996</v>
      </c>
    </row>
    <row r="35" spans="1:21" ht="22.5" customHeight="1" thickBot="1" x14ac:dyDescent="0.35">
      <c r="A35" s="141" t="s">
        <v>24</v>
      </c>
      <c r="B35" s="142"/>
      <c r="C35" s="64">
        <f>SUM(C15:C34)</f>
        <v>1960</v>
      </c>
      <c r="D35" s="143"/>
      <c r="E35" s="144"/>
      <c r="F35" s="144"/>
      <c r="G35" s="144"/>
      <c r="H35" s="144"/>
      <c r="I35" s="144"/>
      <c r="J35" s="144"/>
      <c r="K35" s="144"/>
      <c r="L35" s="145"/>
      <c r="M35" s="57">
        <f>SUM(M15:M34)</f>
        <v>78400000</v>
      </c>
      <c r="N35" s="58"/>
      <c r="O35" s="57">
        <f>SUM(O15:O34)</f>
        <v>14052831.519999996</v>
      </c>
      <c r="P35" s="58"/>
      <c r="Q35" s="57">
        <f>SUM(Q15:Q34)</f>
        <v>5547169.8911999976</v>
      </c>
      <c r="R35" s="58"/>
      <c r="S35" s="57">
        <f>SUM(S15:S34)</f>
        <v>9800000.1411199979</v>
      </c>
      <c r="T35" s="58"/>
      <c r="U35" s="63">
        <f>SUM(U15:U34)</f>
        <v>107800001.55232003</v>
      </c>
    </row>
    <row r="36" spans="1:21" x14ac:dyDescent="0.3">
      <c r="T36" s="70"/>
    </row>
    <row r="37" spans="1:21" x14ac:dyDescent="0.3">
      <c r="Q37" s="11"/>
      <c r="T37" s="65"/>
    </row>
  </sheetData>
  <sheetProtection selectLockedCells="1"/>
  <mergeCells count="38">
    <mergeCell ref="A35:B35"/>
    <mergeCell ref="D35:L35"/>
    <mergeCell ref="Q12:Q14"/>
    <mergeCell ref="R12:R14"/>
    <mergeCell ref="F12:G12"/>
    <mergeCell ref="H12:H14"/>
    <mergeCell ref="I12:I14"/>
    <mergeCell ref="K11:K14"/>
    <mergeCell ref="J11:J14"/>
    <mergeCell ref="N12:N14"/>
    <mergeCell ref="O12:O14"/>
    <mergeCell ref="P12:P14"/>
    <mergeCell ref="A10:A14"/>
    <mergeCell ref="B10:B14"/>
    <mergeCell ref="C11:C14"/>
    <mergeCell ref="D12:E12"/>
    <mergeCell ref="A4:U4"/>
    <mergeCell ref="A8:U8"/>
    <mergeCell ref="A9:U9"/>
    <mergeCell ref="A5:U5"/>
    <mergeCell ref="A6:U6"/>
    <mergeCell ref="A7:U7"/>
    <mergeCell ref="A2:H2"/>
    <mergeCell ref="I2:U2"/>
    <mergeCell ref="S12:S14"/>
    <mergeCell ref="T12:T14"/>
    <mergeCell ref="U12:U14"/>
    <mergeCell ref="L12:L14"/>
    <mergeCell ref="M12:M14"/>
    <mergeCell ref="C10:K10"/>
    <mergeCell ref="L10:U10"/>
    <mergeCell ref="D11:I11"/>
    <mergeCell ref="L11:M11"/>
    <mergeCell ref="N11:O11"/>
    <mergeCell ref="P11:Q11"/>
    <mergeCell ref="R11:S11"/>
    <mergeCell ref="T11:U11"/>
    <mergeCell ref="A3:U3"/>
  </mergeCells>
  <phoneticPr fontId="2" type="noConversion"/>
  <dataValidations count="2">
    <dataValidation type="decimal" allowBlank="1" showInputMessage="1" showErrorMessage="1" sqref="K15:K34" xr:uid="{00000000-0002-0000-0200-000000000000}">
      <formula1>0</formula1>
      <formula2>0.1</formula2>
    </dataValidation>
    <dataValidation type="decimal" allowBlank="1" showInputMessage="1" showErrorMessage="1" sqref="J15:J34" xr:uid="{00000000-0002-0000-0200-000001000000}">
      <formula1>0</formula1>
      <formula2>0.06</formula2>
    </dataValidation>
  </dataValidations>
  <pageMargins left="0.70866141732283472" right="0.31496062992125984" top="0.74803149606299213" bottom="0.74803149606299213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21" sqref="B21"/>
    </sheetView>
  </sheetViews>
  <sheetFormatPr defaultRowHeight="16.5" x14ac:dyDescent="0.3"/>
  <cols>
    <col min="1" max="1" width="11.25" customWidth="1"/>
    <col min="2" max="2" width="25" customWidth="1"/>
    <col min="3" max="3" width="2.875" customWidth="1"/>
    <col min="4" max="4" width="14" customWidth="1"/>
    <col min="5" max="5" width="17.625" customWidth="1"/>
    <col min="6" max="6" width="23.25" customWidth="1"/>
  </cols>
  <sheetData>
    <row r="1" spans="1:6" ht="31.5" x14ac:dyDescent="0.3">
      <c r="A1" s="152" t="s">
        <v>77</v>
      </c>
      <c r="B1" s="153"/>
      <c r="C1" s="153"/>
      <c r="D1" s="153"/>
      <c r="E1" s="153"/>
      <c r="F1" s="154"/>
    </row>
    <row r="2" spans="1:6" x14ac:dyDescent="0.3">
      <c r="A2" s="1" t="s">
        <v>49</v>
      </c>
      <c r="B2" s="121" t="str">
        <f>'세부원가내역서(맞춤형)'!I2</f>
        <v>서울돈암초등학교 2025학년도 늘봄학교 맞춤형 프로그램 운영 용역</v>
      </c>
      <c r="C2" s="121"/>
      <c r="D2" s="121"/>
      <c r="E2" s="121"/>
      <c r="F2" s="122"/>
    </row>
    <row r="3" spans="1:6" x14ac:dyDescent="0.3">
      <c r="A3" s="20" t="s">
        <v>14</v>
      </c>
      <c r="B3" s="109" t="s">
        <v>17</v>
      </c>
      <c r="C3" s="110"/>
      <c r="D3" s="111"/>
      <c r="E3" s="9" t="s">
        <v>15</v>
      </c>
      <c r="F3" s="21" t="s">
        <v>10</v>
      </c>
    </row>
    <row r="4" spans="1:6" x14ac:dyDescent="0.3">
      <c r="A4" s="22" t="s">
        <v>11</v>
      </c>
      <c r="B4" s="112" t="s">
        <v>80</v>
      </c>
      <c r="C4" s="113"/>
      <c r="D4" s="114"/>
      <c r="E4" s="16">
        <f>'세부원가내역서(맞춤형)'!M35</f>
        <v>78400000</v>
      </c>
      <c r="F4" s="23"/>
    </row>
    <row r="5" spans="1:6" ht="103.15" customHeight="1" x14ac:dyDescent="0.3">
      <c r="A5" s="119" t="s">
        <v>29</v>
      </c>
      <c r="B5" s="45" t="s">
        <v>81</v>
      </c>
      <c r="C5" s="10" t="s">
        <v>18</v>
      </c>
      <c r="D5" s="59">
        <f>'세부원가내역서(맞춤형)'!D15</f>
        <v>3.3E-3</v>
      </c>
      <c r="E5" s="16">
        <f>(E4-E4*F6)*D5</f>
        <v>216031.2</v>
      </c>
      <c r="F5" s="47" t="s">
        <v>44</v>
      </c>
    </row>
    <row r="6" spans="1:6" ht="51.6" customHeight="1" x14ac:dyDescent="0.3">
      <c r="A6" s="119"/>
      <c r="B6" s="123" t="s">
        <v>60</v>
      </c>
      <c r="C6" s="123"/>
      <c r="D6" s="123"/>
      <c r="E6" s="49" t="s">
        <v>58</v>
      </c>
      <c r="F6" s="69">
        <f>'세부원가내역서(맞춤형)'!E13</f>
        <v>0.16500000000000001</v>
      </c>
    </row>
    <row r="7" spans="1:6" ht="67.900000000000006" customHeight="1" x14ac:dyDescent="0.3">
      <c r="A7" s="119"/>
      <c r="B7" s="45" t="s">
        <v>82</v>
      </c>
      <c r="C7" s="10" t="s">
        <v>18</v>
      </c>
      <c r="D7" s="59">
        <f>'세부원가내역서(맞춤형)'!F15</f>
        <v>8.0000000000000002E-3</v>
      </c>
      <c r="E7" s="16">
        <f>(E4-E4*F8)*D7</f>
        <v>523712</v>
      </c>
      <c r="F7" s="47" t="s">
        <v>43</v>
      </c>
    </row>
    <row r="8" spans="1:6" ht="51" customHeight="1" x14ac:dyDescent="0.3">
      <c r="A8" s="119"/>
      <c r="B8" s="123" t="s">
        <v>59</v>
      </c>
      <c r="C8" s="123"/>
      <c r="D8" s="123"/>
      <c r="E8" s="49" t="s">
        <v>58</v>
      </c>
      <c r="F8" s="69">
        <f>'세부원가내역서(맞춤형)'!G13</f>
        <v>0.16500000000000001</v>
      </c>
    </row>
    <row r="9" spans="1:6" ht="54.95" customHeight="1" x14ac:dyDescent="0.3">
      <c r="A9" s="119"/>
      <c r="B9" s="17" t="s">
        <v>27</v>
      </c>
      <c r="C9" s="10" t="s">
        <v>18</v>
      </c>
      <c r="D9" s="59">
        <f>'세부원가내역서(맞춤형)'!H15</f>
        <v>0.16980980000000001</v>
      </c>
      <c r="E9" s="16">
        <f>E10-E5-E7</f>
        <v>13313088.319999997</v>
      </c>
      <c r="F9" s="23"/>
    </row>
    <row r="10" spans="1:6" ht="54.95" customHeight="1" x14ac:dyDescent="0.3">
      <c r="A10" s="120"/>
      <c r="B10" s="112" t="s">
        <v>24</v>
      </c>
      <c r="C10" s="113"/>
      <c r="D10" s="114"/>
      <c r="E10" s="16">
        <f>'세부원가내역서(맞춤형)'!O35</f>
        <v>14052831.519999996</v>
      </c>
      <c r="F10" s="23"/>
    </row>
    <row r="11" spans="1:6" ht="54.95" customHeight="1" x14ac:dyDescent="0.3">
      <c r="A11" s="22" t="s">
        <v>12</v>
      </c>
      <c r="B11" s="10" t="s">
        <v>19</v>
      </c>
      <c r="C11" s="10" t="s">
        <v>18</v>
      </c>
      <c r="D11" s="12">
        <f>'세부원가내역서(맞춤형)'!J15</f>
        <v>0.06</v>
      </c>
      <c r="E11" s="16">
        <f>(E4+E10)*D11</f>
        <v>5547169.8911999995</v>
      </c>
      <c r="F11" s="23"/>
    </row>
    <row r="12" spans="1:6" ht="54.95" customHeight="1" x14ac:dyDescent="0.3">
      <c r="A12" s="22" t="s">
        <v>16</v>
      </c>
      <c r="B12" s="10" t="s">
        <v>20</v>
      </c>
      <c r="C12" s="10" t="s">
        <v>18</v>
      </c>
      <c r="D12" s="12">
        <f>'세부원가내역서(맞춤형)'!K15</f>
        <v>0.1</v>
      </c>
      <c r="E12" s="16">
        <f>(E4+E10+E11)*D12</f>
        <v>9800000.1411199998</v>
      </c>
      <c r="F12" s="23"/>
    </row>
    <row r="13" spans="1:6" ht="54.95" customHeight="1" x14ac:dyDescent="0.3">
      <c r="A13" s="115" t="s">
        <v>51</v>
      </c>
      <c r="B13" s="113"/>
      <c r="C13" s="113"/>
      <c r="D13" s="114"/>
      <c r="E13" s="16">
        <f>ROUNDDOWN(E4+E10+E11+E12,0)</f>
        <v>107800001</v>
      </c>
      <c r="F13" s="24"/>
    </row>
    <row r="14" spans="1:6" ht="54.95" customHeight="1" thickBot="1" x14ac:dyDescent="0.35">
      <c r="A14" s="116" t="s">
        <v>22</v>
      </c>
      <c r="B14" s="117"/>
      <c r="C14" s="117"/>
      <c r="D14" s="118"/>
      <c r="E14" s="25">
        <f>ROUNDDOWN(E4+E10+E11+E12,-3)</f>
        <v>107800000</v>
      </c>
      <c r="F14" s="46" t="s">
        <v>13</v>
      </c>
    </row>
  </sheetData>
  <mergeCells count="10">
    <mergeCell ref="A13:D13"/>
    <mergeCell ref="A14:D14"/>
    <mergeCell ref="A1:F1"/>
    <mergeCell ref="B2:F2"/>
    <mergeCell ref="B3:D3"/>
    <mergeCell ref="B4:D4"/>
    <mergeCell ref="A5:A10"/>
    <mergeCell ref="B6:D6"/>
    <mergeCell ref="B8:D8"/>
    <mergeCell ref="B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M13" sqref="M13"/>
    </sheetView>
  </sheetViews>
  <sheetFormatPr defaultRowHeight="16.5" x14ac:dyDescent="0.3"/>
  <cols>
    <col min="1" max="1" width="11.25" customWidth="1"/>
    <col min="2" max="2" width="25.5" customWidth="1"/>
    <col min="3" max="3" width="2.875" customWidth="1"/>
    <col min="4" max="4" width="11.375" customWidth="1"/>
    <col min="5" max="7" width="14.75" customWidth="1"/>
    <col min="8" max="8" width="11.25" customWidth="1"/>
  </cols>
  <sheetData>
    <row r="1" spans="1:8" ht="54.95" customHeight="1" x14ac:dyDescent="0.3">
      <c r="A1" s="152" t="s">
        <v>86</v>
      </c>
      <c r="B1" s="153"/>
      <c r="C1" s="153"/>
      <c r="D1" s="153"/>
      <c r="E1" s="153"/>
      <c r="F1" s="155"/>
      <c r="G1" s="155"/>
      <c r="H1" s="154"/>
    </row>
    <row r="2" spans="1:8" ht="54.95" customHeight="1" x14ac:dyDescent="0.3">
      <c r="A2" s="1" t="s">
        <v>49</v>
      </c>
      <c r="B2" s="156" t="s">
        <v>142</v>
      </c>
      <c r="C2" s="156"/>
      <c r="D2" s="156"/>
      <c r="E2" s="156"/>
      <c r="F2" s="157"/>
      <c r="G2" s="157"/>
      <c r="H2" s="158"/>
    </row>
    <row r="3" spans="1:8" ht="54.95" customHeight="1" x14ac:dyDescent="0.3">
      <c r="A3" s="20" t="s">
        <v>14</v>
      </c>
      <c r="B3" s="109" t="s">
        <v>17</v>
      </c>
      <c r="C3" s="110"/>
      <c r="D3" s="111"/>
      <c r="E3" s="9" t="s">
        <v>84</v>
      </c>
      <c r="F3" s="51" t="s">
        <v>85</v>
      </c>
      <c r="G3" s="51" t="s">
        <v>24</v>
      </c>
      <c r="H3" s="21" t="s">
        <v>10</v>
      </c>
    </row>
    <row r="4" spans="1:8" ht="54.95" customHeight="1" x14ac:dyDescent="0.3">
      <c r="A4" s="22" t="s">
        <v>11</v>
      </c>
      <c r="B4" s="112" t="s">
        <v>26</v>
      </c>
      <c r="C4" s="113"/>
      <c r="D4" s="114"/>
      <c r="E4" s="16">
        <f>'원가계산서선택형)'!E4</f>
        <v>302227582.80000001</v>
      </c>
      <c r="F4" s="60">
        <f>'원가계산서(맞춤형)'!E4</f>
        <v>78400000</v>
      </c>
      <c r="G4" s="60">
        <f>SUM(E4:F4)</f>
        <v>380627582.80000001</v>
      </c>
      <c r="H4" s="23"/>
    </row>
    <row r="5" spans="1:8" ht="64.150000000000006" customHeight="1" x14ac:dyDescent="0.3">
      <c r="A5" s="119" t="s">
        <v>29</v>
      </c>
      <c r="B5" s="45" t="s">
        <v>81</v>
      </c>
      <c r="C5" s="10" t="s">
        <v>18</v>
      </c>
      <c r="D5" s="59">
        <f>'세부원가내역서(맞춤형)'!D15</f>
        <v>3.3E-3</v>
      </c>
      <c r="E5" s="16">
        <f>'원가계산서선택형)'!E5</f>
        <v>832788.10440539999</v>
      </c>
      <c r="F5" s="60">
        <f>'원가계산서(맞춤형)'!E5</f>
        <v>216031.2</v>
      </c>
      <c r="G5" s="60">
        <f t="shared" ref="G5:G10" si="0">SUM(E5:F5)</f>
        <v>1048819.3044054001</v>
      </c>
      <c r="H5" s="47"/>
    </row>
    <row r="6" spans="1:8" ht="67.900000000000006" customHeight="1" x14ac:dyDescent="0.3">
      <c r="A6" s="119"/>
      <c r="B6" s="45" t="s">
        <v>82</v>
      </c>
      <c r="C6" s="10" t="s">
        <v>18</v>
      </c>
      <c r="D6" s="59">
        <f>'세부원가내역서(맞춤형)'!F15</f>
        <v>8.0000000000000002E-3</v>
      </c>
      <c r="E6" s="16">
        <f>'원가계산서선택형)'!E7</f>
        <v>2018880.2531040001</v>
      </c>
      <c r="F6" s="60">
        <f>'원가계산서(맞춤형)'!E7</f>
        <v>523712</v>
      </c>
      <c r="G6" s="60">
        <f t="shared" si="0"/>
        <v>2542592.2531040004</v>
      </c>
      <c r="H6" s="47"/>
    </row>
    <row r="7" spans="1:8" ht="54.95" customHeight="1" x14ac:dyDescent="0.3">
      <c r="A7" s="119"/>
      <c r="B7" s="45" t="s">
        <v>50</v>
      </c>
      <c r="C7" s="10" t="s">
        <v>18</v>
      </c>
      <c r="D7" s="59" t="s">
        <v>62</v>
      </c>
      <c r="E7" s="16">
        <f>'원가계산서선택형)'!E9</f>
        <v>27228862.050037697</v>
      </c>
      <c r="F7" s="60">
        <f>'원가계산서(맞춤형)'!E9</f>
        <v>13313088.319999997</v>
      </c>
      <c r="G7" s="60">
        <f t="shared" si="0"/>
        <v>40541950.37003769</v>
      </c>
      <c r="H7" s="23"/>
    </row>
    <row r="8" spans="1:8" ht="54.95" customHeight="1" x14ac:dyDescent="0.3">
      <c r="A8" s="120"/>
      <c r="B8" s="112" t="s">
        <v>61</v>
      </c>
      <c r="C8" s="113"/>
      <c r="D8" s="114"/>
      <c r="E8" s="16">
        <f>SUM(E5:E7)</f>
        <v>30080530.407547098</v>
      </c>
      <c r="F8" s="16">
        <f>SUM(F5:F7)</f>
        <v>14052831.519999996</v>
      </c>
      <c r="G8" s="16">
        <f>SUM(G5:G7)</f>
        <v>44133361.92754709</v>
      </c>
      <c r="H8" s="23"/>
    </row>
    <row r="9" spans="1:8" ht="54.95" customHeight="1" x14ac:dyDescent="0.3">
      <c r="A9" s="22" t="s">
        <v>12</v>
      </c>
      <c r="B9" s="10" t="s">
        <v>19</v>
      </c>
      <c r="C9" s="10" t="s">
        <v>18</v>
      </c>
      <c r="D9" s="12" t="s">
        <v>62</v>
      </c>
      <c r="E9" s="16">
        <f>'원가계산서선택형)'!E11</f>
        <v>19938486.792452827</v>
      </c>
      <c r="F9" s="60">
        <f>'원가계산서(맞춤형)'!E11</f>
        <v>5547169.8911999995</v>
      </c>
      <c r="G9" s="60">
        <f t="shared" si="0"/>
        <v>25485656.683652826</v>
      </c>
      <c r="H9" s="23"/>
    </row>
    <row r="10" spans="1:8" ht="54.95" customHeight="1" x14ac:dyDescent="0.3">
      <c r="A10" s="22" t="s">
        <v>16</v>
      </c>
      <c r="B10" s="10" t="s">
        <v>20</v>
      </c>
      <c r="C10" s="10" t="s">
        <v>18</v>
      </c>
      <c r="D10" s="12" t="s">
        <v>62</v>
      </c>
      <c r="E10" s="16">
        <f>'원가계산서선택형)'!E12</f>
        <v>35224659.999999993</v>
      </c>
      <c r="F10" s="60">
        <f>'원가계산서(맞춤형)'!E12</f>
        <v>9800000.1411199998</v>
      </c>
      <c r="G10" s="60">
        <f t="shared" si="0"/>
        <v>45024660.141119994</v>
      </c>
      <c r="H10" s="23"/>
    </row>
    <row r="11" spans="1:8" ht="54.95" customHeight="1" x14ac:dyDescent="0.3">
      <c r="A11" s="115" t="s">
        <v>51</v>
      </c>
      <c r="B11" s="113"/>
      <c r="C11" s="113"/>
      <c r="D11" s="114"/>
      <c r="E11" s="16">
        <f>ROUNDDOWN(E4+E8+E9+E10,0)</f>
        <v>387471260</v>
      </c>
      <c r="F11" s="16">
        <f t="shared" ref="F11:G11" si="1">ROUNDDOWN(F4+F8+F9+F10,0)</f>
        <v>107800001</v>
      </c>
      <c r="G11" s="16">
        <f t="shared" si="1"/>
        <v>495271261</v>
      </c>
      <c r="H11" s="24"/>
    </row>
    <row r="12" spans="1:8" ht="54.95" customHeight="1" thickBot="1" x14ac:dyDescent="0.35">
      <c r="A12" s="116" t="s">
        <v>57</v>
      </c>
      <c r="B12" s="117"/>
      <c r="C12" s="117"/>
      <c r="D12" s="118"/>
      <c r="E12" s="25">
        <f>ROUNDDOWN(E4+E8+E9+E10,-3)</f>
        <v>387471000</v>
      </c>
      <c r="F12" s="25">
        <f t="shared" ref="F12" si="2">ROUNDDOWN(F4+F8+F9+F10,-3)</f>
        <v>107800000</v>
      </c>
      <c r="G12" s="25">
        <f>ROUNDDOWN(G4+G8+G9+G10,-3)</f>
        <v>495271000</v>
      </c>
      <c r="H12" s="61" t="s">
        <v>52</v>
      </c>
    </row>
  </sheetData>
  <mergeCells count="8">
    <mergeCell ref="A11:D11"/>
    <mergeCell ref="A12:D12"/>
    <mergeCell ref="A1:H1"/>
    <mergeCell ref="B2:H2"/>
    <mergeCell ref="B3:D3"/>
    <mergeCell ref="B4:D4"/>
    <mergeCell ref="A5:A8"/>
    <mergeCell ref="B8:D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세부원가내역서(선택형)</vt:lpstr>
      <vt:lpstr>원가계산서선택형)</vt:lpstr>
      <vt:lpstr>세부원가내역서(맞춤형)</vt:lpstr>
      <vt:lpstr>원가계산서(맞춤형)</vt:lpstr>
      <vt:lpstr>원가계산서(합산)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강명헌</cp:lastModifiedBy>
  <cp:lastPrinted>2021-11-05T06:34:11Z</cp:lastPrinted>
  <dcterms:created xsi:type="dcterms:W3CDTF">2016-01-08T00:00:48Z</dcterms:created>
  <dcterms:modified xsi:type="dcterms:W3CDTF">2024-12-28T07:55:38Z</dcterms:modified>
</cp:coreProperties>
</file>