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etk\Desktop\CRISPR Paper\TXTL Data\"/>
    </mc:Choice>
  </mc:AlternateContent>
  <xr:revisionPtr revIDLastSave="0" documentId="13_ncr:1_{3ADC0926-7843-4F64-AA80-D2E40FA1E9E8}" xr6:coauthVersionLast="45" xr6:coauthVersionMax="45" xr10:uidLastSave="{00000000-0000-0000-0000-000000000000}"/>
  <bookViews>
    <workbookView xWindow="21300" yWindow="2412" windowWidth="2388" windowHeight="564" xr2:uid="{00000000-000D-0000-FFFF-FFFF00000000}"/>
  </bookViews>
  <sheets>
    <sheet name="Plate 2 - Sheet1" sheetId="1" r:id="rId1"/>
  </sheets>
  <definedNames>
    <definedName name="MethodPointer">46911752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7" i="1" l="1"/>
  <c r="N64" i="1"/>
  <c r="N61" i="1"/>
  <c r="M67" i="1"/>
  <c r="L67" i="1"/>
  <c r="K67" i="1"/>
  <c r="J67" i="1"/>
  <c r="I67" i="1"/>
  <c r="M64" i="1"/>
  <c r="L64" i="1"/>
  <c r="K64" i="1"/>
  <c r="J64" i="1"/>
  <c r="I64" i="1"/>
  <c r="J61" i="1"/>
  <c r="K61" i="1"/>
  <c r="L61" i="1"/>
  <c r="M61" i="1"/>
  <c r="I61" i="1"/>
  <c r="M66" i="1"/>
  <c r="L66" i="1"/>
  <c r="K66" i="1"/>
  <c r="J66" i="1"/>
  <c r="I66" i="1"/>
  <c r="M63" i="1"/>
  <c r="L63" i="1"/>
  <c r="K63" i="1"/>
  <c r="J63" i="1"/>
  <c r="I63" i="1"/>
  <c r="J60" i="1"/>
  <c r="K60" i="1"/>
  <c r="L60" i="1"/>
  <c r="M60" i="1"/>
  <c r="I60" i="1"/>
  <c r="Q55" i="1" l="1"/>
  <c r="Q49" i="1"/>
  <c r="J56" i="1"/>
  <c r="K56" i="1"/>
  <c r="L56" i="1"/>
  <c r="I55" i="1"/>
  <c r="M52" i="1"/>
  <c r="U52" i="1" s="1"/>
  <c r="N52" i="1"/>
  <c r="J50" i="1"/>
  <c r="K50" i="1"/>
  <c r="L50" i="1"/>
  <c r="C40" i="1"/>
  <c r="D40" i="1"/>
  <c r="E40" i="1"/>
  <c r="F40" i="1"/>
  <c r="G40" i="1"/>
  <c r="H40" i="1"/>
  <c r="I40" i="1"/>
  <c r="J40" i="1"/>
  <c r="K40" i="1"/>
  <c r="L40" i="1"/>
  <c r="L49" i="1" s="1"/>
  <c r="T49" i="1" s="1"/>
  <c r="M40" i="1"/>
  <c r="M49" i="1" s="1"/>
  <c r="U49" i="1" s="1"/>
  <c r="N40" i="1"/>
  <c r="N49" i="1" s="1"/>
  <c r="C41" i="1"/>
  <c r="D41" i="1"/>
  <c r="E41" i="1"/>
  <c r="F41" i="1"/>
  <c r="G41" i="1"/>
  <c r="H41" i="1"/>
  <c r="I41" i="1"/>
  <c r="J41" i="1"/>
  <c r="J49" i="1" s="1"/>
  <c r="R49" i="1" s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I53" i="1" s="1"/>
  <c r="D43" i="1"/>
  <c r="J52" i="1" s="1"/>
  <c r="E43" i="1"/>
  <c r="K52" i="1" s="1"/>
  <c r="F43" i="1"/>
  <c r="L53" i="1" s="1"/>
  <c r="G43" i="1"/>
  <c r="M53" i="1" s="1"/>
  <c r="U53" i="1" s="1"/>
  <c r="H43" i="1"/>
  <c r="N53" i="1" s="1"/>
  <c r="V53" i="1" s="1"/>
  <c r="I43" i="1"/>
  <c r="I56" i="1" s="1"/>
  <c r="J43" i="1"/>
  <c r="J55" i="1" s="1"/>
  <c r="R55" i="1" s="1"/>
  <c r="K43" i="1"/>
  <c r="K55" i="1" s="1"/>
  <c r="S55" i="1" s="1"/>
  <c r="L43" i="1"/>
  <c r="L55" i="1" s="1"/>
  <c r="T55" i="1" s="1"/>
  <c r="M43" i="1"/>
  <c r="M56" i="1" s="1"/>
  <c r="N43" i="1"/>
  <c r="N56" i="1" s="1"/>
  <c r="C44" i="1"/>
  <c r="I52" i="1" s="1"/>
  <c r="Q52" i="1" s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D39" i="1"/>
  <c r="E39" i="1"/>
  <c r="F39" i="1"/>
  <c r="G39" i="1"/>
  <c r="H39" i="1"/>
  <c r="I39" i="1"/>
  <c r="I49" i="1" s="1"/>
  <c r="J39" i="1"/>
  <c r="K39" i="1"/>
  <c r="K49" i="1" s="1"/>
  <c r="S49" i="1" s="1"/>
  <c r="L39" i="1"/>
  <c r="M39" i="1"/>
  <c r="M50" i="1" s="1"/>
  <c r="N39" i="1"/>
  <c r="N50" i="1" s="1"/>
  <c r="V50" i="1" s="1"/>
  <c r="C39" i="1"/>
  <c r="R50" i="1" l="1"/>
  <c r="S50" i="1"/>
  <c r="T50" i="1"/>
  <c r="U50" i="1"/>
  <c r="S52" i="1"/>
  <c r="S53" i="1"/>
  <c r="Q53" i="1"/>
  <c r="R52" i="1"/>
  <c r="R53" i="1"/>
  <c r="T53" i="1"/>
  <c r="N55" i="1"/>
  <c r="V56" i="1" s="1"/>
  <c r="L52" i="1"/>
  <c r="T52" i="1" s="1"/>
  <c r="K53" i="1"/>
  <c r="J53" i="1"/>
  <c r="I50" i="1"/>
  <c r="Q50" i="1" s="1"/>
  <c r="M55" i="1"/>
  <c r="U55" i="1" s="1"/>
  <c r="U56" i="1" l="1"/>
  <c r="T56" i="1"/>
  <c r="S56" i="1"/>
  <c r="R56" i="1"/>
  <c r="Q56" i="1"/>
</calcChain>
</file>

<file path=xl/sharedStrings.xml><?xml version="1.0" encoding="utf-8"?>
<sst xmlns="http://schemas.openxmlformats.org/spreadsheetml/2006/main" count="47" uniqueCount="41">
  <si>
    <t>Software Version</t>
  </si>
  <si>
    <t>2.01.12</t>
  </si>
  <si>
    <t>Experiment File Path:</t>
  </si>
  <si>
    <t>Protocol File Path:</t>
  </si>
  <si>
    <t>Plate Number</t>
  </si>
  <si>
    <t>Plate 2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</si>
  <si>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</si>
  <si>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</si>
  <si>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</si>
  <si>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</si>
  <si>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</si>
  <si>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</si>
  <si>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</si>
  <si>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</si>
  <si>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</si>
  <si>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Costar 96 white opaque</t>
  </si>
  <si>
    <t>Read</t>
  </si>
  <si>
    <t>Fluorescence Endpoint</t>
  </si>
  <si>
    <t>Full Plate</t>
  </si>
  <si>
    <t>Filter Set 1</t>
  </si>
  <si>
    <t>Excitation: 485, Emission: 528</t>
  </si>
  <si>
    <t>Optics: Bottom, Gain: 60</t>
  </si>
  <si>
    <t>Light Source: Xenon Flash, Lamp Energy: High</t>
  </si>
  <si>
    <t>Read Speed: Normal, Delay: 100 msec,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</si>
  <si>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</si>
  <si>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</si>
  <si>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</si>
  <si>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</si>
  <si>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</si>
  <si>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</si>
  <si>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</si>
  <si>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</si>
  <si>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</si>
  <si>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</si>
  <si>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</si>
  <si>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1nM</t>
  </si>
  <si>
    <t>2nM</t>
  </si>
  <si>
    <t>4nM</t>
  </si>
  <si>
    <t>expression</t>
  </si>
  <si>
    <t>fold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</si>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</sst>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CRISPRi</a:t>
            </a:r>
            <a:r>
              <a:rPr lang="en-US" baseline="0"/>
              <a:t> length dependence </a:t>
            </a:r>
            <a:r>
              <a:rPr lang="en-US"/>
              <a:t>1nM of sg6 (3nM dCas9,</a:t>
            </a:r>
            <a:r>
              <a:rPr lang="en-US" baseline="0"/>
              <a:t> 2nM p70a-deGFP)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2 - Sheet1'!$Q$50:$V$50</c:f>
                <c:numCache>
                  <c:formatCode>General</c:formatCode>
                  <c:ptCount val="6"/>
                  <c:pt idx="0">
                    <c:v>0.20318468657739366</c:v>
                  </c:pt>
                  <c:pt idx="1">
                    <c:v>0.49707001543251272</c:v>
                  </c:pt>
                  <c:pt idx="2">
                    <c:v>0.21594963590484709</c:v>
                  </c:pt>
                  <c:pt idx="3">
                    <c:v>0.67920641199147869</c:v>
                  </c:pt>
                  <c:pt idx="4">
                    <c:v>8.0712199754786704E-2</c:v>
                  </c:pt>
                  <c:pt idx="5">
                    <c:v>6.8057669434025914E-2</c:v>
                  </c:pt>
                </c:numCache>
              </c:numRef>
            </c:plus>
            <c:minus>
              <c:numRef>
                <c:f>'Plate 2 - Sheet1'!$Q$50:$V$50</c:f>
                <c:numCache>
                  <c:formatCode>General</c:formatCode>
                  <c:ptCount val="6"/>
                  <c:pt idx="0">
                    <c:v>0.20318468657739366</c:v>
                  </c:pt>
                  <c:pt idx="1">
                    <c:v>0.49707001543251272</c:v>
                  </c:pt>
                  <c:pt idx="2">
                    <c:v>0.21594963590484709</c:v>
                  </c:pt>
                  <c:pt idx="3">
                    <c:v>0.67920641199147869</c:v>
                  </c:pt>
                  <c:pt idx="4">
                    <c:v>8.0712199754786704E-2</c:v>
                  </c:pt>
                  <c:pt idx="5">
                    <c:v>6.8057669434025914E-2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2 - Sheet1'!$Q$48:$V$48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Sheet1'!$Q$49:$V$49</c:f>
              <c:numCache>
                <c:formatCode>General</c:formatCode>
                <c:ptCount val="6"/>
                <c:pt idx="0">
                  <c:v>2.4562977222151865</c:v>
                </c:pt>
                <c:pt idx="1">
                  <c:v>4.111657904300424</c:v>
                </c:pt>
                <c:pt idx="2">
                  <c:v>2.5143889176976066</c:v>
                </c:pt>
                <c:pt idx="3">
                  <c:v>5.9343886703383157</c:v>
                </c:pt>
                <c:pt idx="4">
                  <c:v>1.0619403041111319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E-4910-977C-D139B506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22280"/>
        <c:axId val="770125560"/>
      </c:scatterChart>
      <c:valAx>
        <c:axId val="770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sgRNA target sequence</a:t>
                </a:r>
                <a:r>
                  <a:rPr lang="en-US" baseline="0"/>
                  <a:t> length (bp)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5560"/>
        <c:crosses val="autoZero"/>
        <c:crossBetween val="midCat"/>
      </c:valAx>
      <c:valAx>
        <c:axId val="7701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2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CRISPRi</a:t>
            </a:r>
            <a:r>
              <a:rPr lang="en-US" baseline="0"/>
              <a:t> length dependence 2</a:t>
            </a:r>
            <a:r>
              <a:rPr lang="en-US"/>
              <a:t>nM of sg6 (3nM dCas9, 2nM p70a-deGFP)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2 - Sheet1'!$Q$53:$V$53</c:f>
                <c:numCache>
                  <c:formatCode>General</c:formatCode>
                  <c:ptCount val="6"/>
                  <c:pt idx="0">
                    <c:v>1.111654098877068</c:v>
                  </c:pt>
                  <c:pt idx="1">
                    <c:v>3.9854272436516682</c:v>
                  </c:pt>
                  <c:pt idx="2">
                    <c:v>0.75105135968980663</c:v>
                  </c:pt>
                  <c:pt idx="3">
                    <c:v>12.857211853513155</c:v>
                  </c:pt>
                  <c:pt idx="4">
                    <c:v>0.12309394669887648</c:v>
                  </c:pt>
                  <c:pt idx="5">
                    <c:v>0.12949297441270627</c:v>
                  </c:pt>
                </c:numCache>
              </c:numRef>
            </c:plus>
            <c:minus>
              <c:numRef>
                <c:f>'Plate 2 - Sheet1'!$Q$53:$V$53</c:f>
                <c:numCache>
                  <c:formatCode>General</c:formatCode>
                  <c:ptCount val="6"/>
                  <c:pt idx="0">
                    <c:v>1.111654098877068</c:v>
                  </c:pt>
                  <c:pt idx="1">
                    <c:v>3.9854272436516682</c:v>
                  </c:pt>
                  <c:pt idx="2">
                    <c:v>0.75105135968980663</c:v>
                  </c:pt>
                  <c:pt idx="3">
                    <c:v>12.857211853513155</c:v>
                  </c:pt>
                  <c:pt idx="4">
                    <c:v>0.12309394669887648</c:v>
                  </c:pt>
                  <c:pt idx="5">
                    <c:v>0.12949297441270627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2 - Sheet1'!$Q$48:$V$48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Sheet1'!$Q$52:$V$52</c:f>
              <c:numCache>
                <c:formatCode>General</c:formatCode>
                <c:ptCount val="6"/>
                <c:pt idx="0">
                  <c:v>9.4655102272194895</c:v>
                </c:pt>
                <c:pt idx="1">
                  <c:v>15.610686946107784</c:v>
                </c:pt>
                <c:pt idx="2">
                  <c:v>6.9717500276052453</c:v>
                </c:pt>
                <c:pt idx="3">
                  <c:v>32.547936496173975</c:v>
                </c:pt>
                <c:pt idx="4">
                  <c:v>1.2278881197249971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7-4239-98AE-92708E59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22280"/>
        <c:axId val="770125560"/>
      </c:scatterChart>
      <c:valAx>
        <c:axId val="770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sgRNA target sequence</a:t>
                </a:r>
                <a:r>
                  <a:rPr lang="en-US" baseline="0"/>
                  <a:t> length (bp)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5560"/>
        <c:crosses val="autoZero"/>
        <c:crossBetween val="midCat"/>
      </c:valAx>
      <c:valAx>
        <c:axId val="7701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CRISPRi</a:t>
            </a:r>
            <a:r>
              <a:rPr lang="en-US" baseline="0"/>
              <a:t> length dependence 4</a:t>
            </a:r>
            <a:r>
              <a:rPr lang="en-US"/>
              <a:t>nM of sg6 (3nM dCas9, 2nM p70a-deGFP)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2 - Sheet1'!$Q$56:$V$56</c:f>
                <c:numCache>
                  <c:formatCode>General</c:formatCode>
                  <c:ptCount val="6"/>
                  <c:pt idx="0">
                    <c:v>6.28701845317243</c:v>
                  </c:pt>
                  <c:pt idx="1">
                    <c:v>15.569715374760975</c:v>
                  </c:pt>
                  <c:pt idx="2">
                    <c:v>16.201918679273675</c:v>
                  </c:pt>
                  <c:pt idx="3">
                    <c:v>8.9674369269906524</c:v>
                  </c:pt>
                  <c:pt idx="4">
                    <c:v>0.42747054462477285</c:v>
                  </c:pt>
                  <c:pt idx="5">
                    <c:v>0.11829388724510065</c:v>
                  </c:pt>
                </c:numCache>
              </c:numRef>
            </c:plus>
            <c:minus>
              <c:numRef>
                <c:f>'Plate 2 - Sheet1'!$Q$56:$V$56</c:f>
                <c:numCache>
                  <c:formatCode>General</c:formatCode>
                  <c:ptCount val="6"/>
                  <c:pt idx="0">
                    <c:v>6.28701845317243</c:v>
                  </c:pt>
                  <c:pt idx="1">
                    <c:v>15.569715374760975</c:v>
                  </c:pt>
                  <c:pt idx="2">
                    <c:v>16.201918679273675</c:v>
                  </c:pt>
                  <c:pt idx="3">
                    <c:v>8.9674369269906524</c:v>
                  </c:pt>
                  <c:pt idx="4">
                    <c:v>0.42747054462477285</c:v>
                  </c:pt>
                  <c:pt idx="5">
                    <c:v>0.11829388724510065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2 - Sheet1'!$Q$48:$V$48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Sheet1'!$Q$55:$V$55</c:f>
              <c:numCache>
                <c:formatCode>General</c:formatCode>
                <c:ptCount val="6"/>
                <c:pt idx="0">
                  <c:v>21.901831877001918</c:v>
                </c:pt>
                <c:pt idx="1">
                  <c:v>47.108177140888735</c:v>
                </c:pt>
                <c:pt idx="2">
                  <c:v>32.514274427009035</c:v>
                </c:pt>
                <c:pt idx="3">
                  <c:v>66.515096420233462</c:v>
                </c:pt>
                <c:pt idx="4">
                  <c:v>1.8449246305564926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B-4A73-96C0-BC847DBB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22280"/>
        <c:axId val="770125560"/>
      </c:scatterChart>
      <c:valAx>
        <c:axId val="770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sgRNA target sequence</a:t>
                </a:r>
                <a:r>
                  <a:rPr lang="en-US" baseline="0"/>
                  <a:t> length (bp)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5560"/>
        <c:crosses val="autoZero"/>
        <c:crossBetween val="midCat"/>
      </c:valAx>
      <c:valAx>
        <c:axId val="7701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CRISPRi</a:t>
            </a:r>
            <a:r>
              <a:rPr lang="en-US" baseline="0"/>
              <a:t> length dependence </a:t>
            </a:r>
            <a:r>
              <a:rPr lang="en-US"/>
              <a:t>1nM of sg6 (3nM dCas9,</a:t>
            </a:r>
            <a:r>
              <a:rPr lang="en-US" baseline="0"/>
              <a:t> 2nM p70a-deGFP)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'Plate 2 - Sheet1'!$Q$56:$V$56</c:f>
                <c:numCache>
                  <c:formatCode>General</c:formatCode>
                  <c:ptCount val="6"/>
                  <c:pt idx="0">
                    <c:v>6.28701845317243</c:v>
                  </c:pt>
                  <c:pt idx="1">
                    <c:v>15.569715374760975</c:v>
                  </c:pt>
                  <c:pt idx="2">
                    <c:v>16.201918679273675</c:v>
                  </c:pt>
                  <c:pt idx="3">
                    <c:v>8.9674369269906524</c:v>
                  </c:pt>
                  <c:pt idx="4">
                    <c:v>0.42747054462477285</c:v>
                  </c:pt>
                  <c:pt idx="5">
                    <c:v>0.11829388724510065</c:v>
                  </c:pt>
                </c:numCache>
              </c:numRef>
            </c:plus>
            <c:minus>
              <c:numRef>
                <c:f>'Plate 2 - Sheet1'!$Q$56:$V$56</c:f>
                <c:numCache>
                  <c:formatCode>General</c:formatCode>
                  <c:ptCount val="6"/>
                  <c:pt idx="0">
                    <c:v>6.28701845317243</c:v>
                  </c:pt>
                  <c:pt idx="1">
                    <c:v>15.569715374760975</c:v>
                  </c:pt>
                  <c:pt idx="2">
                    <c:v>16.201918679273675</c:v>
                  </c:pt>
                  <c:pt idx="3">
                    <c:v>8.9674369269906524</c:v>
                  </c:pt>
                  <c:pt idx="4">
                    <c:v>0.42747054462477285</c:v>
                  </c:pt>
                  <c:pt idx="5">
                    <c:v>0.11829388724510065</c:v>
                  </c:pt>
                </c:numCache>
              </c:numRef>
            </c:minus>
          </c:errBars>
          <c:xVal>
            <c:numRef>
              <c:f>'Plate 2 - Sheet1'!$Q$48:$V$48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Sheet1'!$Q$55:$V$55</c:f>
              <c:numCache>
                <c:formatCode>General</c:formatCode>
                <c:ptCount val="6"/>
                <c:pt idx="0">
                  <c:v>21.901831877001918</c:v>
                </c:pt>
                <c:pt idx="1">
                  <c:v>47.108177140888735</c:v>
                </c:pt>
                <c:pt idx="2">
                  <c:v>32.514274427009035</c:v>
                </c:pt>
                <c:pt idx="3">
                  <c:v>66.515096420233462</c:v>
                </c:pt>
                <c:pt idx="4">
                  <c:v>1.8449246305564926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D4-4D05-A112-41A42C8480A3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'Plate 2 - Sheet1'!$Q$53:$V$53</c:f>
                <c:numCache>
                  <c:formatCode>General</c:formatCode>
                  <c:ptCount val="6"/>
                  <c:pt idx="0">
                    <c:v>1.111654098877068</c:v>
                  </c:pt>
                  <c:pt idx="1">
                    <c:v>3.9854272436516682</c:v>
                  </c:pt>
                  <c:pt idx="2">
                    <c:v>0.75105135968980663</c:v>
                  </c:pt>
                  <c:pt idx="3">
                    <c:v>12.857211853513155</c:v>
                  </c:pt>
                  <c:pt idx="4">
                    <c:v>0.12309394669887648</c:v>
                  </c:pt>
                  <c:pt idx="5">
                    <c:v>0.12949297441270627</c:v>
                  </c:pt>
                </c:numCache>
              </c:numRef>
            </c:plus>
            <c:minus>
              <c:numRef>
                <c:f>'Plate 2 - Sheet1'!$Q$53:$V$53</c:f>
                <c:numCache>
                  <c:formatCode>General</c:formatCode>
                  <c:ptCount val="6"/>
                  <c:pt idx="0">
                    <c:v>1.111654098877068</c:v>
                  </c:pt>
                  <c:pt idx="1">
                    <c:v>3.9854272436516682</c:v>
                  </c:pt>
                  <c:pt idx="2">
                    <c:v>0.75105135968980663</c:v>
                  </c:pt>
                  <c:pt idx="3">
                    <c:v>12.857211853513155</c:v>
                  </c:pt>
                  <c:pt idx="4">
                    <c:v>0.12309394669887648</c:v>
                  </c:pt>
                  <c:pt idx="5">
                    <c:v>0.12949297441270627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2 - Sheet1'!$Q$48:$V$48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Sheet1'!$Q$52:$V$52</c:f>
              <c:numCache>
                <c:formatCode>General</c:formatCode>
                <c:ptCount val="6"/>
                <c:pt idx="0">
                  <c:v>9.4655102272194895</c:v>
                </c:pt>
                <c:pt idx="1">
                  <c:v>15.610686946107784</c:v>
                </c:pt>
                <c:pt idx="2">
                  <c:v>6.9717500276052453</c:v>
                </c:pt>
                <c:pt idx="3">
                  <c:v>32.547936496173975</c:v>
                </c:pt>
                <c:pt idx="4">
                  <c:v>1.2278881197249971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D4-4D05-A112-41A42C8480A3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2 - Sheet1'!$Q$50:$V$50</c:f>
                <c:numCache>
                  <c:formatCode>General</c:formatCode>
                  <c:ptCount val="6"/>
                  <c:pt idx="0">
                    <c:v>0.20318468657739366</c:v>
                  </c:pt>
                  <c:pt idx="1">
                    <c:v>0.49707001543251272</c:v>
                  </c:pt>
                  <c:pt idx="2">
                    <c:v>0.21594963590484709</c:v>
                  </c:pt>
                  <c:pt idx="3">
                    <c:v>0.67920641199147869</c:v>
                  </c:pt>
                  <c:pt idx="4">
                    <c:v>8.0712199754786704E-2</c:v>
                  </c:pt>
                  <c:pt idx="5">
                    <c:v>6.8057669434025914E-2</c:v>
                  </c:pt>
                </c:numCache>
              </c:numRef>
            </c:plus>
            <c:minus>
              <c:numRef>
                <c:f>'Plate 2 - Sheet1'!$Q$50:$V$50</c:f>
                <c:numCache>
                  <c:formatCode>General</c:formatCode>
                  <c:ptCount val="6"/>
                  <c:pt idx="0">
                    <c:v>0.20318468657739366</c:v>
                  </c:pt>
                  <c:pt idx="1">
                    <c:v>0.49707001543251272</c:v>
                  </c:pt>
                  <c:pt idx="2">
                    <c:v>0.21594963590484709</c:v>
                  </c:pt>
                  <c:pt idx="3">
                    <c:v>0.67920641199147869</c:v>
                  </c:pt>
                  <c:pt idx="4">
                    <c:v>8.0712199754786704E-2</c:v>
                  </c:pt>
                  <c:pt idx="5">
                    <c:v>6.8057669434025914E-2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2 - Sheet1'!$Q$48:$V$48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Sheet1'!$Q$49:$V$49</c:f>
              <c:numCache>
                <c:formatCode>General</c:formatCode>
                <c:ptCount val="6"/>
                <c:pt idx="0">
                  <c:v>2.4562977222151865</c:v>
                </c:pt>
                <c:pt idx="1">
                  <c:v>4.111657904300424</c:v>
                </c:pt>
                <c:pt idx="2">
                  <c:v>2.5143889176976066</c:v>
                </c:pt>
                <c:pt idx="3">
                  <c:v>5.9343886703383157</c:v>
                </c:pt>
                <c:pt idx="4">
                  <c:v>1.0619403041111319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D4-4D05-A112-41A42C84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22280"/>
        <c:axId val="770125560"/>
      </c:scatterChart>
      <c:valAx>
        <c:axId val="770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sgRNA target sequence</a:t>
                </a:r>
                <a:r>
                  <a:rPr lang="en-US" baseline="0"/>
                  <a:t> length (bp)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5560"/>
        <c:crosses val="autoZero"/>
        <c:crossBetween val="midCat"/>
      </c:valAx>
      <c:valAx>
        <c:axId val="7701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2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2 - Sheet1'!$I$67:$M$67</c:f>
                <c:numCache>
                  <c:formatCode>General</c:formatCode>
                  <c:ptCount val="5"/>
                  <c:pt idx="0">
                    <c:v>1.3106420457571166E-2</c:v>
                  </c:pt>
                  <c:pt idx="1">
                    <c:v>7.0159795968276822E-3</c:v>
                  </c:pt>
                  <c:pt idx="2">
                    <c:v>1.5325637786568258E-2</c:v>
                  </c:pt>
                  <c:pt idx="3">
                    <c:v>2.0268804027787266E-3</c:v>
                  </c:pt>
                  <c:pt idx="4">
                    <c:v>0.12558829936420285</c:v>
                  </c:pt>
                </c:numCache>
              </c:numRef>
            </c:plus>
            <c:minus>
              <c:numRef>
                <c:f>'Plate 2 - Sheet1'!$I$67:$M$67</c:f>
                <c:numCache>
                  <c:formatCode>General</c:formatCode>
                  <c:ptCount val="5"/>
                  <c:pt idx="0">
                    <c:v>1.3106420457571166E-2</c:v>
                  </c:pt>
                  <c:pt idx="1">
                    <c:v>7.0159795968276822E-3</c:v>
                  </c:pt>
                  <c:pt idx="2">
                    <c:v>1.5325637786568258E-2</c:v>
                  </c:pt>
                  <c:pt idx="3">
                    <c:v>2.0268804027787266E-3</c:v>
                  </c:pt>
                  <c:pt idx="4">
                    <c:v>0.12558829936420285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2 - Sheet1'!$I$59:$N$59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Sheet1'!$I$60:$N$60</c:f>
              <c:numCache>
                <c:formatCode>General</c:formatCode>
                <c:ptCount val="6"/>
                <c:pt idx="0">
                  <c:v>0.592883395817835</c:v>
                </c:pt>
                <c:pt idx="1">
                  <c:v>0.75678920503509683</c:v>
                </c:pt>
                <c:pt idx="2">
                  <c:v>0.602289216083437</c:v>
                </c:pt>
                <c:pt idx="3">
                  <c:v>0.83149071571147626</c:v>
                </c:pt>
                <c:pt idx="4">
                  <c:v>5.8327870542915328E-2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1-44B7-9282-5F0C3E1FA7E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2 - Sheet1'!$I$64:$M$64</c:f>
                <c:numCache>
                  <c:formatCode>General</c:formatCode>
                  <c:ptCount val="5"/>
                  <c:pt idx="0">
                    <c:v>1.2407431848908239E-2</c:v>
                  </c:pt>
                  <c:pt idx="1">
                    <c:v>1.6354269080106509E-2</c:v>
                  </c:pt>
                  <c:pt idx="2">
                    <c:v>1.5452057139436362E-2</c:v>
                  </c:pt>
                  <c:pt idx="3">
                    <c:v>1.2136687310661334E-2</c:v>
                  </c:pt>
                  <c:pt idx="4">
                    <c:v>8.1643080810718596E-2</c:v>
                  </c:pt>
                </c:numCache>
              </c:numRef>
            </c:plus>
            <c:minus>
              <c:numRef>
                <c:f>'Plate 2 - Sheet1'!$I$64:$M$64</c:f>
                <c:numCache>
                  <c:formatCode>General</c:formatCode>
                  <c:ptCount val="5"/>
                  <c:pt idx="0">
                    <c:v>1.2407431848908239E-2</c:v>
                  </c:pt>
                  <c:pt idx="1">
                    <c:v>1.6354269080106509E-2</c:v>
                  </c:pt>
                  <c:pt idx="2">
                    <c:v>1.5452057139436362E-2</c:v>
                  </c:pt>
                  <c:pt idx="3">
                    <c:v>1.2136687310661334E-2</c:v>
                  </c:pt>
                  <c:pt idx="4">
                    <c:v>8.1643080810718596E-2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2 - Sheet1'!$I$59:$N$59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Sheet1'!$I$63:$N$63</c:f>
              <c:numCache>
                <c:formatCode>General</c:formatCode>
                <c:ptCount val="6"/>
                <c:pt idx="0">
                  <c:v>0.894353257070029</c:v>
                </c:pt>
                <c:pt idx="1">
                  <c:v>0.93594129911589841</c:v>
                </c:pt>
                <c:pt idx="2">
                  <c:v>0.85656394424405913</c:v>
                </c:pt>
                <c:pt idx="3">
                  <c:v>0.96927607604882671</c:v>
                </c:pt>
                <c:pt idx="4">
                  <c:v>0.18559328849925438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1-44B7-9282-5F0C3E1FA7E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2 - Sheet1'!$I$61:$M$61</c:f>
                <c:numCache>
                  <c:formatCode>General</c:formatCode>
                  <c:ptCount val="5"/>
                  <c:pt idx="0">
                    <c:v>3.3676628347410795E-2</c:v>
                  </c:pt>
                  <c:pt idx="1">
                    <c:v>2.940243243857895E-2</c:v>
                  </c:pt>
                  <c:pt idx="2">
                    <c:v>3.4157589127281153E-2</c:v>
                  </c:pt>
                  <c:pt idx="3">
                    <c:v>1.9286323413987089E-2</c:v>
                  </c:pt>
                  <c:pt idx="4">
                    <c:v>7.157125251990723E-2</c:v>
                  </c:pt>
                </c:numCache>
              </c:numRef>
            </c:plus>
            <c:minus>
              <c:numRef>
                <c:f>'Plate 2 - Sheet1'!$I$61:$M$61</c:f>
                <c:numCache>
                  <c:formatCode>General</c:formatCode>
                  <c:ptCount val="5"/>
                  <c:pt idx="0">
                    <c:v>3.3676628347410795E-2</c:v>
                  </c:pt>
                  <c:pt idx="1">
                    <c:v>2.940243243857895E-2</c:v>
                  </c:pt>
                  <c:pt idx="2">
                    <c:v>3.4157589127281153E-2</c:v>
                  </c:pt>
                  <c:pt idx="3">
                    <c:v>1.9286323413987089E-2</c:v>
                  </c:pt>
                  <c:pt idx="4">
                    <c:v>7.157125251990723E-2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2 - Sheet1'!$I$59:$N$59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2 - Sheet1'!$I$66:$N$66</c:f>
              <c:numCache>
                <c:formatCode>General</c:formatCode>
                <c:ptCount val="6"/>
                <c:pt idx="0">
                  <c:v>0.95434170597053125</c:v>
                </c:pt>
                <c:pt idx="1">
                  <c:v>0.97877225695587</c:v>
                </c:pt>
                <c:pt idx="2">
                  <c:v>0.96924426894811888</c:v>
                </c:pt>
                <c:pt idx="3">
                  <c:v>0.98496581477825307</c:v>
                </c:pt>
                <c:pt idx="4">
                  <c:v>0.45797228620525765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1-44B7-9282-5F0C3E1F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61840"/>
        <c:axId val="696259920"/>
      </c:scatterChart>
      <c:valAx>
        <c:axId val="6962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920"/>
        <c:crosses val="autoZero"/>
        <c:crossBetween val="midCat"/>
      </c:valAx>
      <c:valAx>
        <c:axId val="696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25</xdr:row>
      <xdr:rowOff>47625</xdr:rowOff>
    </xdr:from>
    <xdr:to>
      <xdr:col>27</xdr:col>
      <xdr:colOff>533400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7BE9B-6620-4849-9961-3DDC6189E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561975</xdr:colOff>
      <xdr:row>45</xdr:row>
      <xdr:rowOff>19050</xdr:rowOff>
    </xdr:from>
    <xdr:to>
      <xdr:col>31</xdr:col>
      <xdr:colOff>257175</xdr:colOff>
      <xdr:row>62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D5396-F5FB-4F2A-9669-42C7E7133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65</xdr:row>
      <xdr:rowOff>0</xdr:rowOff>
    </xdr:from>
    <xdr:to>
      <xdr:col>30</xdr:col>
      <xdr:colOff>304800</xdr:colOff>
      <xdr:row>81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A67EA-539B-4B3D-B4C5-743D8BBE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453389</xdr:colOff>
      <xdr:row>61</xdr:row>
      <xdr:rowOff>55244</xdr:rowOff>
    </xdr:from>
    <xdr:to>
      <xdr:col>28</xdr:col>
      <xdr:colOff>339090</xdr:colOff>
      <xdr:row>89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D26FF4-6E89-42AF-BE96-FBB1C4C71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396240</xdr:colOff>
      <xdr:row>68</xdr:row>
      <xdr:rowOff>3810</xdr:rowOff>
    </xdr:from>
    <xdr:to>
      <xdr:col>14</xdr:col>
      <xdr:colOff>30480</xdr:colOff>
      <xdr:row>95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D8392-8224-4C4A-A8D7-51C9EE59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7"/>
  <sheetViews>
    <sheetView tabSelected="1" topLeftCell="I51" workbookViewId="0">
      <selection activeCell="O80" sqref="O80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s="1" t="s">
        <v>0</v>
      </c>
      <c r="B2" s="1" t="s">
        <v>1</v>
      </c>
    </row>
    <row r="4" spans="1:2" x14ac:dyDescent="0.25">
      <c r="A4" s="1" t="s">
        <v>2</v>
      </c>
      <c r="B4" s="1"/>
    </row>
    <row r="5" spans="1:2" x14ac:dyDescent="0.25">
      <c r="A5" s="1" t="s">
        <v>3</v>
      </c>
      <c r="B5" s="1"/>
    </row>
    <row r="6" spans="1:2" x14ac:dyDescent="0.25">
      <c r="A6" s="1" t="s">
        <v>4</v>
      </c>
      <c r="B6" s="1" t="s">
        <v>5</v>
      </c>
    </row>
    <row r="7" spans="1:2" x14ac:dyDescent="0.25">
      <c r="A7" s="1" t="s">
        <v>6</v>
      </c>
      <c r="B7" s="2">
        <v>43718</v>
      </c>
    </row>
    <row r="8" spans="1:2" x14ac:dyDescent="0.25">
      <c r="A8" s="1" t="s">
        <v>7</v>
      </c>
      <c r="B8" s="3">
        <v>0.41944444444444445</v>
      </c>
    </row>
    <row r="9" spans="1:2" x14ac:dyDescent="0.25">
      <c r="A9" s="1" t="s">
        <v>8</v>
      </c>
      <c r="B9" s="1" t="s">
        <v>9</v>
      </c>
    </row>
    <row r="10" spans="1:2" x14ac:dyDescent="0.25">
      <c r="A10" s="1" t="s">
        <v>10</v>
      </c>
      <c r="B10" s="1">
        <v>258528</v>
      </c>
    </row>
    <row r="11" spans="1:2" x14ac:dyDescent="0.25">
      <c r="A11" s="1" t="s">
        <v>11</v>
      </c>
      <c r="B11" s="1" t="s">
        <v>12</v>
      </c>
    </row>
    <row r="13" spans="1:2" x14ac:dyDescent="0.25">
      <c r="A13" s="4" t="s">
        <v>13</v>
      </c>
      <c r="B13" s="1"/>
    </row>
    <row r="14" spans="1:2" ht="26.4" x14ac:dyDescent="0.25">
      <c r="A14" s="1" t="s">
        <v>14</v>
      </c>
      <c r="B14" s="1" t="s">
        <v>15</v>
      </c>
    </row>
    <row r="15" spans="1:2" ht="26.4" x14ac:dyDescent="0.25">
      <c r="A15" s="1" t="s">
        <v>16</v>
      </c>
      <c r="B15" s="1" t="s">
        <v>17</v>
      </c>
    </row>
    <row r="16" spans="1:2" x14ac:dyDescent="0.25">
      <c r="A16" s="1"/>
      <c r="B16" s="1" t="s">
        <v>18</v>
      </c>
    </row>
    <row r="17" spans="1:15" x14ac:dyDescent="0.25">
      <c r="A17" s="1"/>
      <c r="B17" s="1" t="s">
        <v>19</v>
      </c>
    </row>
    <row r="18" spans="1:15" ht="39.6" x14ac:dyDescent="0.25">
      <c r="A18" s="1"/>
      <c r="B18" s="1" t="s">
        <v>20</v>
      </c>
    </row>
    <row r="19" spans="1:15" ht="39.6" x14ac:dyDescent="0.25">
      <c r="A19" s="1"/>
      <c r="B19" s="1" t="s">
        <v>21</v>
      </c>
    </row>
    <row r="20" spans="1:15" ht="52.8" x14ac:dyDescent="0.25">
      <c r="A20" s="1"/>
      <c r="B20" s="1" t="s">
        <v>22</v>
      </c>
    </row>
    <row r="21" spans="1:15" ht="92.4" x14ac:dyDescent="0.25">
      <c r="A21" s="1"/>
      <c r="B21" s="1" t="s">
        <v>23</v>
      </c>
    </row>
    <row r="22" spans="1:15" ht="26.4" x14ac:dyDescent="0.25">
      <c r="A22" s="1"/>
      <c r="B22" s="1" t="s">
        <v>24</v>
      </c>
    </row>
    <row r="24" spans="1:15" x14ac:dyDescent="0.25">
      <c r="A24" s="4" t="s">
        <v>25</v>
      </c>
      <c r="B24" s="1"/>
    </row>
    <row r="25" spans="1:15" x14ac:dyDescent="0.25">
      <c r="A25" s="1" t="s">
        <v>26</v>
      </c>
      <c r="B25" s="1">
        <v>22.6</v>
      </c>
    </row>
    <row r="27" spans="1:15" x14ac:dyDescent="0.2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x14ac:dyDescent="0.25">
      <c r="B28" s="6" t="s">
        <v>27</v>
      </c>
      <c r="C28" s="7">
        <v>832</v>
      </c>
      <c r="D28" s="7">
        <v>281</v>
      </c>
      <c r="E28" s="8">
        <v>45172</v>
      </c>
      <c r="F28" s="9">
        <v>50552</v>
      </c>
      <c r="G28" s="10">
        <v>34268</v>
      </c>
      <c r="H28" s="11">
        <v>31170</v>
      </c>
      <c r="I28" s="12">
        <v>12554</v>
      </c>
      <c r="J28" s="13">
        <v>9075</v>
      </c>
      <c r="K28" s="12">
        <v>12099</v>
      </c>
      <c r="L28" s="14">
        <v>5376</v>
      </c>
      <c r="M28" s="11">
        <v>30725</v>
      </c>
      <c r="N28" s="10">
        <v>35820</v>
      </c>
      <c r="O28" s="15">
        <v>485528</v>
      </c>
    </row>
    <row r="29" spans="1:15" x14ac:dyDescent="0.25">
      <c r="B29" s="6" t="s">
        <v>28</v>
      </c>
      <c r="C29" s="7">
        <v>376</v>
      </c>
      <c r="D29" s="7">
        <v>341</v>
      </c>
      <c r="E29" s="16">
        <v>42456</v>
      </c>
      <c r="F29" s="9">
        <v>49116</v>
      </c>
      <c r="G29" s="10">
        <v>35270</v>
      </c>
      <c r="H29" s="10">
        <v>34426</v>
      </c>
      <c r="I29" s="12">
        <v>13305</v>
      </c>
      <c r="J29" s="13">
        <v>9100</v>
      </c>
      <c r="K29" s="12">
        <v>13179</v>
      </c>
      <c r="L29" s="14">
        <v>5295</v>
      </c>
      <c r="M29" s="11">
        <v>30174</v>
      </c>
      <c r="N29" s="11">
        <v>31681</v>
      </c>
      <c r="O29" s="15">
        <v>485528</v>
      </c>
    </row>
    <row r="30" spans="1:15" x14ac:dyDescent="0.25">
      <c r="B30" s="6" t="s">
        <v>29</v>
      </c>
      <c r="C30" s="7">
        <v>413</v>
      </c>
      <c r="D30" s="7">
        <v>282</v>
      </c>
      <c r="E30" s="8">
        <v>44515</v>
      </c>
      <c r="F30" s="17">
        <v>39567</v>
      </c>
      <c r="G30" s="10">
        <v>34186</v>
      </c>
      <c r="H30" s="11">
        <v>31695</v>
      </c>
      <c r="I30" s="18">
        <v>14796</v>
      </c>
      <c r="J30" s="13">
        <v>7961</v>
      </c>
      <c r="K30" s="12">
        <v>14088</v>
      </c>
      <c r="L30" s="14">
        <v>6743</v>
      </c>
      <c r="M30" s="11">
        <v>31919</v>
      </c>
      <c r="N30" s="10">
        <v>33143</v>
      </c>
      <c r="O30" s="15">
        <v>485528</v>
      </c>
    </row>
    <row r="31" spans="1:15" x14ac:dyDescent="0.25">
      <c r="B31" s="6" t="s">
        <v>30</v>
      </c>
      <c r="C31" s="7">
        <v>404</v>
      </c>
      <c r="D31" s="7">
        <v>384</v>
      </c>
      <c r="E31" s="9">
        <v>47903</v>
      </c>
      <c r="F31" s="9">
        <v>48432</v>
      </c>
      <c r="G31" s="17">
        <v>36318</v>
      </c>
      <c r="H31" s="10">
        <v>34320</v>
      </c>
      <c r="I31" s="12">
        <v>14618</v>
      </c>
      <c r="J31" s="14">
        <v>6884</v>
      </c>
      <c r="K31" s="12">
        <v>14630</v>
      </c>
      <c r="L31" s="14">
        <v>5464</v>
      </c>
      <c r="M31" s="10">
        <v>35030</v>
      </c>
      <c r="N31" s="10">
        <v>35123</v>
      </c>
      <c r="O31" s="15">
        <v>485528</v>
      </c>
    </row>
    <row r="32" spans="1:15" x14ac:dyDescent="0.25">
      <c r="B32" s="6" t="s">
        <v>31</v>
      </c>
      <c r="C32" s="14">
        <v>3872</v>
      </c>
      <c r="D32" s="7">
        <v>1667</v>
      </c>
      <c r="E32" s="14">
        <v>5277</v>
      </c>
      <c r="F32" s="7">
        <v>706</v>
      </c>
      <c r="G32" s="11">
        <v>31962</v>
      </c>
      <c r="H32" s="10">
        <v>35997</v>
      </c>
      <c r="I32" s="7">
        <v>1653</v>
      </c>
      <c r="J32" s="7">
        <v>948</v>
      </c>
      <c r="K32" s="7">
        <v>1537</v>
      </c>
      <c r="L32" s="7">
        <v>554</v>
      </c>
      <c r="M32" s="19">
        <v>20184</v>
      </c>
      <c r="N32" s="10">
        <v>35865</v>
      </c>
      <c r="O32" s="15">
        <v>485528</v>
      </c>
    </row>
    <row r="33" spans="2:22" x14ac:dyDescent="0.25">
      <c r="B33" s="6" t="s">
        <v>32</v>
      </c>
      <c r="C33" s="14">
        <v>4051</v>
      </c>
      <c r="D33" s="7">
        <v>2598</v>
      </c>
      <c r="E33" s="14">
        <v>5750</v>
      </c>
      <c r="F33" s="7">
        <v>827</v>
      </c>
      <c r="G33" s="11">
        <v>31593</v>
      </c>
      <c r="H33" s="16">
        <v>42772</v>
      </c>
      <c r="I33" s="7">
        <v>1047</v>
      </c>
      <c r="J33" s="7">
        <v>967</v>
      </c>
      <c r="K33" s="7">
        <v>1597</v>
      </c>
      <c r="L33" s="7">
        <v>572</v>
      </c>
      <c r="M33" s="12">
        <v>13783</v>
      </c>
      <c r="N33" s="17">
        <v>37060</v>
      </c>
      <c r="O33" s="15">
        <v>485528</v>
      </c>
    </row>
    <row r="34" spans="2:22" x14ac:dyDescent="0.25">
      <c r="B34" s="6" t="s">
        <v>33</v>
      </c>
      <c r="C34" s="14">
        <v>4573</v>
      </c>
      <c r="D34" s="7">
        <v>3403</v>
      </c>
      <c r="E34" s="14">
        <v>6108</v>
      </c>
      <c r="F34" s="7">
        <v>1733</v>
      </c>
      <c r="G34" s="10">
        <v>35047</v>
      </c>
      <c r="H34" s="17">
        <v>37716</v>
      </c>
      <c r="I34" s="7">
        <v>1340</v>
      </c>
      <c r="J34" s="7">
        <v>480</v>
      </c>
      <c r="K34" s="7">
        <v>571</v>
      </c>
      <c r="L34" s="7">
        <v>433</v>
      </c>
      <c r="M34" s="18">
        <v>15952</v>
      </c>
      <c r="N34" s="10">
        <v>34294</v>
      </c>
      <c r="O34" s="15">
        <v>485528</v>
      </c>
    </row>
    <row r="35" spans="2:22" x14ac:dyDescent="0.25">
      <c r="B35" s="6" t="s">
        <v>34</v>
      </c>
      <c r="C35" s="14">
        <v>4580</v>
      </c>
      <c r="D35" s="7">
        <v>2686</v>
      </c>
      <c r="E35" s="14">
        <v>6049</v>
      </c>
      <c r="F35" s="7">
        <v>1700</v>
      </c>
      <c r="G35" s="10">
        <v>33033</v>
      </c>
      <c r="H35" s="8">
        <v>45148</v>
      </c>
      <c r="I35" s="7">
        <v>2204</v>
      </c>
      <c r="J35" s="7">
        <v>508</v>
      </c>
      <c r="K35" s="7">
        <v>501</v>
      </c>
      <c r="L35" s="7">
        <v>497</v>
      </c>
      <c r="M35" s="20">
        <v>24206</v>
      </c>
      <c r="N35" s="11">
        <v>29536</v>
      </c>
      <c r="O35" s="15">
        <v>485528</v>
      </c>
    </row>
    <row r="39" spans="2:22" x14ac:dyDescent="0.25">
      <c r="C39">
        <f>C28/3148</f>
        <v>0.26429479034307496</v>
      </c>
      <c r="D39">
        <f t="shared" ref="D39:N39" si="0">D28/3148</f>
        <v>8.9263024142312575E-2</v>
      </c>
      <c r="E39">
        <f t="shared" si="0"/>
        <v>14.349428208386277</v>
      </c>
      <c r="F39">
        <f t="shared" si="0"/>
        <v>16.058449809402795</v>
      </c>
      <c r="G39">
        <f t="shared" si="0"/>
        <v>10.8856416772554</v>
      </c>
      <c r="H39">
        <f t="shared" si="0"/>
        <v>9.9015247776365953</v>
      </c>
      <c r="I39">
        <f t="shared" si="0"/>
        <v>3.9879288437102924</v>
      </c>
      <c r="J39">
        <f t="shared" si="0"/>
        <v>2.8827827191867854</v>
      </c>
      <c r="K39">
        <f t="shared" si="0"/>
        <v>3.8433926302414232</v>
      </c>
      <c r="L39">
        <f t="shared" si="0"/>
        <v>1.7077509529860229</v>
      </c>
      <c r="M39">
        <f t="shared" si="0"/>
        <v>9.7601651842439647</v>
      </c>
      <c r="N39">
        <f t="shared" si="0"/>
        <v>11.378653113087674</v>
      </c>
    </row>
    <row r="40" spans="2:22" x14ac:dyDescent="0.25">
      <c r="C40">
        <f t="shared" ref="C40:N40" si="1">C29/3148</f>
        <v>0.11944091486658195</v>
      </c>
      <c r="D40">
        <f t="shared" si="1"/>
        <v>0.10832274459974588</v>
      </c>
      <c r="E40">
        <f t="shared" si="1"/>
        <v>13.486658195679796</v>
      </c>
      <c r="F40">
        <f t="shared" si="1"/>
        <v>15.602287166454891</v>
      </c>
      <c r="G40">
        <f t="shared" si="1"/>
        <v>11.203939008894537</v>
      </c>
      <c r="H40">
        <f t="shared" si="1"/>
        <v>10.935832274459974</v>
      </c>
      <c r="I40">
        <f t="shared" si="1"/>
        <v>4.2264930114358323</v>
      </c>
      <c r="J40">
        <f t="shared" si="1"/>
        <v>2.8907242693773822</v>
      </c>
      <c r="K40">
        <f t="shared" si="1"/>
        <v>4.1864675984752227</v>
      </c>
      <c r="L40">
        <f t="shared" si="1"/>
        <v>1.682020330368488</v>
      </c>
      <c r="M40">
        <f t="shared" si="1"/>
        <v>9.5851334180432026</v>
      </c>
      <c r="N40">
        <f t="shared" si="1"/>
        <v>10.063850063532401</v>
      </c>
    </row>
    <row r="41" spans="2:22" x14ac:dyDescent="0.25">
      <c r="C41">
        <f t="shared" ref="C41:N41" si="2">C30/3148</f>
        <v>0.13119440914866581</v>
      </c>
      <c r="D41">
        <f t="shared" si="2"/>
        <v>8.9580686149936473E-2</v>
      </c>
      <c r="E41">
        <f t="shared" si="2"/>
        <v>14.140724269377383</v>
      </c>
      <c r="F41">
        <f t="shared" si="2"/>
        <v>12.568932655654384</v>
      </c>
      <c r="G41">
        <f t="shared" si="2"/>
        <v>10.859593392630241</v>
      </c>
      <c r="H41">
        <f t="shared" si="2"/>
        <v>10.068297331639135</v>
      </c>
      <c r="I41">
        <f t="shared" si="2"/>
        <v>4.7001270648030493</v>
      </c>
      <c r="J41">
        <f t="shared" si="2"/>
        <v>2.5289072426937738</v>
      </c>
      <c r="K41">
        <f t="shared" si="2"/>
        <v>4.4752223634053365</v>
      </c>
      <c r="L41">
        <f t="shared" si="2"/>
        <v>2.1419949174078781</v>
      </c>
      <c r="M41">
        <f t="shared" si="2"/>
        <v>10.139453621346886</v>
      </c>
      <c r="N41">
        <f t="shared" si="2"/>
        <v>10.528271918678525</v>
      </c>
    </row>
    <row r="42" spans="2:22" x14ac:dyDescent="0.25">
      <c r="C42">
        <f t="shared" ref="C42:N42" si="3">C31/3148</f>
        <v>0.12833545108005082</v>
      </c>
      <c r="D42">
        <f t="shared" si="3"/>
        <v>0.12198221092757307</v>
      </c>
      <c r="E42">
        <f t="shared" si="3"/>
        <v>15.216963151207116</v>
      </c>
      <c r="F42">
        <f t="shared" si="3"/>
        <v>15.385006353240152</v>
      </c>
      <c r="G42">
        <f t="shared" si="3"/>
        <v>11.536848792884371</v>
      </c>
      <c r="H42">
        <f t="shared" si="3"/>
        <v>10.902160101651843</v>
      </c>
      <c r="I42">
        <f t="shared" si="3"/>
        <v>4.6435832274459976</v>
      </c>
      <c r="J42">
        <f t="shared" si="3"/>
        <v>2.1867852604828464</v>
      </c>
      <c r="K42">
        <f t="shared" si="3"/>
        <v>4.6473951715374842</v>
      </c>
      <c r="L42">
        <f t="shared" si="3"/>
        <v>1.735705209656925</v>
      </c>
      <c r="M42">
        <f t="shared" si="3"/>
        <v>11.127700127064804</v>
      </c>
      <c r="N42">
        <f t="shared" si="3"/>
        <v>11.157242693773824</v>
      </c>
    </row>
    <row r="43" spans="2:22" x14ac:dyDescent="0.25">
      <c r="C43">
        <f t="shared" ref="C43:N43" si="4">C32/3148</f>
        <v>1.2299872935196949</v>
      </c>
      <c r="D43">
        <f t="shared" si="4"/>
        <v>0.52954256670902156</v>
      </c>
      <c r="E43">
        <f t="shared" si="4"/>
        <v>1.6763024142312579</v>
      </c>
      <c r="F43">
        <f t="shared" si="4"/>
        <v>0.22426937738246505</v>
      </c>
      <c r="G43">
        <f t="shared" si="4"/>
        <v>10.153113087674715</v>
      </c>
      <c r="H43">
        <f t="shared" si="4"/>
        <v>11.434879288437102</v>
      </c>
      <c r="I43">
        <f t="shared" si="4"/>
        <v>0.52509529860228721</v>
      </c>
      <c r="J43">
        <f t="shared" si="4"/>
        <v>0.301143583227446</v>
      </c>
      <c r="K43">
        <f t="shared" si="4"/>
        <v>0.48824650571791611</v>
      </c>
      <c r="L43">
        <f t="shared" si="4"/>
        <v>0.17598475222363405</v>
      </c>
      <c r="M43">
        <f t="shared" si="4"/>
        <v>6.4116899618805592</v>
      </c>
      <c r="N43">
        <f t="shared" si="4"/>
        <v>11.39294790343075</v>
      </c>
    </row>
    <row r="44" spans="2:22" x14ac:dyDescent="0.25">
      <c r="C44">
        <f t="shared" ref="C44:N44" si="5">C33/3148</f>
        <v>1.286848792884371</v>
      </c>
      <c r="D44">
        <f t="shared" si="5"/>
        <v>0.82528589580686151</v>
      </c>
      <c r="E44">
        <f t="shared" si="5"/>
        <v>1.826556543837357</v>
      </c>
      <c r="F44">
        <f t="shared" si="5"/>
        <v>0.26270648030495553</v>
      </c>
      <c r="G44">
        <f t="shared" si="5"/>
        <v>10.035895806861499</v>
      </c>
      <c r="H44">
        <f t="shared" si="5"/>
        <v>13.587039390088945</v>
      </c>
      <c r="I44">
        <f t="shared" si="5"/>
        <v>0.33259212198221094</v>
      </c>
      <c r="J44">
        <f t="shared" si="5"/>
        <v>0.30717916137229989</v>
      </c>
      <c r="K44">
        <f t="shared" si="5"/>
        <v>0.50730622617534937</v>
      </c>
      <c r="L44">
        <f t="shared" si="5"/>
        <v>0.18170266836086404</v>
      </c>
      <c r="M44">
        <f t="shared" si="5"/>
        <v>4.3783354510800505</v>
      </c>
      <c r="N44">
        <f t="shared" si="5"/>
        <v>11.772554002541296</v>
      </c>
    </row>
    <row r="45" spans="2:22" x14ac:dyDescent="0.25">
      <c r="C45">
        <f t="shared" ref="C45:N45" si="6">C34/3148</f>
        <v>1.4526683608640407</v>
      </c>
      <c r="D45">
        <f t="shared" si="6"/>
        <v>1.0810038119440915</v>
      </c>
      <c r="E45">
        <f t="shared" si="6"/>
        <v>1.940279542566709</v>
      </c>
      <c r="F45">
        <f t="shared" si="6"/>
        <v>0.55050825921219826</v>
      </c>
      <c r="G45">
        <f t="shared" si="6"/>
        <v>11.13310038119441</v>
      </c>
      <c r="H45">
        <f t="shared" si="6"/>
        <v>11.980940279542567</v>
      </c>
      <c r="I45">
        <f t="shared" si="6"/>
        <v>0.42566709021601018</v>
      </c>
      <c r="J45">
        <f t="shared" si="6"/>
        <v>0.15247776365946633</v>
      </c>
      <c r="K45">
        <f t="shared" si="6"/>
        <v>0.18138500635324015</v>
      </c>
      <c r="L45">
        <f t="shared" si="6"/>
        <v>0.13754764930114358</v>
      </c>
      <c r="M45">
        <f t="shared" si="6"/>
        <v>5.0673443456162639</v>
      </c>
      <c r="N45">
        <f t="shared" si="6"/>
        <v>10.893900889453622</v>
      </c>
    </row>
    <row r="46" spans="2:22" x14ac:dyDescent="0.25">
      <c r="C46">
        <f t="shared" ref="C46:N46" si="7">C35/3148</f>
        <v>1.4548919949174079</v>
      </c>
      <c r="D46">
        <f t="shared" si="7"/>
        <v>0.85324015247776364</v>
      </c>
      <c r="E46">
        <f t="shared" si="7"/>
        <v>1.9215374841168995</v>
      </c>
      <c r="F46">
        <f t="shared" si="7"/>
        <v>0.54002541296060991</v>
      </c>
      <c r="G46">
        <f t="shared" si="7"/>
        <v>10.493329097839899</v>
      </c>
      <c r="H46">
        <f t="shared" si="7"/>
        <v>14.341804320203304</v>
      </c>
      <c r="I46">
        <f t="shared" si="7"/>
        <v>0.70012706480304954</v>
      </c>
      <c r="J46">
        <f t="shared" si="7"/>
        <v>0.16137229987293519</v>
      </c>
      <c r="K46">
        <f t="shared" si="7"/>
        <v>0.15914866581956799</v>
      </c>
      <c r="L46">
        <f t="shared" si="7"/>
        <v>0.15787801778907243</v>
      </c>
      <c r="M46">
        <f t="shared" si="7"/>
        <v>7.6893265565438371</v>
      </c>
      <c r="N46">
        <f t="shared" si="7"/>
        <v>9.3824650571791608</v>
      </c>
    </row>
    <row r="48" spans="2:22" x14ac:dyDescent="0.25">
      <c r="G48" t="s">
        <v>38</v>
      </c>
      <c r="I48">
        <v>20</v>
      </c>
      <c r="J48">
        <v>17</v>
      </c>
      <c r="K48">
        <v>14</v>
      </c>
      <c r="L48">
        <v>11</v>
      </c>
      <c r="M48">
        <v>8</v>
      </c>
      <c r="N48">
        <v>0</v>
      </c>
      <c r="P48" t="s">
        <v>39</v>
      </c>
      <c r="Q48">
        <v>20</v>
      </c>
      <c r="R48">
        <v>17</v>
      </c>
      <c r="S48">
        <v>14</v>
      </c>
      <c r="T48">
        <v>11</v>
      </c>
      <c r="U48">
        <v>8</v>
      </c>
      <c r="V48">
        <v>0</v>
      </c>
    </row>
    <row r="49" spans="7:22" x14ac:dyDescent="0.25">
      <c r="H49" t="s">
        <v>35</v>
      </c>
      <c r="I49">
        <f>AVERAGE(I39:I42)</f>
        <v>4.3895330368487926</v>
      </c>
      <c r="J49">
        <f t="shared" ref="J49:N49" si="8">AVERAGE(J39:J42)</f>
        <v>2.622299872935197</v>
      </c>
      <c r="K49">
        <f t="shared" si="8"/>
        <v>4.2881194409148673</v>
      </c>
      <c r="L49">
        <f t="shared" si="8"/>
        <v>1.8168678526048285</v>
      </c>
      <c r="M49">
        <f t="shared" si="8"/>
        <v>10.153113087674715</v>
      </c>
      <c r="N49">
        <f t="shared" si="8"/>
        <v>10.782004447268106</v>
      </c>
      <c r="P49" t="s">
        <v>35</v>
      </c>
      <c r="Q49">
        <f>10.782/I49</f>
        <v>2.4562977222151865</v>
      </c>
      <c r="R49">
        <f t="shared" ref="R49:U49" si="9">10.782/J49</f>
        <v>4.111657904300424</v>
      </c>
      <c r="S49">
        <f t="shared" si="9"/>
        <v>2.5143889176976066</v>
      </c>
      <c r="T49">
        <f t="shared" si="9"/>
        <v>5.9343886703383157</v>
      </c>
      <c r="U49">
        <f t="shared" si="9"/>
        <v>1.0619403041111319</v>
      </c>
      <c r="V49">
        <v>1</v>
      </c>
    </row>
    <row r="50" spans="7:22" x14ac:dyDescent="0.25">
      <c r="I50">
        <f>_xlfn.STDEV.P(I39:I42)</f>
        <v>0.29532953093807357</v>
      </c>
      <c r="J50">
        <f t="shared" ref="J50:N50" si="10">_xlfn.STDEV.P(J39:J42)</f>
        <v>0.29081700897626805</v>
      </c>
      <c r="K50">
        <f t="shared" si="10"/>
        <v>0.3050416313480987</v>
      </c>
      <c r="L50">
        <f t="shared" si="10"/>
        <v>0.18866990679056142</v>
      </c>
      <c r="M50">
        <f t="shared" si="10"/>
        <v>0.597288757280104</v>
      </c>
      <c r="N50">
        <f t="shared" si="10"/>
        <v>0.51887360864863552</v>
      </c>
      <c r="Q50">
        <f>SQRT(($N49/(I49)^2*I50)^2 + ($N50/I49)^2)</f>
        <v>0.20318468657739366</v>
      </c>
      <c r="R50">
        <f>SQRT(($N49/(J49)^2*J50)^2 + ($N50/J49)^2)</f>
        <v>0.49707001543251272</v>
      </c>
      <c r="S50">
        <f t="shared" ref="S50:U50" si="11">SQRT(($N49/(K49)^2*K50)^2 + ($N50/K49)^2)</f>
        <v>0.21594963590484709</v>
      </c>
      <c r="T50">
        <f t="shared" si="11"/>
        <v>0.67920641199147869</v>
      </c>
      <c r="U50">
        <f t="shared" si="11"/>
        <v>8.0712199754786704E-2</v>
      </c>
      <c r="V50">
        <f>SQRT(2* (N50/N49)^2)</f>
        <v>6.8057669434025914E-2</v>
      </c>
    </row>
    <row r="52" spans="7:22" x14ac:dyDescent="0.25">
      <c r="H52" t="s">
        <v>36</v>
      </c>
      <c r="I52">
        <f>AVERAGE(C43:C46)</f>
        <v>1.3560991105463787</v>
      </c>
      <c r="J52">
        <f t="shared" ref="J52:N52" si="12">AVERAGE(D43:D46)</f>
        <v>0.82226810673443451</v>
      </c>
      <c r="K52">
        <f t="shared" si="12"/>
        <v>1.8411689961880557</v>
      </c>
      <c r="L52">
        <f t="shared" si="12"/>
        <v>0.39437738246505721</v>
      </c>
      <c r="M52">
        <f t="shared" si="12"/>
        <v>10.453859593392631</v>
      </c>
      <c r="N52">
        <f t="shared" si="12"/>
        <v>12.836165819567979</v>
      </c>
      <c r="P52" t="s">
        <v>36</v>
      </c>
      <c r="Q52">
        <f>12.83617/I52</f>
        <v>9.4655102272194895</v>
      </c>
      <c r="R52">
        <f t="shared" ref="R52:U52" si="13">12.83617/J52</f>
        <v>15.610686946107784</v>
      </c>
      <c r="S52">
        <f t="shared" si="13"/>
        <v>6.9717500276052453</v>
      </c>
      <c r="T52">
        <f t="shared" si="13"/>
        <v>32.547936496173975</v>
      </c>
      <c r="U52">
        <f t="shared" si="13"/>
        <v>1.2278881197249971</v>
      </c>
      <c r="V52">
        <v>1</v>
      </c>
    </row>
    <row r="53" spans="7:22" x14ac:dyDescent="0.25">
      <c r="I53">
        <f>_xlfn.STDEV.P(C43:C46)</f>
        <v>9.9731453162133804E-2</v>
      </c>
      <c r="J53">
        <f t="shared" ref="J53:N53" si="14">_xlfn.STDEV.P(D43:D46)</f>
        <v>0.19595967799647004</v>
      </c>
      <c r="K53">
        <f t="shared" si="14"/>
        <v>0.10449462649493375</v>
      </c>
      <c r="L53">
        <f t="shared" si="14"/>
        <v>0.1515455041645071</v>
      </c>
      <c r="M53">
        <f t="shared" si="14"/>
        <v>0.42663452659972123</v>
      </c>
      <c r="N53">
        <f t="shared" si="14"/>
        <v>1.175348148437608</v>
      </c>
      <c r="Q53">
        <f>SQRT(($N52/(I52)^2*I53)^2 + ($N53/I52)^2)</f>
        <v>1.111654098877068</v>
      </c>
      <c r="R53">
        <f>SQRT(($N52/(J52)^2*J53)^2 + ($N53/J52)^2)</f>
        <v>3.9854272436516682</v>
      </c>
      <c r="S53">
        <f t="shared" ref="S53" si="15">SQRT(($N52/(K52)^2*K53)^2 + ($N53/K52)^2)</f>
        <v>0.75105135968980663</v>
      </c>
      <c r="T53">
        <f t="shared" ref="T53" si="16">SQRT(($N52/(L52)^2*L53)^2 + ($N53/L52)^2)</f>
        <v>12.857211853513155</v>
      </c>
      <c r="U53">
        <f t="shared" ref="U53" si="17">SQRT(($N52/(M52)^2*M53)^2 + ($N53/M52)^2)</f>
        <v>0.12309394669887648</v>
      </c>
      <c r="V53">
        <f>SQRT(2* (N53/N52)^2)</f>
        <v>0.12949297441270627</v>
      </c>
    </row>
    <row r="55" spans="7:22" x14ac:dyDescent="0.25">
      <c r="H55" t="s">
        <v>37</v>
      </c>
      <c r="I55">
        <f>AVERAGE(I43:I46)</f>
        <v>0.49587039390088949</v>
      </c>
      <c r="J55">
        <f t="shared" ref="J55:N55" si="18">AVERAGE(J43:J46)</f>
        <v>0.23054320203303685</v>
      </c>
      <c r="K55">
        <f t="shared" si="18"/>
        <v>0.3340216010165184</v>
      </c>
      <c r="L55">
        <f t="shared" si="18"/>
        <v>0.16327827191867852</v>
      </c>
      <c r="M55">
        <f t="shared" si="18"/>
        <v>5.8866740787801772</v>
      </c>
      <c r="N55">
        <f t="shared" si="18"/>
        <v>10.860466963151207</v>
      </c>
      <c r="P55" t="s">
        <v>37</v>
      </c>
      <c r="Q55">
        <f>10.86047/I55</f>
        <v>21.901831877001918</v>
      </c>
      <c r="R55">
        <f t="shared" ref="R55:U55" si="19">10.86047/J55</f>
        <v>47.108177140888735</v>
      </c>
      <c r="S55">
        <f t="shared" si="19"/>
        <v>32.514274427009035</v>
      </c>
      <c r="T55">
        <f t="shared" si="19"/>
        <v>66.515096420233462</v>
      </c>
      <c r="U55">
        <f t="shared" si="19"/>
        <v>1.8449246305564926</v>
      </c>
      <c r="V55">
        <v>1</v>
      </c>
    </row>
    <row r="56" spans="7:22" x14ac:dyDescent="0.25">
      <c r="I56">
        <f>_xlfn.STDEV.P(I43:I46)</f>
        <v>0.13616458845076088</v>
      </c>
      <c r="J56">
        <f t="shared" ref="J56:N56" si="20">_xlfn.STDEV.P(J43:J46)</f>
        <v>7.3716196427150812E-2</v>
      </c>
      <c r="K56">
        <f t="shared" si="20"/>
        <v>0.16408180584802096</v>
      </c>
      <c r="L56">
        <f t="shared" si="20"/>
        <v>1.7263695367369766E-2</v>
      </c>
      <c r="M56">
        <f t="shared" si="20"/>
        <v>1.2719654339401185</v>
      </c>
      <c r="N56">
        <f t="shared" si="20"/>
        <v>0.90843907069618068</v>
      </c>
      <c r="Q56">
        <f>SQRT(($N55/(I55)^2*I56)^2 + ($N56/I55)^2)</f>
        <v>6.28701845317243</v>
      </c>
      <c r="R56">
        <f>SQRT(($N55/(J55)^2*J56)^2 + ($N56/J55)^2)</f>
        <v>15.569715374760975</v>
      </c>
      <c r="S56">
        <f t="shared" ref="S56" si="21">SQRT(($N55/(K55)^2*K56)^2 + ($N56/K55)^2)</f>
        <v>16.201918679273675</v>
      </c>
      <c r="T56">
        <f t="shared" ref="T56" si="22">SQRT(($N55/(L55)^2*L56)^2 + ($N56/L55)^2)</f>
        <v>8.9674369269906524</v>
      </c>
      <c r="U56">
        <f t="shared" ref="U56" si="23">SQRT(($N55/(M55)^2*M56)^2 + ($N56/M55)^2)</f>
        <v>0.42747054462477285</v>
      </c>
      <c r="V56">
        <f>SQRT(2* (N56/N55)^2)</f>
        <v>0.11829388724510065</v>
      </c>
    </row>
    <row r="59" spans="7:22" x14ac:dyDescent="0.25">
      <c r="G59" t="s">
        <v>40</v>
      </c>
      <c r="I59">
        <v>20</v>
      </c>
      <c r="J59">
        <v>17</v>
      </c>
      <c r="K59">
        <v>14</v>
      </c>
      <c r="L59">
        <v>11</v>
      </c>
      <c r="M59">
        <v>8</v>
      </c>
      <c r="N59">
        <v>0</v>
      </c>
    </row>
    <row r="60" spans="7:22" x14ac:dyDescent="0.25">
      <c r="H60" t="s">
        <v>35</v>
      </c>
      <c r="I60">
        <f>1-I49/$N49</f>
        <v>0.592883395817835</v>
      </c>
      <c r="J60">
        <f t="shared" ref="J60:M60" si="24">1-J49/$N49</f>
        <v>0.75678920503509683</v>
      </c>
      <c r="K60">
        <f t="shared" si="24"/>
        <v>0.602289216083437</v>
      </c>
      <c r="L60">
        <f t="shared" si="24"/>
        <v>0.83149071571147626</v>
      </c>
      <c r="M60">
        <f t="shared" si="24"/>
        <v>5.8327870542915328E-2</v>
      </c>
      <c r="N60">
        <v>0</v>
      </c>
    </row>
    <row r="61" spans="7:22" x14ac:dyDescent="0.25">
      <c r="I61">
        <f>SQRT((I50/$N49)^2+(I49*$N50/$N49^2)^2)</f>
        <v>3.3676628347410795E-2</v>
      </c>
      <c r="J61">
        <f t="shared" ref="J61:M61" si="25">SQRT((J50/$N49)^2+(J49*$N50/$N49^2)^2)</f>
        <v>2.940243243857895E-2</v>
      </c>
      <c r="K61">
        <f t="shared" si="25"/>
        <v>3.4157589127281153E-2</v>
      </c>
      <c r="L61">
        <f t="shared" si="25"/>
        <v>1.9286323413987089E-2</v>
      </c>
      <c r="M61">
        <f t="shared" si="25"/>
        <v>7.157125251990723E-2</v>
      </c>
      <c r="N61">
        <f>SQRT(2)*N50/N49</f>
        <v>6.8057669434025914E-2</v>
      </c>
    </row>
    <row r="63" spans="7:22" x14ac:dyDescent="0.25">
      <c r="H63" t="s">
        <v>36</v>
      </c>
      <c r="I63">
        <f>1-I52/$N52</f>
        <v>0.894353257070029</v>
      </c>
      <c r="J63">
        <f t="shared" ref="J63:M63" si="26">1-J52/$N52</f>
        <v>0.93594129911589841</v>
      </c>
      <c r="K63">
        <f t="shared" si="26"/>
        <v>0.85656394424405913</v>
      </c>
      <c r="L63">
        <f t="shared" si="26"/>
        <v>0.96927607604882671</v>
      </c>
      <c r="M63">
        <f t="shared" si="26"/>
        <v>0.18559328849925438</v>
      </c>
      <c r="N63">
        <v>0</v>
      </c>
    </row>
    <row r="64" spans="7:22" x14ac:dyDescent="0.25">
      <c r="I64">
        <f>SQRT((I53/$N52)^2+(I52*$N53/$N52^2)^2)</f>
        <v>1.2407431848908239E-2</v>
      </c>
      <c r="J64">
        <f t="shared" ref="J64:M64" si="27">SQRT((J53/$N52)^2+(J52*$N53/$N52^2)^2)</f>
        <v>1.6354269080106509E-2</v>
      </c>
      <c r="K64">
        <f t="shared" si="27"/>
        <v>1.5452057139436362E-2</v>
      </c>
      <c r="L64">
        <f t="shared" si="27"/>
        <v>1.2136687310661334E-2</v>
      </c>
      <c r="M64">
        <f t="shared" si="27"/>
        <v>8.1643080810718596E-2</v>
      </c>
      <c r="N64">
        <f>SQRT(2)*N53/N52</f>
        <v>0.12949297441270627</v>
      </c>
    </row>
    <row r="66" spans="8:14" x14ac:dyDescent="0.25">
      <c r="H66" t="s">
        <v>37</v>
      </c>
      <c r="I66">
        <f>1-I55/$N55</f>
        <v>0.95434170597053125</v>
      </c>
      <c r="J66">
        <f t="shared" ref="J66:M66" si="28">1-J55/$N55</f>
        <v>0.97877225695587</v>
      </c>
      <c r="K66">
        <f t="shared" si="28"/>
        <v>0.96924426894811888</v>
      </c>
      <c r="L66">
        <f t="shared" si="28"/>
        <v>0.98496581477825307</v>
      </c>
      <c r="M66">
        <f t="shared" si="28"/>
        <v>0.45797228620525765</v>
      </c>
      <c r="N66">
        <v>0</v>
      </c>
    </row>
    <row r="67" spans="8:14" x14ac:dyDescent="0.25">
      <c r="I67">
        <f>SQRT((I56/$N55)^2+(I55*$N56/$N55^2)^2)</f>
        <v>1.3106420457571166E-2</v>
      </c>
      <c r="J67">
        <f t="shared" ref="J67:M67" si="29">SQRT((J56/$N55)^2+(J55*$N56/$N55^2)^2)</f>
        <v>7.0159795968276822E-3</v>
      </c>
      <c r="K67">
        <f t="shared" si="29"/>
        <v>1.5325637786568258E-2</v>
      </c>
      <c r="L67">
        <f t="shared" si="29"/>
        <v>2.0268804027787266E-3</v>
      </c>
      <c r="M67">
        <f t="shared" si="29"/>
        <v>0.12558829936420285</v>
      </c>
      <c r="N67">
        <f>SQRT(2)*N56/N55</f>
        <v>0.11829388724510068</v>
      </c>
    </row>
  </sheetData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2 -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Noireaux Lab User</dc:creator>
  <cp:lastModifiedBy>Aset Khakimzhan</cp:lastModifiedBy>
  <dcterms:created xsi:type="dcterms:W3CDTF">2011-01-18T20:51:17Z</dcterms:created>
  <dcterms:modified xsi:type="dcterms:W3CDTF">2020-01-11T12:55:19Z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