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etk\Desktop\CRISPR Paper\TXTL Data\"/>
    </mc:Choice>
  </mc:AlternateContent>
  <xr:revisionPtr revIDLastSave="0" documentId="13_ncr:1_{2287EFBA-64D7-4DA8-AA50-E0134FA65DB6}" xr6:coauthVersionLast="45" xr6:coauthVersionMax="45" xr10:uidLastSave="{00000000-0000-0000-0000-000000000000}"/>
  <bookViews>
    <workbookView xWindow="20892" yWindow="564" windowWidth="2388" windowHeight="564" xr2:uid="{00000000-000D-0000-FFFF-FFFF00000000}"/>
  </bookViews>
  <sheets>
    <sheet name="Plate 1 - Sheet1" sheetId="1" r:id="rId1"/>
  </sheets>
  <definedNames>
    <definedName name="MethodPointer">46911752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6" i="1" l="1"/>
  <c r="N63" i="1"/>
  <c r="N60" i="1"/>
  <c r="M66" i="1"/>
  <c r="L66" i="1"/>
  <c r="K66" i="1"/>
  <c r="J66" i="1"/>
  <c r="I66" i="1"/>
  <c r="M65" i="1"/>
  <c r="L65" i="1"/>
  <c r="K65" i="1"/>
  <c r="J65" i="1"/>
  <c r="I65" i="1"/>
  <c r="M63" i="1"/>
  <c r="L63" i="1"/>
  <c r="K63" i="1"/>
  <c r="J63" i="1"/>
  <c r="I63" i="1"/>
  <c r="M62" i="1"/>
  <c r="L62" i="1"/>
  <c r="K62" i="1"/>
  <c r="J62" i="1"/>
  <c r="I62" i="1"/>
  <c r="M60" i="1"/>
  <c r="L60" i="1"/>
  <c r="K60" i="1"/>
  <c r="J60" i="1"/>
  <c r="I60" i="1"/>
  <c r="M59" i="1"/>
  <c r="L59" i="1"/>
  <c r="K59" i="1"/>
  <c r="J59" i="1"/>
  <c r="I59" i="1"/>
  <c r="K54" i="1" l="1"/>
  <c r="S54" i="1" s="1"/>
  <c r="N51" i="1"/>
  <c r="M51" i="1"/>
  <c r="U51" i="1" s="1"/>
  <c r="D38" i="1"/>
  <c r="E38" i="1"/>
  <c r="F38" i="1"/>
  <c r="G38" i="1"/>
  <c r="H38" i="1"/>
  <c r="I38" i="1"/>
  <c r="J38" i="1"/>
  <c r="J48" i="1" s="1"/>
  <c r="R48" i="1" s="1"/>
  <c r="K38" i="1"/>
  <c r="K48" i="1" s="1"/>
  <c r="L38" i="1"/>
  <c r="L48" i="1" s="1"/>
  <c r="M38" i="1"/>
  <c r="N38" i="1"/>
  <c r="N49" i="1" s="1"/>
  <c r="V49" i="1" s="1"/>
  <c r="D39" i="1"/>
  <c r="E39" i="1"/>
  <c r="F39" i="1"/>
  <c r="G39" i="1"/>
  <c r="H39" i="1"/>
  <c r="I39" i="1"/>
  <c r="I49" i="1" s="1"/>
  <c r="J39" i="1"/>
  <c r="K39" i="1"/>
  <c r="L39" i="1"/>
  <c r="L49" i="1" s="1"/>
  <c r="M39" i="1"/>
  <c r="N39" i="1"/>
  <c r="D40" i="1"/>
  <c r="E40" i="1"/>
  <c r="F40" i="1"/>
  <c r="G40" i="1"/>
  <c r="H40" i="1"/>
  <c r="I40" i="1"/>
  <c r="J40" i="1"/>
  <c r="J49" i="1" s="1"/>
  <c r="K40" i="1"/>
  <c r="L40" i="1"/>
  <c r="M40" i="1"/>
  <c r="M48" i="1" s="1"/>
  <c r="U48" i="1" s="1"/>
  <c r="N40" i="1"/>
  <c r="D41" i="1"/>
  <c r="E41" i="1"/>
  <c r="F41" i="1"/>
  <c r="G41" i="1"/>
  <c r="H41" i="1"/>
  <c r="I41" i="1"/>
  <c r="J41" i="1"/>
  <c r="K41" i="1"/>
  <c r="L41" i="1"/>
  <c r="M41" i="1"/>
  <c r="N41" i="1"/>
  <c r="N48" i="1" s="1"/>
  <c r="D42" i="1"/>
  <c r="E42" i="1"/>
  <c r="F42" i="1"/>
  <c r="L51" i="1" s="1"/>
  <c r="T51" i="1" s="1"/>
  <c r="G42" i="1"/>
  <c r="M52" i="1" s="1"/>
  <c r="H42" i="1"/>
  <c r="N52" i="1" s="1"/>
  <c r="V52" i="1" s="1"/>
  <c r="I42" i="1"/>
  <c r="I54" i="1" s="1"/>
  <c r="Q54" i="1" s="1"/>
  <c r="J42" i="1"/>
  <c r="J54" i="1" s="1"/>
  <c r="R54" i="1" s="1"/>
  <c r="K42" i="1"/>
  <c r="K55" i="1" s="1"/>
  <c r="L42" i="1"/>
  <c r="L55" i="1" s="1"/>
  <c r="M42" i="1"/>
  <c r="N42" i="1"/>
  <c r="N55" i="1" s="1"/>
  <c r="V55" i="1" s="1"/>
  <c r="D43" i="1"/>
  <c r="J51" i="1" s="1"/>
  <c r="R51" i="1" s="1"/>
  <c r="E43" i="1"/>
  <c r="F43" i="1"/>
  <c r="G43" i="1"/>
  <c r="H43" i="1"/>
  <c r="I43" i="1"/>
  <c r="J43" i="1"/>
  <c r="K43" i="1"/>
  <c r="L43" i="1"/>
  <c r="M43" i="1"/>
  <c r="M55" i="1" s="1"/>
  <c r="N43" i="1"/>
  <c r="D44" i="1"/>
  <c r="E44" i="1"/>
  <c r="K51" i="1" s="1"/>
  <c r="S51" i="1" s="1"/>
  <c r="F44" i="1"/>
  <c r="G44" i="1"/>
  <c r="H44" i="1"/>
  <c r="I44" i="1"/>
  <c r="J44" i="1"/>
  <c r="K44" i="1"/>
  <c r="L44" i="1"/>
  <c r="M44" i="1"/>
  <c r="N44" i="1"/>
  <c r="N54" i="1" s="1"/>
  <c r="D45" i="1"/>
  <c r="E45" i="1"/>
  <c r="F45" i="1"/>
  <c r="G45" i="1"/>
  <c r="H45" i="1"/>
  <c r="I45" i="1"/>
  <c r="J45" i="1"/>
  <c r="K45" i="1"/>
  <c r="L45" i="1"/>
  <c r="M45" i="1"/>
  <c r="N45" i="1"/>
  <c r="C39" i="1"/>
  <c r="C40" i="1"/>
  <c r="C41" i="1"/>
  <c r="C42" i="1"/>
  <c r="I51" i="1" s="1"/>
  <c r="Q51" i="1" s="1"/>
  <c r="C43" i="1"/>
  <c r="C44" i="1"/>
  <c r="C45" i="1"/>
  <c r="C38" i="1"/>
  <c r="Q49" i="1" l="1"/>
  <c r="R49" i="1"/>
  <c r="S49" i="1"/>
  <c r="T49" i="1"/>
  <c r="L54" i="1"/>
  <c r="T54" i="1" s="1"/>
  <c r="M54" i="1"/>
  <c r="U54" i="1" s="1"/>
  <c r="J52" i="1"/>
  <c r="R52" i="1" s="1"/>
  <c r="I48" i="1"/>
  <c r="Q48" i="1" s="1"/>
  <c r="M49" i="1"/>
  <c r="U49" i="1" s="1"/>
  <c r="K52" i="1"/>
  <c r="S52" i="1" s="1"/>
  <c r="L52" i="1"/>
  <c r="T52" i="1" s="1"/>
  <c r="I55" i="1"/>
  <c r="K49" i="1"/>
  <c r="J55" i="1"/>
  <c r="I52" i="1"/>
  <c r="U52" i="1"/>
  <c r="Q55" i="1"/>
  <c r="R55" i="1"/>
  <c r="S48" i="1"/>
  <c r="Q52" i="1"/>
  <c r="T48" i="1"/>
  <c r="S55" i="1"/>
  <c r="T55" i="1"/>
  <c r="U55" i="1" l="1"/>
</calcChain>
</file>

<file path=xl/sharedStrings.xml><?xml version="1.0" encoding="utf-8"?>
<sst xmlns="http://schemas.openxmlformats.org/spreadsheetml/2006/main" count="47" uniqueCount="41">
  <si>
    <t>Software Version</t>
  </si>
  <si>
    <t>2.01.12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</si>
  <si>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</si>
  <si>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</si>
  <si>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</si>
  <si>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</si>
  <si>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</si>
  <si>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</si>
  <si>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</si>
  <si>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</si>
  <si>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</si>
  <si>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</si>
  <si>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</si>
  <si>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</si>
  <si>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</si>
  <si>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white opaque</t>
  </si>
  <si>
    <t>Read</t>
  </si>
  <si>
    <t>Fluorescence Endpoint</t>
  </si>
  <si>
    <t>Full Plate</t>
  </si>
  <si>
    <t>Filter Set 1</t>
  </si>
  <si>
    <t>Excitation: 485, Emission: 528</t>
  </si>
  <si>
    <t>Optics: Bottom, Gain: 60</t>
  </si>
  <si>
    <t>Light Source: Xenon Flash, Lamp Energy: High</t>
  </si>
  <si>
    <t>Read Speed: Normal, Delay: 100 msec,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</si>
  <si>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</si>
  <si>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</si>
  <si>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</si>
  <si>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</si>
  <si>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</si>
  <si>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</si>
  <si>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</si>
  <si>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</si>
  <si>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</si>
  <si>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</si>
  <si>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</si>
  <si>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expression</t>
  </si>
  <si>
    <t>fold</t>
  </si>
  <si>
    <t>1nM</t>
  </si>
  <si>
    <t>2nM</t>
  </si>
  <si>
    <t>4nM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</si>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</sst>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1nM of sg9 (3nM dCas9, 2nM p70a-deGFP)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Sheet1'!$Q$49:$V$49</c:f>
                <c:numCache>
                  <c:formatCode>General</c:formatCode>
                  <c:ptCount val="6"/>
                  <c:pt idx="0">
                    <c:v>0.18346952019724733</c:v>
                  </c:pt>
                  <c:pt idx="1">
                    <c:v>9.6255338817857181E-2</c:v>
                  </c:pt>
                  <c:pt idx="2">
                    <c:v>0.16717945279669311</c:v>
                  </c:pt>
                  <c:pt idx="3">
                    <c:v>0.10382274121698964</c:v>
                  </c:pt>
                  <c:pt idx="4">
                    <c:v>7.6964350646664917E-2</c:v>
                  </c:pt>
                  <c:pt idx="5">
                    <c:v>6.3187778895731947E-2</c:v>
                  </c:pt>
                </c:numCache>
              </c:numRef>
            </c:plus>
            <c:minus>
              <c:numRef>
                <c:f>'Plate 1 - Sheet1'!$Q$49:$V$49</c:f>
                <c:numCache>
                  <c:formatCode>General</c:formatCode>
                  <c:ptCount val="6"/>
                  <c:pt idx="0">
                    <c:v>0.18346952019724733</c:v>
                  </c:pt>
                  <c:pt idx="1">
                    <c:v>9.6255338817857181E-2</c:v>
                  </c:pt>
                  <c:pt idx="2">
                    <c:v>0.16717945279669311</c:v>
                  </c:pt>
                  <c:pt idx="3">
                    <c:v>0.10382274121698964</c:v>
                  </c:pt>
                  <c:pt idx="4">
                    <c:v>7.6964350646664917E-2</c:v>
                  </c:pt>
                  <c:pt idx="5">
                    <c:v>6.3187778895731947E-2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Sheet1'!$Q$48:$V$48</c:f>
              <c:numCache>
                <c:formatCode>General</c:formatCode>
                <c:ptCount val="6"/>
                <c:pt idx="0">
                  <c:v>2.1320520736820616</c:v>
                </c:pt>
                <c:pt idx="1">
                  <c:v>1.7155070570248037</c:v>
                </c:pt>
                <c:pt idx="2">
                  <c:v>1.2761250493467431</c:v>
                </c:pt>
                <c:pt idx="3">
                  <c:v>1.5880103397859522</c:v>
                </c:pt>
                <c:pt idx="4">
                  <c:v>0.91521695518524515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B-4692-8960-95E5CFA8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5584"/>
        <c:axId val="570812632"/>
      </c:scatterChart>
      <c:valAx>
        <c:axId val="570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2632"/>
        <c:crosses val="autoZero"/>
        <c:crossBetween val="midCat"/>
      </c:valAx>
      <c:valAx>
        <c:axId val="5708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2nM of sg9 (3nM dCas9, 2nM p70a-deGFP)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Sheet1'!$Q$52:$V$52</c:f>
                <c:numCache>
                  <c:formatCode>General</c:formatCode>
                  <c:ptCount val="6"/>
                  <c:pt idx="0">
                    <c:v>0.37543283522467213</c:v>
                  </c:pt>
                  <c:pt idx="1">
                    <c:v>0.67459462608484144</c:v>
                  </c:pt>
                  <c:pt idx="2">
                    <c:v>0.19996327712590331</c:v>
                  </c:pt>
                  <c:pt idx="3">
                    <c:v>0.29507640689027187</c:v>
                  </c:pt>
                  <c:pt idx="4">
                    <c:v>6.7875041265507849E-2</c:v>
                  </c:pt>
                  <c:pt idx="5">
                    <c:v>9.1536280063502687E-2</c:v>
                  </c:pt>
                </c:numCache>
              </c:numRef>
            </c:plus>
            <c:minus>
              <c:numRef>
                <c:f>'Plate 1 - Sheet1'!$Q$52:$V$52</c:f>
                <c:numCache>
                  <c:formatCode>General</c:formatCode>
                  <c:ptCount val="6"/>
                  <c:pt idx="0">
                    <c:v>0.37543283522467213</c:v>
                  </c:pt>
                  <c:pt idx="1">
                    <c:v>0.67459462608484144</c:v>
                  </c:pt>
                  <c:pt idx="2">
                    <c:v>0.19996327712590331</c:v>
                  </c:pt>
                  <c:pt idx="3">
                    <c:v>0.29507640689027187</c:v>
                  </c:pt>
                  <c:pt idx="4">
                    <c:v>6.7875041265507849E-2</c:v>
                  </c:pt>
                  <c:pt idx="5">
                    <c:v>9.1536280063502687E-2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Sheet1'!$Q$51:$V$51</c:f>
              <c:numCache>
                <c:formatCode>General</c:formatCode>
                <c:ptCount val="6"/>
                <c:pt idx="0">
                  <c:v>4.5107318014121054</c:v>
                </c:pt>
                <c:pt idx="1">
                  <c:v>4.3268297633579609</c:v>
                </c:pt>
                <c:pt idx="2">
                  <c:v>1.9247300170284718</c:v>
                </c:pt>
                <c:pt idx="3">
                  <c:v>3.0725212454853059</c:v>
                </c:pt>
                <c:pt idx="4">
                  <c:v>0.9240768418585239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0-4D97-9ED0-62FD12A5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5584"/>
        <c:axId val="570812632"/>
      </c:scatterChart>
      <c:valAx>
        <c:axId val="570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2632"/>
        <c:crosses val="autoZero"/>
        <c:crossBetween val="midCat"/>
      </c:valAx>
      <c:valAx>
        <c:axId val="5708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4nM of sg9 (3nM dCas9, 2nM p70a-deGFP)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Sheet1'!$Q$55:$V$55</c:f>
                <c:numCache>
                  <c:formatCode>General</c:formatCode>
                  <c:ptCount val="6"/>
                  <c:pt idx="0">
                    <c:v>0.45639301470423521</c:v>
                  </c:pt>
                  <c:pt idx="1">
                    <c:v>0.46137412012737788</c:v>
                  </c:pt>
                  <c:pt idx="2">
                    <c:v>0.24740366860739754</c:v>
                  </c:pt>
                  <c:pt idx="3">
                    <c:v>0.46883492778030972</c:v>
                  </c:pt>
                  <c:pt idx="4">
                    <c:v>6.3049625207528229E-2</c:v>
                  </c:pt>
                  <c:pt idx="5">
                    <c:v>8.5668427949811582E-2</c:v>
                  </c:pt>
                </c:numCache>
              </c:numRef>
            </c:plus>
            <c:minus>
              <c:numRef>
                <c:f>'Plate 1 - Sheet1'!$Q$55:$V$55</c:f>
                <c:numCache>
                  <c:formatCode>General</c:formatCode>
                  <c:ptCount val="6"/>
                  <c:pt idx="0">
                    <c:v>0.45639301470423521</c:v>
                  </c:pt>
                  <c:pt idx="1">
                    <c:v>0.46137412012737788</c:v>
                  </c:pt>
                  <c:pt idx="2">
                    <c:v>0.24740366860739754</c:v>
                  </c:pt>
                  <c:pt idx="3">
                    <c:v>0.46883492778030972</c:v>
                  </c:pt>
                  <c:pt idx="4">
                    <c:v>6.3049625207528229E-2</c:v>
                  </c:pt>
                  <c:pt idx="5">
                    <c:v>8.5668427949811582E-2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Sheet1'!$Q$54:$V$54</c:f>
              <c:numCache>
                <c:formatCode>General</c:formatCode>
                <c:ptCount val="6"/>
                <c:pt idx="0">
                  <c:v>3.2531290318283452</c:v>
                </c:pt>
                <c:pt idx="1">
                  <c:v>2.7548808090086818</c:v>
                </c:pt>
                <c:pt idx="2">
                  <c:v>1.8656385670240918</c:v>
                </c:pt>
                <c:pt idx="3">
                  <c:v>3.7645563421146808</c:v>
                </c:pt>
                <c:pt idx="4">
                  <c:v>0.80019565739429599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4-4CE8-A0EF-DFA758E5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5584"/>
        <c:axId val="570812632"/>
      </c:scatterChart>
      <c:valAx>
        <c:axId val="570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2632"/>
        <c:crosses val="autoZero"/>
        <c:crossBetween val="midCat"/>
      </c:valAx>
      <c:valAx>
        <c:axId val="5708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CRISPRi</a:t>
            </a:r>
            <a:r>
              <a:rPr lang="en-US" baseline="0"/>
              <a:t> length dependence (3nM dCas9, 2nM p70a-deGFP)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sg9 4nM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'Plate 1 - Sheet1'!$Q$55:$V$55</c:f>
                <c:numCache>
                  <c:formatCode>General</c:formatCode>
                  <c:ptCount val="6"/>
                  <c:pt idx="0">
                    <c:v>0.45639301470423521</c:v>
                  </c:pt>
                  <c:pt idx="1">
                    <c:v>0.46137412012737788</c:v>
                  </c:pt>
                  <c:pt idx="2">
                    <c:v>0.24740366860739754</c:v>
                  </c:pt>
                  <c:pt idx="3">
                    <c:v>0.46883492778030972</c:v>
                  </c:pt>
                  <c:pt idx="4">
                    <c:v>6.3049625207528229E-2</c:v>
                  </c:pt>
                  <c:pt idx="5">
                    <c:v>8.5668427949811582E-2</c:v>
                  </c:pt>
                </c:numCache>
              </c:numRef>
            </c:plus>
            <c:minus>
              <c:numRef>
                <c:f>'Plate 1 - Sheet1'!$Q$55:$V$55</c:f>
                <c:numCache>
                  <c:formatCode>General</c:formatCode>
                  <c:ptCount val="6"/>
                  <c:pt idx="0">
                    <c:v>0.45639301470423521</c:v>
                  </c:pt>
                  <c:pt idx="1">
                    <c:v>0.46137412012737788</c:v>
                  </c:pt>
                  <c:pt idx="2">
                    <c:v>0.24740366860739754</c:v>
                  </c:pt>
                  <c:pt idx="3">
                    <c:v>0.46883492778030972</c:v>
                  </c:pt>
                  <c:pt idx="4">
                    <c:v>6.3049625207528229E-2</c:v>
                  </c:pt>
                  <c:pt idx="5">
                    <c:v>8.5668427949811582E-2</c:v>
                  </c:pt>
                </c:numCache>
              </c:numRef>
            </c:minus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Sheet1'!$Q$54:$V$54</c:f>
              <c:numCache>
                <c:formatCode>General</c:formatCode>
                <c:ptCount val="6"/>
                <c:pt idx="0">
                  <c:v>3.2531290318283452</c:v>
                </c:pt>
                <c:pt idx="1">
                  <c:v>2.7548808090086818</c:v>
                </c:pt>
                <c:pt idx="2">
                  <c:v>1.8656385670240918</c:v>
                </c:pt>
                <c:pt idx="3">
                  <c:v>3.7645563421146808</c:v>
                </c:pt>
                <c:pt idx="4">
                  <c:v>0.80019565739429599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74-4E73-8B55-4AA89931EDAE}"/>
            </c:ext>
          </c:extLst>
        </c:ser>
        <c:ser>
          <c:idx val="2"/>
          <c:order val="1"/>
          <c:tx>
            <c:v>sg9 2nM</c:v>
          </c:tx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'Plate 1 - Sheet1'!$Q$52:$V$52</c:f>
                <c:numCache>
                  <c:formatCode>General</c:formatCode>
                  <c:ptCount val="6"/>
                  <c:pt idx="0">
                    <c:v>0.37543283522467213</c:v>
                  </c:pt>
                  <c:pt idx="1">
                    <c:v>0.67459462608484144</c:v>
                  </c:pt>
                  <c:pt idx="2">
                    <c:v>0.19996327712590331</c:v>
                  </c:pt>
                  <c:pt idx="3">
                    <c:v>0.29507640689027187</c:v>
                  </c:pt>
                  <c:pt idx="4">
                    <c:v>6.7875041265507849E-2</c:v>
                  </c:pt>
                  <c:pt idx="5">
                    <c:v>9.1536280063502687E-2</c:v>
                  </c:pt>
                </c:numCache>
              </c:numRef>
            </c:plus>
            <c:minus>
              <c:numRef>
                <c:f>'Plate 1 - Sheet1'!$Q$52:$V$52</c:f>
                <c:numCache>
                  <c:formatCode>General</c:formatCode>
                  <c:ptCount val="6"/>
                  <c:pt idx="0">
                    <c:v>0.37543283522467213</c:v>
                  </c:pt>
                  <c:pt idx="1">
                    <c:v>0.67459462608484144</c:v>
                  </c:pt>
                  <c:pt idx="2">
                    <c:v>0.19996327712590331</c:v>
                  </c:pt>
                  <c:pt idx="3">
                    <c:v>0.29507640689027187</c:v>
                  </c:pt>
                  <c:pt idx="4">
                    <c:v>6.7875041265507849E-2</c:v>
                  </c:pt>
                  <c:pt idx="5">
                    <c:v>9.1536280063502687E-2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Sheet1'!$Q$51:$V$51</c:f>
              <c:numCache>
                <c:formatCode>General</c:formatCode>
                <c:ptCount val="6"/>
                <c:pt idx="0">
                  <c:v>4.5107318014121054</c:v>
                </c:pt>
                <c:pt idx="1">
                  <c:v>4.3268297633579609</c:v>
                </c:pt>
                <c:pt idx="2">
                  <c:v>1.9247300170284718</c:v>
                </c:pt>
                <c:pt idx="3">
                  <c:v>3.0725212454853059</c:v>
                </c:pt>
                <c:pt idx="4">
                  <c:v>0.9240768418585239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74-4E73-8B55-4AA89931EDAE}"/>
            </c:ext>
          </c:extLst>
        </c:ser>
        <c:ser>
          <c:idx val="0"/>
          <c:order val="2"/>
          <c:tx>
            <c:v>sg9 1nM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1 - Sheet1'!$Q$49:$V$49</c:f>
                <c:numCache>
                  <c:formatCode>General</c:formatCode>
                  <c:ptCount val="6"/>
                  <c:pt idx="0">
                    <c:v>0.18346952019724733</c:v>
                  </c:pt>
                  <c:pt idx="1">
                    <c:v>9.6255338817857181E-2</c:v>
                  </c:pt>
                  <c:pt idx="2">
                    <c:v>0.16717945279669311</c:v>
                  </c:pt>
                  <c:pt idx="3">
                    <c:v>0.10382274121698964</c:v>
                  </c:pt>
                  <c:pt idx="4">
                    <c:v>7.6964350646664917E-2</c:v>
                  </c:pt>
                  <c:pt idx="5">
                    <c:v>6.3187778895731947E-2</c:v>
                  </c:pt>
                </c:numCache>
              </c:numRef>
            </c:plus>
            <c:minus>
              <c:numRef>
                <c:f>'Plate 1 - Sheet1'!$Q$49:$V$49</c:f>
                <c:numCache>
                  <c:formatCode>General</c:formatCode>
                  <c:ptCount val="6"/>
                  <c:pt idx="0">
                    <c:v>0.18346952019724733</c:v>
                  </c:pt>
                  <c:pt idx="1">
                    <c:v>9.6255338817857181E-2</c:v>
                  </c:pt>
                  <c:pt idx="2">
                    <c:v>0.16717945279669311</c:v>
                  </c:pt>
                  <c:pt idx="3">
                    <c:v>0.10382274121698964</c:v>
                  </c:pt>
                  <c:pt idx="4">
                    <c:v>7.6964350646664917E-2</c:v>
                  </c:pt>
                  <c:pt idx="5">
                    <c:v>6.3187778895731947E-2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1 - Sheet1'!$Q$47:$V$47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</c:numCache>
            </c:numRef>
          </c:xVal>
          <c:yVal>
            <c:numRef>
              <c:f>'Plate 1 - Sheet1'!$Q$48:$V$48</c:f>
              <c:numCache>
                <c:formatCode>General</c:formatCode>
                <c:ptCount val="6"/>
                <c:pt idx="0">
                  <c:v>2.1320520736820616</c:v>
                </c:pt>
                <c:pt idx="1">
                  <c:v>1.7155070570248037</c:v>
                </c:pt>
                <c:pt idx="2">
                  <c:v>1.2761250493467431</c:v>
                </c:pt>
                <c:pt idx="3">
                  <c:v>1.5880103397859522</c:v>
                </c:pt>
                <c:pt idx="4">
                  <c:v>0.91521695518524515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74-4E73-8B55-4AA89931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5584"/>
        <c:axId val="570812632"/>
      </c:scatterChart>
      <c:valAx>
        <c:axId val="5708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2632"/>
        <c:crosses val="autoZero"/>
        <c:crossBetween val="midCat"/>
      </c:valAx>
      <c:valAx>
        <c:axId val="5708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419100</xdr:colOff>
      <xdr:row>36</xdr:row>
      <xdr:rowOff>57150</xdr:rowOff>
    </xdr:from>
    <xdr:to>
      <xdr:col>32</xdr:col>
      <xdr:colOff>114300</xdr:colOff>
      <xdr:row>53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4F4FA-9D8D-47B6-8D23-6D282C95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304800</xdr:colOff>
      <xdr:row>77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8174D-1343-4760-8C83-8E69E6ACD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22</xdr:col>
      <xdr:colOff>304800</xdr:colOff>
      <xdr:row>88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AB153-A940-4F83-A022-B28F023D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9525</xdr:colOff>
      <xdr:row>51</xdr:row>
      <xdr:rowOff>0</xdr:rowOff>
    </xdr:from>
    <xdr:to>
      <xdr:col>44</xdr:col>
      <xdr:colOff>104775</xdr:colOff>
      <xdr:row>72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4A2AA-9AB5-411E-9633-0F5C9B703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6"/>
  <sheetViews>
    <sheetView tabSelected="1" topLeftCell="E42" workbookViewId="0">
      <selection activeCell="N59" sqref="N59:N66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s="1" t="s">
        <v>0</v>
      </c>
      <c r="B2" s="1" t="s">
        <v>1</v>
      </c>
    </row>
    <row r="4" spans="1:2" x14ac:dyDescent="0.25">
      <c r="A4" s="1" t="s">
        <v>2</v>
      </c>
      <c r="B4" s="1"/>
    </row>
    <row r="5" spans="1:2" x14ac:dyDescent="0.25">
      <c r="A5" s="1" t="s">
        <v>3</v>
      </c>
      <c r="B5" s="1"/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2">
        <v>43718</v>
      </c>
    </row>
    <row r="8" spans="1:2" x14ac:dyDescent="0.25">
      <c r="A8" s="1" t="s">
        <v>7</v>
      </c>
      <c r="B8" s="3">
        <v>0.41820601851851852</v>
      </c>
    </row>
    <row r="9" spans="1:2" x14ac:dyDescent="0.25">
      <c r="A9" s="1" t="s">
        <v>8</v>
      </c>
      <c r="B9" s="1" t="s">
        <v>9</v>
      </c>
    </row>
    <row r="10" spans="1:2" x14ac:dyDescent="0.25">
      <c r="A10" s="1" t="s">
        <v>10</v>
      </c>
      <c r="B10" s="1">
        <v>258528</v>
      </c>
    </row>
    <row r="11" spans="1:2" x14ac:dyDescent="0.25">
      <c r="A11" s="1" t="s">
        <v>11</v>
      </c>
      <c r="B11" s="1" t="s">
        <v>12</v>
      </c>
    </row>
    <row r="13" spans="1:2" x14ac:dyDescent="0.25">
      <c r="A13" s="4" t="s">
        <v>13</v>
      </c>
      <c r="B13" s="1"/>
    </row>
    <row r="14" spans="1:2" ht="26.4" x14ac:dyDescent="0.25">
      <c r="A14" s="1" t="s">
        <v>14</v>
      </c>
      <c r="B14" s="1" t="s">
        <v>15</v>
      </c>
    </row>
    <row r="15" spans="1:2" ht="26.4" x14ac:dyDescent="0.25">
      <c r="A15" s="1" t="s">
        <v>16</v>
      </c>
      <c r="B15" s="1" t="s">
        <v>17</v>
      </c>
    </row>
    <row r="16" spans="1:2" x14ac:dyDescent="0.25">
      <c r="A16" s="1"/>
      <c r="B16" s="1" t="s">
        <v>18</v>
      </c>
    </row>
    <row r="17" spans="1:15" x14ac:dyDescent="0.25">
      <c r="A17" s="1"/>
      <c r="B17" s="1" t="s">
        <v>19</v>
      </c>
    </row>
    <row r="18" spans="1:15" ht="39.6" x14ac:dyDescent="0.25">
      <c r="A18" s="1"/>
      <c r="B18" s="1" t="s">
        <v>20</v>
      </c>
    </row>
    <row r="19" spans="1:15" ht="39.6" x14ac:dyDescent="0.25">
      <c r="A19" s="1"/>
      <c r="B19" s="1" t="s">
        <v>21</v>
      </c>
    </row>
    <row r="20" spans="1:15" ht="52.8" x14ac:dyDescent="0.25">
      <c r="A20" s="1"/>
      <c r="B20" s="1" t="s">
        <v>22</v>
      </c>
    </row>
    <row r="21" spans="1:15" ht="92.4" x14ac:dyDescent="0.25">
      <c r="A21" s="1"/>
      <c r="B21" s="1" t="s">
        <v>23</v>
      </c>
    </row>
    <row r="22" spans="1:15" ht="26.4" x14ac:dyDescent="0.25">
      <c r="A22" s="1"/>
      <c r="B22" s="1" t="s">
        <v>24</v>
      </c>
    </row>
    <row r="24" spans="1:15" x14ac:dyDescent="0.25">
      <c r="A24" s="4" t="s">
        <v>25</v>
      </c>
      <c r="B24" s="1"/>
    </row>
    <row r="25" spans="1:15" x14ac:dyDescent="0.25">
      <c r="A25" s="1" t="s">
        <v>26</v>
      </c>
      <c r="B25" s="1">
        <v>22.6</v>
      </c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6" t="s">
        <v>27</v>
      </c>
      <c r="C28" s="7">
        <v>369</v>
      </c>
      <c r="D28" s="7">
        <v>370</v>
      </c>
      <c r="E28" s="8">
        <v>42930</v>
      </c>
      <c r="F28" s="9">
        <v>53765</v>
      </c>
      <c r="G28" s="10">
        <v>30566</v>
      </c>
      <c r="H28" s="11">
        <v>32491</v>
      </c>
      <c r="I28" s="12">
        <v>15328</v>
      </c>
      <c r="J28" s="13">
        <v>18959</v>
      </c>
      <c r="K28" s="14">
        <v>23400</v>
      </c>
      <c r="L28" s="15">
        <v>22696</v>
      </c>
      <c r="M28" s="11">
        <v>33984</v>
      </c>
      <c r="N28" s="11">
        <v>34067</v>
      </c>
      <c r="O28" s="16">
        <v>485528</v>
      </c>
    </row>
    <row r="29" spans="1:15" x14ac:dyDescent="0.25">
      <c r="B29" s="6" t="s">
        <v>28</v>
      </c>
      <c r="C29" s="7">
        <v>320</v>
      </c>
      <c r="D29" s="7">
        <v>343</v>
      </c>
      <c r="E29" s="8">
        <v>42710</v>
      </c>
      <c r="F29" s="9">
        <v>50370</v>
      </c>
      <c r="G29" s="11">
        <v>34404</v>
      </c>
      <c r="H29" s="17">
        <v>36846</v>
      </c>
      <c r="I29" s="12">
        <v>14500</v>
      </c>
      <c r="J29" s="15">
        <v>20315</v>
      </c>
      <c r="K29" s="14">
        <v>23733</v>
      </c>
      <c r="L29" s="15">
        <v>21302</v>
      </c>
      <c r="M29" s="17">
        <v>36437</v>
      </c>
      <c r="N29" s="11">
        <v>33497</v>
      </c>
      <c r="O29" s="16">
        <v>485528</v>
      </c>
    </row>
    <row r="30" spans="1:15" x14ac:dyDescent="0.25">
      <c r="B30" s="6" t="s">
        <v>29</v>
      </c>
      <c r="C30" s="7">
        <v>391</v>
      </c>
      <c r="D30" s="7">
        <v>430</v>
      </c>
      <c r="E30" s="8">
        <v>45793</v>
      </c>
      <c r="F30" s="9">
        <v>50093</v>
      </c>
      <c r="G30" s="17">
        <v>37523</v>
      </c>
      <c r="H30" s="17">
        <v>35091</v>
      </c>
      <c r="I30" s="13">
        <v>17454</v>
      </c>
      <c r="J30" s="15">
        <v>19462</v>
      </c>
      <c r="K30" s="10">
        <v>28478</v>
      </c>
      <c r="L30" s="15">
        <v>21480</v>
      </c>
      <c r="M30" s="17">
        <v>36953</v>
      </c>
      <c r="N30" s="17">
        <v>35808</v>
      </c>
      <c r="O30" s="16">
        <v>485528</v>
      </c>
    </row>
    <row r="31" spans="1:15" x14ac:dyDescent="0.25">
      <c r="B31" s="6" t="s">
        <v>30</v>
      </c>
      <c r="C31" s="7">
        <v>471</v>
      </c>
      <c r="D31" s="7">
        <v>404</v>
      </c>
      <c r="E31" s="18">
        <v>47790</v>
      </c>
      <c r="F31" s="9">
        <v>50203</v>
      </c>
      <c r="G31" s="19">
        <v>39750</v>
      </c>
      <c r="H31" s="19">
        <v>39623</v>
      </c>
      <c r="I31" s="13">
        <v>16397</v>
      </c>
      <c r="J31" s="15">
        <v>20405</v>
      </c>
      <c r="K31" s="10">
        <v>30779</v>
      </c>
      <c r="L31" s="15">
        <v>20017</v>
      </c>
      <c r="M31" s="19">
        <v>40970</v>
      </c>
      <c r="N31" s="17">
        <v>37514</v>
      </c>
      <c r="O31" s="16">
        <v>485528</v>
      </c>
    </row>
    <row r="32" spans="1:15" x14ac:dyDescent="0.25">
      <c r="B32" s="6" t="s">
        <v>31</v>
      </c>
      <c r="C32" s="20">
        <v>8950</v>
      </c>
      <c r="D32" s="21">
        <v>7499</v>
      </c>
      <c r="E32" s="13">
        <v>18745</v>
      </c>
      <c r="F32" s="12">
        <v>14169</v>
      </c>
      <c r="G32" s="19">
        <v>42000</v>
      </c>
      <c r="H32" s="19">
        <v>39243</v>
      </c>
      <c r="I32" s="20">
        <v>8708</v>
      </c>
      <c r="J32" s="20">
        <v>9751</v>
      </c>
      <c r="K32" s="13">
        <v>16887</v>
      </c>
      <c r="L32" s="20">
        <v>10368</v>
      </c>
      <c r="M32" s="8">
        <v>42662</v>
      </c>
      <c r="N32" s="19">
        <v>40002</v>
      </c>
      <c r="O32" s="16">
        <v>485528</v>
      </c>
    </row>
    <row r="33" spans="2:22" x14ac:dyDescent="0.25">
      <c r="B33" s="6" t="s">
        <v>32</v>
      </c>
      <c r="C33" s="20">
        <v>8804</v>
      </c>
      <c r="D33" s="20">
        <v>9977</v>
      </c>
      <c r="E33" s="15">
        <v>21718</v>
      </c>
      <c r="F33" s="12">
        <v>13786</v>
      </c>
      <c r="G33" s="8">
        <v>44528</v>
      </c>
      <c r="H33" s="18">
        <v>46522</v>
      </c>
      <c r="I33" s="20">
        <v>11449</v>
      </c>
      <c r="J33" s="12">
        <v>12619</v>
      </c>
      <c r="K33" s="13">
        <v>16971</v>
      </c>
      <c r="L33" s="20">
        <v>8328</v>
      </c>
      <c r="M33" s="8">
        <v>44823</v>
      </c>
      <c r="N33" s="8">
        <v>42846</v>
      </c>
      <c r="O33" s="16">
        <v>485528</v>
      </c>
    </row>
    <row r="34" spans="2:22" x14ac:dyDescent="0.25">
      <c r="B34" s="6" t="s">
        <v>33</v>
      </c>
      <c r="C34" s="20">
        <v>9606</v>
      </c>
      <c r="D34" s="20">
        <v>9007</v>
      </c>
      <c r="E34" s="15">
        <v>23019</v>
      </c>
      <c r="F34" s="12">
        <v>12095</v>
      </c>
      <c r="G34" s="8">
        <v>45045</v>
      </c>
      <c r="H34" s="19">
        <v>40721</v>
      </c>
      <c r="I34" s="20">
        <v>10468</v>
      </c>
      <c r="J34" s="12">
        <v>13056</v>
      </c>
      <c r="K34" s="13">
        <v>18124</v>
      </c>
      <c r="L34" s="20">
        <v>8435</v>
      </c>
      <c r="M34" s="8">
        <v>42405</v>
      </c>
      <c r="N34" s="17">
        <v>38066</v>
      </c>
      <c r="O34" s="16">
        <v>485528</v>
      </c>
    </row>
    <row r="35" spans="2:22" x14ac:dyDescent="0.25">
      <c r="B35" s="6" t="s">
        <v>34</v>
      </c>
      <c r="C35" s="20">
        <v>8473</v>
      </c>
      <c r="D35" s="20">
        <v>10873</v>
      </c>
      <c r="E35" s="15">
        <v>20495</v>
      </c>
      <c r="F35" s="12">
        <v>12556</v>
      </c>
      <c r="G35" s="8">
        <v>43340</v>
      </c>
      <c r="H35" s="8">
        <v>42945</v>
      </c>
      <c r="I35" s="20">
        <v>11413</v>
      </c>
      <c r="J35" s="12">
        <v>14215</v>
      </c>
      <c r="K35" s="15">
        <v>21320</v>
      </c>
      <c r="L35" s="20">
        <v>9196</v>
      </c>
      <c r="M35" s="19">
        <v>41012</v>
      </c>
      <c r="N35" s="17">
        <v>36448</v>
      </c>
      <c r="O35" s="16">
        <v>485528</v>
      </c>
    </row>
    <row r="38" spans="2:22" x14ac:dyDescent="0.25">
      <c r="C38">
        <f>C28/3148</f>
        <v>0.11721728081321474</v>
      </c>
      <c r="D38">
        <f t="shared" ref="D38:N38" si="0">D28/3148</f>
        <v>0.11753494282083862</v>
      </c>
      <c r="E38">
        <f t="shared" si="0"/>
        <v>13.637229987293519</v>
      </c>
      <c r="F38">
        <f t="shared" si="0"/>
        <v>17.079097839898349</v>
      </c>
      <c r="G38">
        <f t="shared" si="0"/>
        <v>9.7096569250317657</v>
      </c>
      <c r="H38">
        <f t="shared" si="0"/>
        <v>10.321156289707751</v>
      </c>
      <c r="I38">
        <f t="shared" si="0"/>
        <v>4.8691232528589579</v>
      </c>
      <c r="J38">
        <f t="shared" si="0"/>
        <v>6.0225540025412965</v>
      </c>
      <c r="K38">
        <f t="shared" si="0"/>
        <v>7.4332909783989836</v>
      </c>
      <c r="L38">
        <f t="shared" si="0"/>
        <v>7.2096569250317666</v>
      </c>
      <c r="M38">
        <f t="shared" si="0"/>
        <v>10.795425667090216</v>
      </c>
      <c r="N38">
        <f t="shared" si="0"/>
        <v>10.821791613722999</v>
      </c>
    </row>
    <row r="39" spans="2:22" x14ac:dyDescent="0.25">
      <c r="C39">
        <f t="shared" ref="C39:N45" si="1">C29/3148</f>
        <v>0.10165184243964422</v>
      </c>
      <c r="D39">
        <f t="shared" si="1"/>
        <v>0.10895806861499364</v>
      </c>
      <c r="E39">
        <f t="shared" si="1"/>
        <v>13.567344345616265</v>
      </c>
      <c r="F39">
        <f t="shared" si="1"/>
        <v>16.000635324015249</v>
      </c>
      <c r="G39">
        <f t="shared" si="1"/>
        <v>10.928843710292249</v>
      </c>
      <c r="H39">
        <f t="shared" si="1"/>
        <v>11.704574332909784</v>
      </c>
      <c r="I39">
        <f t="shared" si="1"/>
        <v>4.6060991105463787</v>
      </c>
      <c r="J39">
        <f t="shared" si="1"/>
        <v>6.4533036848792884</v>
      </c>
      <c r="K39">
        <f t="shared" si="1"/>
        <v>7.5390724269377385</v>
      </c>
      <c r="L39">
        <f t="shared" si="1"/>
        <v>6.7668360864040658</v>
      </c>
      <c r="M39">
        <f t="shared" si="1"/>
        <v>11.574650571791613</v>
      </c>
      <c r="N39">
        <f t="shared" si="1"/>
        <v>10.640724269377383</v>
      </c>
    </row>
    <row r="40" spans="2:22" x14ac:dyDescent="0.25">
      <c r="C40">
        <f t="shared" si="1"/>
        <v>0.12420584498094028</v>
      </c>
      <c r="D40">
        <f t="shared" si="1"/>
        <v>0.13659466327827191</v>
      </c>
      <c r="E40">
        <f t="shared" si="1"/>
        <v>14.546696315120711</v>
      </c>
      <c r="F40">
        <f t="shared" si="1"/>
        <v>15.91264294790343</v>
      </c>
      <c r="G40">
        <f t="shared" si="1"/>
        <v>11.919631512071156</v>
      </c>
      <c r="H40">
        <f t="shared" si="1"/>
        <v>11.14707750952986</v>
      </c>
      <c r="I40">
        <f t="shared" si="1"/>
        <v>5.5444726810673446</v>
      </c>
      <c r="J40">
        <f t="shared" si="1"/>
        <v>6.1823379923761115</v>
      </c>
      <c r="K40">
        <f t="shared" si="1"/>
        <v>9.0463786531130879</v>
      </c>
      <c r="L40">
        <f t="shared" si="1"/>
        <v>6.8233799237611183</v>
      </c>
      <c r="M40">
        <f t="shared" si="1"/>
        <v>11.73856416772554</v>
      </c>
      <c r="N40">
        <f t="shared" si="1"/>
        <v>11.374841168996188</v>
      </c>
    </row>
    <row r="41" spans="2:22" x14ac:dyDescent="0.25">
      <c r="C41">
        <f t="shared" si="1"/>
        <v>0.14961880559085133</v>
      </c>
      <c r="D41">
        <f t="shared" si="1"/>
        <v>0.12833545108005082</v>
      </c>
      <c r="E41">
        <f t="shared" si="1"/>
        <v>15.181067344345616</v>
      </c>
      <c r="F41">
        <f t="shared" si="1"/>
        <v>15.947585768742059</v>
      </c>
      <c r="G41">
        <f t="shared" si="1"/>
        <v>12.627064803049555</v>
      </c>
      <c r="H41">
        <f t="shared" si="1"/>
        <v>12.586721728081322</v>
      </c>
      <c r="I41">
        <f t="shared" si="1"/>
        <v>5.2087039390088945</v>
      </c>
      <c r="J41">
        <f t="shared" si="1"/>
        <v>6.4818932655654384</v>
      </c>
      <c r="K41">
        <f t="shared" si="1"/>
        <v>9.7773189326556551</v>
      </c>
      <c r="L41">
        <f t="shared" si="1"/>
        <v>6.3586404066073694</v>
      </c>
      <c r="M41">
        <f t="shared" si="1"/>
        <v>13.014612452350699</v>
      </c>
      <c r="N41">
        <f t="shared" si="1"/>
        <v>11.916772554002542</v>
      </c>
    </row>
    <row r="42" spans="2:22" x14ac:dyDescent="0.25">
      <c r="C42">
        <f t="shared" si="1"/>
        <v>2.843074968233799</v>
      </c>
      <c r="D42">
        <f t="shared" si="1"/>
        <v>2.3821473951715375</v>
      </c>
      <c r="E42">
        <f t="shared" si="1"/>
        <v>5.9545743329097842</v>
      </c>
      <c r="F42">
        <f t="shared" si="1"/>
        <v>4.5009529860228721</v>
      </c>
      <c r="G42">
        <f t="shared" si="1"/>
        <v>13.341804320203304</v>
      </c>
      <c r="H42">
        <f t="shared" si="1"/>
        <v>12.466010165184244</v>
      </c>
      <c r="I42">
        <f t="shared" si="1"/>
        <v>2.7662007623888183</v>
      </c>
      <c r="J42">
        <f t="shared" si="1"/>
        <v>3.0975222363405335</v>
      </c>
      <c r="K42">
        <f t="shared" si="1"/>
        <v>5.3643583227446001</v>
      </c>
      <c r="L42">
        <f t="shared" si="1"/>
        <v>3.2935196950444725</v>
      </c>
      <c r="M42">
        <f t="shared" si="1"/>
        <v>13.552096569250317</v>
      </c>
      <c r="N42">
        <f t="shared" si="1"/>
        <v>12.707115628970776</v>
      </c>
    </row>
    <row r="43" spans="2:22" x14ac:dyDescent="0.25">
      <c r="C43">
        <f t="shared" si="1"/>
        <v>2.7966963151207116</v>
      </c>
      <c r="D43">
        <f t="shared" si="1"/>
        <v>3.1693138500635323</v>
      </c>
      <c r="E43">
        <f t="shared" si="1"/>
        <v>6.8989834815756037</v>
      </c>
      <c r="F43">
        <f t="shared" si="1"/>
        <v>4.3792884371029226</v>
      </c>
      <c r="G43">
        <f t="shared" si="1"/>
        <v>14.144853875476493</v>
      </c>
      <c r="H43">
        <f t="shared" si="1"/>
        <v>14.778271918678525</v>
      </c>
      <c r="I43">
        <f t="shared" si="1"/>
        <v>3.6369123252858957</v>
      </c>
      <c r="J43">
        <f t="shared" si="1"/>
        <v>4.0085768742058452</v>
      </c>
      <c r="K43">
        <f t="shared" si="1"/>
        <v>5.391041931385006</v>
      </c>
      <c r="L43">
        <f t="shared" si="1"/>
        <v>2.6454891994917409</v>
      </c>
      <c r="M43">
        <f t="shared" si="1"/>
        <v>14.23856416772554</v>
      </c>
      <c r="N43">
        <f t="shared" si="1"/>
        <v>13.610546378653114</v>
      </c>
    </row>
    <row r="44" spans="2:22" x14ac:dyDescent="0.25">
      <c r="C44">
        <f t="shared" si="1"/>
        <v>3.0514612452350698</v>
      </c>
      <c r="D44">
        <f t="shared" si="1"/>
        <v>2.861181702668361</v>
      </c>
      <c r="E44">
        <f t="shared" si="1"/>
        <v>7.3122617534942824</v>
      </c>
      <c r="F44">
        <f t="shared" si="1"/>
        <v>3.8421219822109274</v>
      </c>
      <c r="G44">
        <f t="shared" si="1"/>
        <v>14.309085133418042</v>
      </c>
      <c r="H44">
        <f t="shared" si="1"/>
        <v>12.935514612452351</v>
      </c>
      <c r="I44">
        <f t="shared" si="1"/>
        <v>3.3252858958068616</v>
      </c>
      <c r="J44">
        <f t="shared" si="1"/>
        <v>4.1473951715374842</v>
      </c>
      <c r="K44">
        <f t="shared" si="1"/>
        <v>5.7573062261753494</v>
      </c>
      <c r="L44">
        <f t="shared" si="1"/>
        <v>2.679479034307497</v>
      </c>
      <c r="M44">
        <f t="shared" si="1"/>
        <v>13.470457433290978</v>
      </c>
      <c r="N44">
        <f t="shared" si="1"/>
        <v>12.092121982210928</v>
      </c>
    </row>
    <row r="45" spans="2:22" x14ac:dyDescent="0.25">
      <c r="C45">
        <f t="shared" si="1"/>
        <v>2.6915501905972046</v>
      </c>
      <c r="D45">
        <f t="shared" si="1"/>
        <v>3.4539390088945363</v>
      </c>
      <c r="E45">
        <f t="shared" si="1"/>
        <v>6.5104828462515885</v>
      </c>
      <c r="F45">
        <f t="shared" si="1"/>
        <v>3.9885641677255399</v>
      </c>
      <c r="G45">
        <f t="shared" si="1"/>
        <v>13.767471410419313</v>
      </c>
      <c r="H45">
        <f t="shared" si="1"/>
        <v>13.641994917407878</v>
      </c>
      <c r="I45">
        <f t="shared" si="1"/>
        <v>3.625476493011436</v>
      </c>
      <c r="J45">
        <f t="shared" si="1"/>
        <v>4.5155654383735708</v>
      </c>
      <c r="K45">
        <f t="shared" si="1"/>
        <v>6.7725540025412965</v>
      </c>
      <c r="L45">
        <f t="shared" si="1"/>
        <v>2.9212198221092756</v>
      </c>
      <c r="M45">
        <f t="shared" si="1"/>
        <v>13.027954256670903</v>
      </c>
      <c r="N45">
        <f t="shared" si="1"/>
        <v>11.578144853875477</v>
      </c>
    </row>
    <row r="47" spans="2:22" x14ac:dyDescent="0.25">
      <c r="G47" t="s">
        <v>35</v>
      </c>
      <c r="I47">
        <v>20</v>
      </c>
      <c r="J47">
        <v>17</v>
      </c>
      <c r="K47">
        <v>14</v>
      </c>
      <c r="L47">
        <v>11</v>
      </c>
      <c r="M47">
        <v>8</v>
      </c>
      <c r="N47">
        <v>0</v>
      </c>
      <c r="P47" t="s">
        <v>36</v>
      </c>
      <c r="Q47">
        <v>20</v>
      </c>
      <c r="R47">
        <v>17</v>
      </c>
      <c r="S47">
        <v>14</v>
      </c>
      <c r="T47">
        <v>11</v>
      </c>
      <c r="U47">
        <v>8</v>
      </c>
      <c r="V47">
        <v>0</v>
      </c>
    </row>
    <row r="48" spans="2:22" x14ac:dyDescent="0.25">
      <c r="H48" t="s">
        <v>37</v>
      </c>
      <c r="I48">
        <f>AVERAGE(I38:I41)</f>
        <v>5.0570997458703939</v>
      </c>
      <c r="J48">
        <f t="shared" ref="J48:N48" si="2">AVERAGE(J38:J41)</f>
        <v>6.2850222363405344</v>
      </c>
      <c r="K48">
        <f t="shared" si="2"/>
        <v>8.4490152477763658</v>
      </c>
      <c r="L48">
        <f t="shared" si="2"/>
        <v>6.7896283354510807</v>
      </c>
      <c r="M48">
        <f t="shared" si="2"/>
        <v>11.780813214739517</v>
      </c>
      <c r="N48">
        <f t="shared" si="2"/>
        <v>11.188532401524776</v>
      </c>
      <c r="P48" t="s">
        <v>37</v>
      </c>
      <c r="Q48">
        <f>10.782/I48</f>
        <v>2.1320520736820616</v>
      </c>
      <c r="R48">
        <f t="shared" ref="R48:U48" si="3">10.782/J48</f>
        <v>1.7155070570248037</v>
      </c>
      <c r="S48">
        <f t="shared" si="3"/>
        <v>1.2761250493467431</v>
      </c>
      <c r="T48">
        <f t="shared" si="3"/>
        <v>1.5880103397859522</v>
      </c>
      <c r="U48">
        <f t="shared" si="3"/>
        <v>0.91521695518524515</v>
      </c>
      <c r="V48">
        <v>1</v>
      </c>
    </row>
    <row r="49" spans="7:22" x14ac:dyDescent="0.25">
      <c r="I49">
        <f>_xlfn.STDEV.P(I38:I41)</f>
        <v>0.35328916779573455</v>
      </c>
      <c r="J49">
        <f t="shared" ref="J49:N49" si="4">_xlfn.STDEV.P(J38:J41)</f>
        <v>0.19138343435536087</v>
      </c>
      <c r="K49">
        <f t="shared" si="4"/>
        <v>0.9976128314503272</v>
      </c>
      <c r="L49">
        <f t="shared" si="4"/>
        <v>0.30159296543694603</v>
      </c>
      <c r="M49">
        <f t="shared" si="4"/>
        <v>0.79648245352818214</v>
      </c>
      <c r="N49">
        <f t="shared" si="4"/>
        <v>0.49990929967391068</v>
      </c>
      <c r="Q49">
        <f>SQRT(($N48/(I48)^2*I49)^2 + ($N49/I48)^2)</f>
        <v>0.18346952019724733</v>
      </c>
      <c r="R49">
        <f>SQRT(($N48/(J48)^2*J49)^2 + ($N49/J48)^2)</f>
        <v>9.6255338817857181E-2</v>
      </c>
      <c r="S49">
        <f t="shared" ref="S49:U49" si="5">SQRT(($N48/(K48)^2*K49)^2 + ($N49/K48)^2)</f>
        <v>0.16717945279669311</v>
      </c>
      <c r="T49">
        <f t="shared" si="5"/>
        <v>0.10382274121698964</v>
      </c>
      <c r="U49">
        <f t="shared" si="5"/>
        <v>7.6964350646664917E-2</v>
      </c>
      <c r="V49">
        <f>SQRT(2* (N49/N48)^2)</f>
        <v>6.3187778895731947E-2</v>
      </c>
    </row>
    <row r="51" spans="7:22" x14ac:dyDescent="0.25">
      <c r="H51" t="s">
        <v>38</v>
      </c>
      <c r="I51">
        <f>AVERAGE(C42:C45)</f>
        <v>2.8456956797966964</v>
      </c>
      <c r="J51">
        <f t="shared" ref="J51:N51" si="6">AVERAGE(D42:D45)</f>
        <v>2.9666454891994918</v>
      </c>
      <c r="K51">
        <f t="shared" si="6"/>
        <v>6.6690756035578147</v>
      </c>
      <c r="L51">
        <f t="shared" si="6"/>
        <v>4.1777318932655652</v>
      </c>
      <c r="M51">
        <f t="shared" si="6"/>
        <v>13.890803684879288</v>
      </c>
      <c r="N51">
        <f t="shared" si="6"/>
        <v>13.45544790343075</v>
      </c>
      <c r="P51" t="s">
        <v>38</v>
      </c>
      <c r="Q51">
        <f>12.83617/I51</f>
        <v>4.5107318014121054</v>
      </c>
      <c r="R51">
        <f t="shared" ref="R51:U51" si="7">12.83617/J51</f>
        <v>4.3268297633579609</v>
      </c>
      <c r="S51">
        <f t="shared" si="7"/>
        <v>1.9247300170284718</v>
      </c>
      <c r="T51">
        <f t="shared" si="7"/>
        <v>3.0725212454853059</v>
      </c>
      <c r="U51">
        <f t="shared" si="7"/>
        <v>0.9240768418585239</v>
      </c>
      <c r="V51">
        <v>1</v>
      </c>
    </row>
    <row r="52" spans="7:22" x14ac:dyDescent="0.25">
      <c r="I52">
        <f>_xlfn.STDEV.P(C42:C45)</f>
        <v>0.13087026555760309</v>
      </c>
      <c r="J52">
        <f t="shared" ref="J52:N52" si="8">_xlfn.STDEV.P(D42:D45)</f>
        <v>0.39726882303545569</v>
      </c>
      <c r="K52">
        <f t="shared" si="8"/>
        <v>0.50055214120818137</v>
      </c>
      <c r="L52">
        <f t="shared" si="8"/>
        <v>0.27088528750698904</v>
      </c>
      <c r="M52">
        <f t="shared" si="8"/>
        <v>0.37286459401244432</v>
      </c>
      <c r="N52">
        <f t="shared" si="8"/>
        <v>0.87091630319365643</v>
      </c>
      <c r="Q52">
        <f>SQRT(($N51/(I51)^2*I52)^2 + ($N52/I51)^2)</f>
        <v>0.37543283522467213</v>
      </c>
      <c r="R52">
        <f>SQRT(($N51/(J51)^2*J52)^2 + ($N52/J51)^2)</f>
        <v>0.67459462608484144</v>
      </c>
      <c r="S52">
        <f t="shared" ref="S52:U52" si="9">SQRT(($N51/(K51)^2*K52)^2 + ($N52/K51)^2)</f>
        <v>0.19996327712590331</v>
      </c>
      <c r="T52">
        <f t="shared" si="9"/>
        <v>0.29507640689027187</v>
      </c>
      <c r="U52">
        <f t="shared" si="9"/>
        <v>6.7875041265507849E-2</v>
      </c>
      <c r="V52">
        <f>SQRT(2* (N52/N51)^2)</f>
        <v>9.1536280063502687E-2</v>
      </c>
    </row>
    <row r="54" spans="7:22" x14ac:dyDescent="0.25">
      <c r="H54" t="s">
        <v>39</v>
      </c>
      <c r="I54">
        <f>AVERAGE(I42:I45)</f>
        <v>3.3384688691232531</v>
      </c>
      <c r="J54">
        <f t="shared" ref="J54:N54" si="10">AVERAGE(J42:J45)</f>
        <v>3.9422649301143586</v>
      </c>
      <c r="K54">
        <f t="shared" si="10"/>
        <v>5.8213151207115637</v>
      </c>
      <c r="L54">
        <f t="shared" si="10"/>
        <v>2.8849269377382463</v>
      </c>
      <c r="M54">
        <f t="shared" si="10"/>
        <v>13.572268106734436</v>
      </c>
      <c r="N54">
        <f t="shared" si="10"/>
        <v>12.496982210927573</v>
      </c>
      <c r="P54" t="s">
        <v>39</v>
      </c>
      <c r="Q54">
        <f>10.86047/I54</f>
        <v>3.2531290318283452</v>
      </c>
      <c r="R54">
        <f t="shared" ref="R54:U54" si="11">10.86047/J54</f>
        <v>2.7548808090086818</v>
      </c>
      <c r="S54">
        <f t="shared" si="11"/>
        <v>1.8656385670240918</v>
      </c>
      <c r="T54">
        <f t="shared" si="11"/>
        <v>3.7645563421146808</v>
      </c>
      <c r="U54">
        <f t="shared" si="11"/>
        <v>0.80019565739429599</v>
      </c>
      <c r="V54">
        <v>1</v>
      </c>
    </row>
    <row r="55" spans="7:22" x14ac:dyDescent="0.25">
      <c r="I55">
        <f>_xlfn.STDEV.P(I42:I45)</f>
        <v>0.35323733150217379</v>
      </c>
      <c r="J55">
        <f t="shared" ref="J55:N55" si="12">_xlfn.STDEV.P(J42:J45)</f>
        <v>0.52171337469198908</v>
      </c>
      <c r="K55">
        <f t="shared" si="12"/>
        <v>0.57072258618918714</v>
      </c>
      <c r="L55">
        <f t="shared" si="12"/>
        <v>0.25874914796949866</v>
      </c>
      <c r="M55">
        <f t="shared" si="12"/>
        <v>0.43330137099215715</v>
      </c>
      <c r="N55">
        <f t="shared" si="12"/>
        <v>0.75702627142850376</v>
      </c>
      <c r="Q55">
        <f>SQRT(($N54/(I54)^2*I55)^2 + ($N55/I54)^2)</f>
        <v>0.45639301470423521</v>
      </c>
      <c r="R55">
        <f>SQRT(($N54/(J54)^2*J55)^2 + ($N55/J54)^2)</f>
        <v>0.46137412012737788</v>
      </c>
      <c r="S55">
        <f t="shared" ref="S55:U55" si="13">SQRT(($N54/(K54)^2*K55)^2 + ($N55/K54)^2)</f>
        <v>0.24740366860739754</v>
      </c>
      <c r="T55">
        <f t="shared" si="13"/>
        <v>0.46883492778030972</v>
      </c>
      <c r="U55">
        <f t="shared" si="13"/>
        <v>6.3049625207528229E-2</v>
      </c>
      <c r="V55">
        <f>SQRT(2* (N55/N54)^2)</f>
        <v>8.5668427949811582E-2</v>
      </c>
    </row>
    <row r="58" spans="7:22" x14ac:dyDescent="0.25">
      <c r="G58" t="s">
        <v>40</v>
      </c>
      <c r="I58">
        <v>20</v>
      </c>
      <c r="J58">
        <v>17</v>
      </c>
      <c r="K58">
        <v>14</v>
      </c>
      <c r="L58">
        <v>11</v>
      </c>
      <c r="M58">
        <v>8</v>
      </c>
      <c r="N58">
        <v>0</v>
      </c>
    </row>
    <row r="59" spans="7:22" x14ac:dyDescent="0.25">
      <c r="H59" t="s">
        <v>37</v>
      </c>
      <c r="I59">
        <f>1-I48/$N48</f>
        <v>0.54801044816376354</v>
      </c>
      <c r="J59">
        <f t="shared" ref="J59:M59" si="14">1-J48/$N48</f>
        <v>0.43826214102181893</v>
      </c>
      <c r="K59">
        <f t="shared" si="14"/>
        <v>0.24485044646025855</v>
      </c>
      <c r="L59">
        <f t="shared" si="14"/>
        <v>0.39316184716721314</v>
      </c>
      <c r="M59">
        <f t="shared" si="14"/>
        <v>-5.2936416677313636E-2</v>
      </c>
      <c r="N59">
        <v>0</v>
      </c>
    </row>
    <row r="60" spans="7:22" x14ac:dyDescent="0.25">
      <c r="I60">
        <f>SQRT((I49/$N48)^2+(I48*$N49/$N48^2)^2)</f>
        <v>3.7481823979094962E-2</v>
      </c>
      <c r="J60">
        <f t="shared" ref="J60:M60" si="15">SQRT((J49/$N48)^2+(J48*$N49/$N48^2)^2)</f>
        <v>3.0373316548543985E-2</v>
      </c>
      <c r="K60">
        <f t="shared" si="15"/>
        <v>9.5334224760810354E-2</v>
      </c>
      <c r="L60">
        <f t="shared" si="15"/>
        <v>3.8232988550542246E-2</v>
      </c>
      <c r="M60">
        <f t="shared" si="15"/>
        <v>8.5328458962238216E-2</v>
      </c>
      <c r="N60">
        <f>SQRT(2)*N49/N48</f>
        <v>6.3187778895731947E-2</v>
      </c>
    </row>
    <row r="62" spans="7:22" x14ac:dyDescent="0.25">
      <c r="H62" t="s">
        <v>38</v>
      </c>
      <c r="I62">
        <f>1-I51/$N51</f>
        <v>0.78850977684131007</v>
      </c>
      <c r="J62">
        <f t="shared" ref="J62:M62" si="16">1-J51/$N51</f>
        <v>0.77952086690157052</v>
      </c>
      <c r="K62">
        <f t="shared" si="16"/>
        <v>0.50435870649408909</v>
      </c>
      <c r="L62">
        <f t="shared" si="16"/>
        <v>0.68951372535132305</v>
      </c>
      <c r="M62">
        <f t="shared" si="16"/>
        <v>-3.2355354096947897E-2</v>
      </c>
      <c r="N62">
        <v>0</v>
      </c>
    </row>
    <row r="63" spans="7:22" x14ac:dyDescent="0.25">
      <c r="I63">
        <f>SQRT((I52/$N51)^2+(I51*$N52/$N51^2)^2)</f>
        <v>1.6792402837877363E-2</v>
      </c>
      <c r="J63">
        <f t="shared" ref="J63:M63" si="17">SQRT((J52/$N51)^2+(J51*$N52/$N51^2)^2)</f>
        <v>3.2792751838087435E-2</v>
      </c>
      <c r="K63">
        <f t="shared" si="17"/>
        <v>4.912303701367516E-2</v>
      </c>
      <c r="L63">
        <f t="shared" si="17"/>
        <v>2.8445875145995482E-2</v>
      </c>
      <c r="M63">
        <f t="shared" si="17"/>
        <v>7.2338339526905243E-2</v>
      </c>
      <c r="N63">
        <f>SQRT(2)*N52/N51</f>
        <v>9.1536280063502715E-2</v>
      </c>
    </row>
    <row r="65" spans="8:14" x14ac:dyDescent="0.25">
      <c r="H65" t="s">
        <v>39</v>
      </c>
      <c r="I65">
        <f>1-I54/$N54</f>
        <v>0.73285799621255454</v>
      </c>
      <c r="J65">
        <f t="shared" ref="J65:M65" si="18">1-J54/$N54</f>
        <v>0.68454264689060884</v>
      </c>
      <c r="K65">
        <f t="shared" si="18"/>
        <v>0.53418233118541958</v>
      </c>
      <c r="L65">
        <f t="shared" si="18"/>
        <v>0.76915011247950593</v>
      </c>
      <c r="M65">
        <f t="shared" si="18"/>
        <v>-8.6043644590180657E-2</v>
      </c>
      <c r="N65">
        <v>0</v>
      </c>
    </row>
    <row r="66" spans="8:14" x14ac:dyDescent="0.25">
      <c r="I66">
        <f>SQRT((I55/$N54)^2+(I54*$N55/$N54^2)^2)</f>
        <v>3.257041912102189E-2</v>
      </c>
      <c r="J66">
        <f t="shared" ref="J66:M66" si="19">SQRT((J55/$N54)^2+(J54*$N55/$N54^2)^2)</f>
        <v>4.5912880435837702E-2</v>
      </c>
      <c r="K66">
        <f t="shared" si="19"/>
        <v>5.3683157320268675E-2</v>
      </c>
      <c r="L66">
        <f t="shared" si="19"/>
        <v>2.4984996522145725E-2</v>
      </c>
      <c r="M66">
        <f t="shared" si="19"/>
        <v>7.4366452746773656E-2</v>
      </c>
      <c r="N66">
        <f>SQRT(2)*N55/N54</f>
        <v>8.5668427949811596E-2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Noireaux Lab User</dc:creator>
  <cp:lastModifiedBy>Aset Khakimzhan</cp:lastModifiedBy>
  <dcterms:created xsi:type="dcterms:W3CDTF">2011-01-18T20:51:17Z</dcterms:created>
  <dcterms:modified xsi:type="dcterms:W3CDTF">2020-01-11T12:55:23Z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