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Zoho WorkDrive (Noku Studio)\Projects - Ongoing\Good Earth Kochi\Website for Kochi\"/>
    </mc:Choice>
  </mc:AlternateContent>
  <xr:revisionPtr revIDLastSave="0" documentId="13_ncr:1_{43E0C463-A75B-4E39-8CC5-487E34549FD0}" xr6:coauthVersionLast="47" xr6:coauthVersionMax="47" xr10:uidLastSave="{00000000-0000-0000-0000-000000000000}"/>
  <bookViews>
    <workbookView xWindow="-108" yWindow="-108" windowWidth="23256" windowHeight="12456" activeTab="2" xr2:uid="{00000000-000D-0000-FFFF-FFFF00000000}"/>
  </bookViews>
  <sheets>
    <sheet name="Quote R1" sheetId="1" r:id="rId1"/>
    <sheet name="MasterSummary" sheetId="2" r:id="rId2"/>
    <sheet name="TeakCosting" sheetId="3" r:id="rId3"/>
    <sheet name="Database" sheetId="4" r:id="rId4"/>
    <sheet name="Sheet5" sheetId="5" r:id="rId5"/>
  </sheets>
  <definedNames>
    <definedName name="_xlnm._FilterDatabase" localSheetId="3" hidden="1">Database!$A$1:$C$71</definedName>
    <definedName name="_xlnm._FilterDatabase" localSheetId="1" hidden="1">MasterSummary!$A$1:$V$45</definedName>
    <definedName name="_xlnm._FilterDatabase" localSheetId="2" hidden="1">TeakCosting!$A$1:$F$517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10" i="3" l="1"/>
  <c r="E8" i="3"/>
  <c r="F8" i="3" s="1"/>
  <c r="B8" i="3" a="1"/>
  <c r="B8" i="3" s="1"/>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 r="A4" i="5"/>
  <c r="A3" i="5"/>
  <c r="A2" i="5"/>
  <c r="A1" i="5"/>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B1" i="5"/>
  <c r="C36" i="4"/>
  <c r="E511" i="3" s="1"/>
  <c r="C34" i="4"/>
  <c r="E406" i="3" s="1"/>
  <c r="F406" i="3" s="1"/>
  <c r="C32" i="4"/>
  <c r="C30" i="4"/>
  <c r="F516" i="3"/>
  <c r="B516" i="3" a="1"/>
  <c r="B516" i="3" s="1"/>
  <c r="F515" i="3"/>
  <c r="B515" i="3" a="1"/>
  <c r="B515" i="3" s="1"/>
  <c r="E514" i="3"/>
  <c r="F514" i="3" s="1"/>
  <c r="B514" i="3" a="1"/>
  <c r="B514" i="3" s="1"/>
  <c r="E513" i="3"/>
  <c r="F513" i="3" s="1"/>
  <c r="B513" i="3" a="1"/>
  <c r="B513" i="3" s="1"/>
  <c r="E512" i="3"/>
  <c r="F512" i="3" s="1"/>
  <c r="B512" i="3" a="1"/>
  <c r="B512" i="3" s="1"/>
  <c r="D511" i="3"/>
  <c r="B511" i="3" a="1"/>
  <c r="B511" i="3" s="1"/>
  <c r="E510" i="3"/>
  <c r="F510" i="3" s="1"/>
  <c r="B510" i="3" a="1"/>
  <c r="B510" i="3" s="1"/>
  <c r="E509" i="3"/>
  <c r="F509" i="3" s="1"/>
  <c r="B509" i="3" a="1"/>
  <c r="B509" i="3" s="1"/>
  <c r="E508" i="3"/>
  <c r="D508" i="3"/>
  <c r="B508" i="3" a="1"/>
  <c r="B508" i="3" s="1"/>
  <c r="E507" i="3"/>
  <c r="D507" i="3"/>
  <c r="B507" i="3" a="1"/>
  <c r="B507" i="3" s="1"/>
  <c r="E506" i="3"/>
  <c r="D506" i="3"/>
  <c r="B506" i="3" a="1"/>
  <c r="B506" i="3" s="1"/>
  <c r="F505" i="3"/>
  <c r="B505" i="3" a="1"/>
  <c r="B505" i="3" s="1"/>
  <c r="E504" i="3"/>
  <c r="B504" i="3" a="1"/>
  <c r="B504" i="3" s="1"/>
  <c r="E503" i="3"/>
  <c r="D503" i="3"/>
  <c r="B503" i="3" a="1"/>
  <c r="B503" i="3" s="1"/>
  <c r="E502" i="3"/>
  <c r="F502" i="3" s="1"/>
  <c r="B502" i="3" a="1"/>
  <c r="B502" i="3" s="1"/>
  <c r="E501" i="3"/>
  <c r="F501" i="3" s="1"/>
  <c r="B501" i="3" a="1"/>
  <c r="B501" i="3" s="1"/>
  <c r="E500" i="3"/>
  <c r="F500" i="3" s="1"/>
  <c r="B500" i="3" a="1"/>
  <c r="B500" i="3" s="1"/>
  <c r="F497" i="3"/>
  <c r="B497" i="3" a="1"/>
  <c r="B497" i="3" s="1"/>
  <c r="E496" i="3"/>
  <c r="F496" i="3" s="1"/>
  <c r="B496" i="3" a="1"/>
  <c r="B496" i="3" s="1"/>
  <c r="E495" i="3"/>
  <c r="F495" i="3" s="1"/>
  <c r="B495" i="3" a="1"/>
  <c r="B495" i="3" s="1"/>
  <c r="E494" i="3"/>
  <c r="F494" i="3" s="1"/>
  <c r="B494" i="3" a="1"/>
  <c r="B494" i="3" s="1"/>
  <c r="E493" i="3"/>
  <c r="F493" i="3" s="1"/>
  <c r="B493" i="3" a="1"/>
  <c r="B493" i="3" s="1"/>
  <c r="E492" i="3"/>
  <c r="F492" i="3" s="1"/>
  <c r="B492" i="3" a="1"/>
  <c r="B492" i="3" s="1"/>
  <c r="E491" i="3"/>
  <c r="D491" i="3"/>
  <c r="B491" i="3" a="1"/>
  <c r="B491" i="3" s="1"/>
  <c r="E490" i="3"/>
  <c r="D490" i="3"/>
  <c r="B490" i="3" a="1"/>
  <c r="B490" i="3" s="1"/>
  <c r="E489" i="3"/>
  <c r="D489" i="3"/>
  <c r="B489" i="3" a="1"/>
  <c r="B489" i="3" s="1"/>
  <c r="E488" i="3"/>
  <c r="D488" i="3"/>
  <c r="B488" i="3" a="1"/>
  <c r="B488" i="3" s="1"/>
  <c r="E487" i="3"/>
  <c r="F487" i="3" s="1"/>
  <c r="B487" i="3" a="1"/>
  <c r="B487" i="3" s="1"/>
  <c r="F486" i="3"/>
  <c r="B486" i="3" a="1"/>
  <c r="B486" i="3" s="1"/>
  <c r="E485" i="3"/>
  <c r="B485" i="3" a="1"/>
  <c r="B485" i="3" s="1"/>
  <c r="E484" i="3"/>
  <c r="D484" i="3"/>
  <c r="B484" i="3" a="1"/>
  <c r="B484" i="3" s="1"/>
  <c r="E483" i="3"/>
  <c r="F483" i="3" s="1"/>
  <c r="B483" i="3" a="1"/>
  <c r="B483" i="3" s="1"/>
  <c r="F479" i="3"/>
  <c r="B479" i="3" a="1"/>
  <c r="B479" i="3" s="1"/>
  <c r="E478" i="3"/>
  <c r="F478" i="3" s="1"/>
  <c r="B478" i="3" a="1"/>
  <c r="B478" i="3" s="1"/>
  <c r="E477" i="3"/>
  <c r="F477" i="3" s="1"/>
  <c r="B477" i="3" a="1"/>
  <c r="B477" i="3" s="1"/>
  <c r="E476" i="3"/>
  <c r="F476" i="3" s="1"/>
  <c r="B476" i="3" a="1"/>
  <c r="B476" i="3" s="1"/>
  <c r="E475" i="3"/>
  <c r="F475" i="3" s="1"/>
  <c r="B475" i="3" a="1"/>
  <c r="B475" i="3" s="1"/>
  <c r="F474" i="3"/>
  <c r="B474" i="3" a="1"/>
  <c r="B474" i="3" s="1"/>
  <c r="E473" i="3"/>
  <c r="B473" i="3" a="1"/>
  <c r="B473" i="3" s="1"/>
  <c r="E472" i="3"/>
  <c r="D472" i="3"/>
  <c r="B472" i="3" a="1"/>
  <c r="B472" i="3" s="1"/>
  <c r="E471" i="3"/>
  <c r="F471" i="3" s="1"/>
  <c r="D473" i="3" s="1"/>
  <c r="B471" i="3" a="1"/>
  <c r="B471" i="3" s="1"/>
  <c r="F468" i="3"/>
  <c r="B468" i="3" a="1"/>
  <c r="B468" i="3" s="1"/>
  <c r="F467" i="3"/>
  <c r="B467" i="3" a="1"/>
  <c r="B467" i="3" s="1"/>
  <c r="E466" i="3"/>
  <c r="F466" i="3" s="1"/>
  <c r="B466" i="3" a="1"/>
  <c r="B466" i="3" s="1"/>
  <c r="E465" i="3"/>
  <c r="F465" i="3" s="1"/>
  <c r="B465" i="3" a="1"/>
  <c r="B465" i="3" s="1"/>
  <c r="F464" i="3"/>
  <c r="B464" i="3" a="1"/>
  <c r="B464" i="3" s="1"/>
  <c r="E463" i="3"/>
  <c r="B463" i="3" a="1"/>
  <c r="B463" i="3" s="1"/>
  <c r="E462" i="3"/>
  <c r="D462" i="3"/>
  <c r="B462" i="3" a="1"/>
  <c r="B462" i="3" s="1"/>
  <c r="E461" i="3"/>
  <c r="F461" i="3" s="1"/>
  <c r="D463" i="3" s="1"/>
  <c r="B461" i="3" a="1"/>
  <c r="B461" i="3" s="1"/>
  <c r="F458" i="3"/>
  <c r="B458" i="3" a="1"/>
  <c r="B458" i="3" s="1"/>
  <c r="E457" i="3"/>
  <c r="F457" i="3" s="1"/>
  <c r="B457" i="3" a="1"/>
  <c r="B457" i="3" s="1"/>
  <c r="E456" i="3"/>
  <c r="F456" i="3" s="1"/>
  <c r="B456" i="3" a="1"/>
  <c r="B456" i="3" s="1"/>
  <c r="E455" i="3"/>
  <c r="F455" i="3" s="1"/>
  <c r="B455" i="3" a="1"/>
  <c r="B455" i="3" s="1"/>
  <c r="E454" i="3"/>
  <c r="F454" i="3" s="1"/>
  <c r="B454" i="3" a="1"/>
  <c r="B454" i="3" s="1"/>
  <c r="E453" i="3"/>
  <c r="F453" i="3" s="1"/>
  <c r="B453" i="3" a="1"/>
  <c r="B453" i="3" s="1"/>
  <c r="F452" i="3"/>
  <c r="B452" i="3" a="1"/>
  <c r="B452" i="3" s="1"/>
  <c r="E451" i="3"/>
  <c r="B451" i="3" a="1"/>
  <c r="B451" i="3" s="1"/>
  <c r="E450" i="3"/>
  <c r="D450" i="3"/>
  <c r="B450" i="3" a="1"/>
  <c r="B450" i="3" s="1"/>
  <c r="E449" i="3"/>
  <c r="F449" i="3" s="1"/>
  <c r="B449" i="3" a="1"/>
  <c r="B449" i="3" s="1"/>
  <c r="F445" i="3"/>
  <c r="B445" i="3" a="1"/>
  <c r="B445" i="3" s="1"/>
  <c r="E444" i="3"/>
  <c r="F444" i="3" s="1"/>
  <c r="B444" i="3" a="1"/>
  <c r="B444" i="3" s="1"/>
  <c r="E443" i="3"/>
  <c r="F443" i="3" s="1"/>
  <c r="B443" i="3" a="1"/>
  <c r="B443" i="3" s="1"/>
  <c r="D442" i="3"/>
  <c r="F442" i="3" s="1"/>
  <c r="B442" i="3" a="1"/>
  <c r="B442" i="3" s="1"/>
  <c r="E441" i="3"/>
  <c r="D441" i="3"/>
  <c r="B441" i="3" a="1"/>
  <c r="B441" i="3" s="1"/>
  <c r="E440" i="3"/>
  <c r="F440" i="3" s="1"/>
  <c r="B440" i="3" a="1"/>
  <c r="B440" i="3" s="1"/>
  <c r="F439" i="3"/>
  <c r="B439" i="3" a="1"/>
  <c r="B439" i="3" s="1"/>
  <c r="E438" i="3"/>
  <c r="B438" i="3" a="1"/>
  <c r="B438" i="3" s="1"/>
  <c r="E437" i="3"/>
  <c r="D437" i="3"/>
  <c r="B437" i="3" a="1"/>
  <c r="B437" i="3" s="1"/>
  <c r="E436" i="3"/>
  <c r="F436" i="3" s="1"/>
  <c r="B436" i="3" a="1"/>
  <c r="B436" i="3" s="1"/>
  <c r="F433" i="3"/>
  <c r="B433" i="3" a="1"/>
  <c r="B433" i="3" s="1"/>
  <c r="B432" i="3" a="1"/>
  <c r="B432" i="3" s="1"/>
  <c r="E431" i="3"/>
  <c r="D431" i="3"/>
  <c r="B431" i="3" a="1"/>
  <c r="B431" i="3" s="1"/>
  <c r="D430" i="3"/>
  <c r="F430" i="3" s="1"/>
  <c r="B430" i="3" a="1"/>
  <c r="B430" i="3" s="1"/>
  <c r="E429" i="3"/>
  <c r="F429" i="3" s="1"/>
  <c r="B429" i="3" a="1"/>
  <c r="B429" i="3" s="1"/>
  <c r="E428" i="3"/>
  <c r="F428" i="3" s="1"/>
  <c r="B428" i="3" a="1"/>
  <c r="B428" i="3" s="1"/>
  <c r="F427" i="3"/>
  <c r="B427" i="3" a="1"/>
  <c r="B427" i="3" s="1"/>
  <c r="E426" i="3"/>
  <c r="B426" i="3" a="1"/>
  <c r="B426" i="3" s="1"/>
  <c r="E425" i="3"/>
  <c r="D425" i="3"/>
  <c r="B425" i="3" a="1"/>
  <c r="B425" i="3" s="1"/>
  <c r="E424" i="3"/>
  <c r="F424" i="3" s="1"/>
  <c r="D426" i="3" s="1"/>
  <c r="B424" i="3" a="1"/>
  <c r="B424" i="3" s="1"/>
  <c r="F421" i="3"/>
  <c r="B421" i="3" a="1"/>
  <c r="B421" i="3" s="1"/>
  <c r="F420" i="3"/>
  <c r="B420" i="3" a="1"/>
  <c r="B420" i="3" s="1"/>
  <c r="E419" i="3"/>
  <c r="F419" i="3" s="1"/>
  <c r="B419" i="3" a="1"/>
  <c r="B419" i="3" s="1"/>
  <c r="E418" i="3"/>
  <c r="F418" i="3" s="1"/>
  <c r="B418" i="3" a="1"/>
  <c r="B418" i="3" s="1"/>
  <c r="E417" i="3"/>
  <c r="F417" i="3" s="1"/>
  <c r="B417" i="3" a="1"/>
  <c r="B417" i="3" s="1"/>
  <c r="F416" i="3"/>
  <c r="B416" i="3" a="1"/>
  <c r="B416" i="3" s="1"/>
  <c r="E415" i="3"/>
  <c r="F415" i="3" s="1"/>
  <c r="B415" i="3" a="1"/>
  <c r="B415" i="3" s="1"/>
  <c r="E414" i="3"/>
  <c r="F414" i="3" s="1"/>
  <c r="B414" i="3" a="1"/>
  <c r="B414" i="3" s="1"/>
  <c r="F413" i="3"/>
  <c r="B413" i="3" a="1"/>
  <c r="B413" i="3" s="1"/>
  <c r="E412" i="3"/>
  <c r="B412" i="3" a="1"/>
  <c r="B412" i="3" s="1"/>
  <c r="E411" i="3"/>
  <c r="D411" i="3"/>
  <c r="B411" i="3" a="1"/>
  <c r="B411" i="3" s="1"/>
  <c r="E410" i="3"/>
  <c r="F410" i="3" s="1"/>
  <c r="B410" i="3" a="1"/>
  <c r="B410" i="3" s="1"/>
  <c r="F407" i="3"/>
  <c r="B407" i="3" a="1"/>
  <c r="B407" i="3" s="1"/>
  <c r="B406" i="3" a="1"/>
  <c r="B406" i="3" s="1"/>
  <c r="E405" i="3"/>
  <c r="F405" i="3" s="1"/>
  <c r="B405" i="3" a="1"/>
  <c r="B405" i="3" s="1"/>
  <c r="F404" i="3"/>
  <c r="B404" i="3" a="1"/>
  <c r="B404" i="3" s="1"/>
  <c r="E403" i="3"/>
  <c r="B403" i="3" a="1"/>
  <c r="B403" i="3" s="1"/>
  <c r="E402" i="3"/>
  <c r="D402" i="3"/>
  <c r="B402" i="3" a="1"/>
  <c r="B402" i="3" s="1"/>
  <c r="E401" i="3"/>
  <c r="F401" i="3" s="1"/>
  <c r="B401" i="3" a="1"/>
  <c r="B401" i="3" s="1"/>
  <c r="F398" i="3"/>
  <c r="B398" i="3" a="1"/>
  <c r="B398" i="3" s="1"/>
  <c r="E397" i="3"/>
  <c r="F397" i="3" s="1"/>
  <c r="B397" i="3" a="1"/>
  <c r="B397" i="3" s="1"/>
  <c r="B396" i="3" a="1"/>
  <c r="B396" i="3" s="1"/>
  <c r="E395" i="3"/>
  <c r="F395" i="3" s="1"/>
  <c r="B395" i="3" a="1"/>
  <c r="B395" i="3" s="1"/>
  <c r="E394" i="3"/>
  <c r="F394" i="3" s="1"/>
  <c r="B394" i="3" a="1"/>
  <c r="B394" i="3" s="1"/>
  <c r="F393" i="3"/>
  <c r="B393" i="3" a="1"/>
  <c r="B393" i="3" s="1"/>
  <c r="E392" i="3"/>
  <c r="B392" i="3" a="1"/>
  <c r="B392" i="3" s="1"/>
  <c r="E391" i="3"/>
  <c r="D391" i="3"/>
  <c r="B391" i="3" a="1"/>
  <c r="B391" i="3" s="1"/>
  <c r="E390" i="3"/>
  <c r="F390" i="3" s="1"/>
  <c r="D392" i="3" s="1"/>
  <c r="B390" i="3" a="1"/>
  <c r="B390" i="3" s="1"/>
  <c r="F387" i="3"/>
  <c r="B387" i="3" a="1"/>
  <c r="B387" i="3" s="1"/>
  <c r="E386" i="3"/>
  <c r="F386" i="3" s="1"/>
  <c r="B386" i="3" a="1"/>
  <c r="B386" i="3" s="1"/>
  <c r="E385" i="3"/>
  <c r="F385" i="3" s="1"/>
  <c r="B385" i="3" a="1"/>
  <c r="B385" i="3" s="1"/>
  <c r="E384" i="3"/>
  <c r="F384" i="3" s="1"/>
  <c r="B384" i="3" a="1"/>
  <c r="B384" i="3" s="1"/>
  <c r="E383" i="3"/>
  <c r="F383" i="3" s="1"/>
  <c r="B383" i="3" a="1"/>
  <c r="B383" i="3" s="1"/>
  <c r="E382" i="3"/>
  <c r="D382" i="3"/>
  <c r="B382" i="3" a="1"/>
  <c r="B382" i="3" s="1"/>
  <c r="E381" i="3"/>
  <c r="D381" i="3"/>
  <c r="B381" i="3" a="1"/>
  <c r="B381" i="3" s="1"/>
  <c r="E380" i="3"/>
  <c r="F380" i="3" s="1"/>
  <c r="B380" i="3" a="1"/>
  <c r="B380" i="3" s="1"/>
  <c r="F379" i="3"/>
  <c r="B379" i="3" a="1"/>
  <c r="B379" i="3" s="1"/>
  <c r="E378" i="3"/>
  <c r="B378" i="3" a="1"/>
  <c r="B378" i="3" s="1"/>
  <c r="E377" i="3"/>
  <c r="D377" i="3"/>
  <c r="B377" i="3" a="1"/>
  <c r="B377" i="3" s="1"/>
  <c r="E376" i="3"/>
  <c r="F376" i="3" s="1"/>
  <c r="B376" i="3" a="1"/>
  <c r="B376" i="3" s="1"/>
  <c r="F373" i="3"/>
  <c r="B373" i="3" a="1"/>
  <c r="B373" i="3" s="1"/>
  <c r="E372" i="3"/>
  <c r="F372" i="3" s="1"/>
  <c r="B372" i="3" a="1"/>
  <c r="B372" i="3" s="1"/>
  <c r="E371" i="3"/>
  <c r="F371" i="3" s="1"/>
  <c r="B371" i="3" a="1"/>
  <c r="B371" i="3" s="1"/>
  <c r="E370" i="3"/>
  <c r="F370" i="3" s="1"/>
  <c r="B370" i="3" a="1"/>
  <c r="B370" i="3" s="1"/>
  <c r="E369" i="3"/>
  <c r="D369" i="3"/>
  <c r="B369" i="3" a="1"/>
  <c r="B369" i="3" s="1"/>
  <c r="E368" i="3"/>
  <c r="D368" i="3"/>
  <c r="B368" i="3" a="1"/>
  <c r="B368" i="3" s="1"/>
  <c r="E367" i="3"/>
  <c r="F367" i="3" s="1"/>
  <c r="B367" i="3" a="1"/>
  <c r="B367" i="3" s="1"/>
  <c r="E366" i="3"/>
  <c r="F366" i="3" s="1"/>
  <c r="B366" i="3" a="1"/>
  <c r="B366" i="3" s="1"/>
  <c r="F365" i="3"/>
  <c r="B365" i="3" a="1"/>
  <c r="B365" i="3" s="1"/>
  <c r="E364" i="3"/>
  <c r="B364" i="3" a="1"/>
  <c r="B364" i="3" s="1"/>
  <c r="E363" i="3"/>
  <c r="D363" i="3"/>
  <c r="B363" i="3" a="1"/>
  <c r="B363" i="3" s="1"/>
  <c r="E362" i="3"/>
  <c r="F362" i="3" s="1"/>
  <c r="B362" i="3" a="1"/>
  <c r="B362" i="3" s="1"/>
  <c r="F359" i="3"/>
  <c r="B359" i="3" a="1"/>
  <c r="B359" i="3" s="1"/>
  <c r="E358" i="3"/>
  <c r="F358" i="3" s="1"/>
  <c r="B358" i="3" a="1"/>
  <c r="B358" i="3" s="1"/>
  <c r="E357" i="3"/>
  <c r="F357" i="3" s="1"/>
  <c r="B357" i="3" a="1"/>
  <c r="B357" i="3" s="1"/>
  <c r="B356" i="3" a="1"/>
  <c r="B356" i="3" s="1"/>
  <c r="E355" i="3"/>
  <c r="D355" i="3"/>
  <c r="B355" i="3" a="1"/>
  <c r="B355" i="3" s="1"/>
  <c r="E354" i="3"/>
  <c r="D354" i="3"/>
  <c r="B354" i="3" a="1"/>
  <c r="B354" i="3" s="1"/>
  <c r="E353" i="3"/>
  <c r="F353" i="3" s="1"/>
  <c r="B353" i="3" a="1"/>
  <c r="B353" i="3" s="1"/>
  <c r="E352" i="3"/>
  <c r="F352" i="3" s="1"/>
  <c r="B352" i="3" a="1"/>
  <c r="B352" i="3" s="1"/>
  <c r="F351" i="3"/>
  <c r="B351" i="3" a="1"/>
  <c r="B351" i="3" s="1"/>
  <c r="E350" i="3"/>
  <c r="B350" i="3" a="1"/>
  <c r="B350" i="3" s="1"/>
  <c r="E349" i="3"/>
  <c r="D349" i="3"/>
  <c r="B349" i="3" a="1"/>
  <c r="B349" i="3" s="1"/>
  <c r="E348" i="3"/>
  <c r="F348" i="3" s="1"/>
  <c r="B348" i="3" a="1"/>
  <c r="B348" i="3" s="1"/>
  <c r="F345" i="3"/>
  <c r="B345" i="3" a="1"/>
  <c r="B345" i="3" s="1"/>
  <c r="F344" i="3"/>
  <c r="B344" i="3" a="1"/>
  <c r="B344" i="3" s="1"/>
  <c r="E343" i="3"/>
  <c r="F343" i="3" s="1"/>
  <c r="B343" i="3" a="1"/>
  <c r="B343" i="3" s="1"/>
  <c r="E342" i="3"/>
  <c r="F342" i="3" s="1"/>
  <c r="B342" i="3" a="1"/>
  <c r="B342" i="3" s="1"/>
  <c r="F341" i="3"/>
  <c r="B341" i="3" a="1"/>
  <c r="B341" i="3" s="1"/>
  <c r="E340" i="3"/>
  <c r="B340" i="3" a="1"/>
  <c r="B340" i="3" s="1"/>
  <c r="E339" i="3"/>
  <c r="D339" i="3"/>
  <c r="B339" i="3" a="1"/>
  <c r="B339" i="3" s="1"/>
  <c r="E338" i="3"/>
  <c r="F338" i="3" s="1"/>
  <c r="B338" i="3" a="1"/>
  <c r="B338" i="3" s="1"/>
  <c r="F335" i="3"/>
  <c r="B335" i="3" a="1"/>
  <c r="B335" i="3" s="1"/>
  <c r="F334" i="3"/>
  <c r="B334" i="3" a="1"/>
  <c r="B334" i="3" s="1"/>
  <c r="E333" i="3"/>
  <c r="F333" i="3" s="1"/>
  <c r="B333" i="3" a="1"/>
  <c r="B333" i="3" s="1"/>
  <c r="E332" i="3"/>
  <c r="F332" i="3" s="1"/>
  <c r="B332" i="3" a="1"/>
  <c r="B332" i="3" s="1"/>
  <c r="F331" i="3"/>
  <c r="B331" i="3" a="1"/>
  <c r="B331" i="3" s="1"/>
  <c r="E330" i="3"/>
  <c r="B330" i="3" a="1"/>
  <c r="B330" i="3" s="1"/>
  <c r="E329" i="3"/>
  <c r="D329" i="3"/>
  <c r="B329" i="3" a="1"/>
  <c r="B329" i="3" s="1"/>
  <c r="E328" i="3"/>
  <c r="F328" i="3" s="1"/>
  <c r="B328" i="3" a="1"/>
  <c r="B328" i="3" s="1"/>
  <c r="F323" i="3"/>
  <c r="B323" i="3" a="1"/>
  <c r="B323" i="3" s="1"/>
  <c r="F322" i="3"/>
  <c r="B322" i="3" a="1"/>
  <c r="B322" i="3" s="1"/>
  <c r="E321" i="3"/>
  <c r="F321" i="3" s="1"/>
  <c r="B321" i="3" a="1"/>
  <c r="B321" i="3" s="1"/>
  <c r="E320" i="3"/>
  <c r="F320" i="3" s="1"/>
  <c r="B320" i="3" a="1"/>
  <c r="B320" i="3" s="1"/>
  <c r="F319" i="3"/>
  <c r="B319" i="3" a="1"/>
  <c r="B319" i="3" s="1"/>
  <c r="E318" i="3"/>
  <c r="B318" i="3" a="1"/>
  <c r="B318" i="3" s="1"/>
  <c r="E317" i="3"/>
  <c r="D317" i="3"/>
  <c r="B317" i="3" a="1"/>
  <c r="B317" i="3" s="1"/>
  <c r="E316" i="3"/>
  <c r="F316" i="3" s="1"/>
  <c r="B316" i="3" a="1"/>
  <c r="B316" i="3" s="1"/>
  <c r="F312" i="3"/>
  <c r="B312" i="3" a="1"/>
  <c r="B312" i="3" s="1"/>
  <c r="E311" i="3"/>
  <c r="F311" i="3" s="1"/>
  <c r="B311" i="3" a="1"/>
  <c r="B311" i="3" s="1"/>
  <c r="E310" i="3"/>
  <c r="D310" i="3"/>
  <c r="B310" i="3" a="1"/>
  <c r="B310" i="3" s="1"/>
  <c r="E309" i="3"/>
  <c r="D309" i="3"/>
  <c r="B309" i="3" a="1"/>
  <c r="B309" i="3" s="1"/>
  <c r="E308" i="3"/>
  <c r="F308" i="3" s="1"/>
  <c r="B308" i="3" a="1"/>
  <c r="B308" i="3" s="1"/>
  <c r="E307" i="3"/>
  <c r="F307" i="3" s="1"/>
  <c r="B307" i="3" a="1"/>
  <c r="B307" i="3" s="1"/>
  <c r="F306" i="3"/>
  <c r="B306" i="3" a="1"/>
  <c r="B306" i="3" s="1"/>
  <c r="E305" i="3"/>
  <c r="B305" i="3" a="1"/>
  <c r="B305" i="3" s="1"/>
  <c r="E304" i="3"/>
  <c r="D304" i="3"/>
  <c r="B304" i="3" a="1"/>
  <c r="B304" i="3" s="1"/>
  <c r="E303" i="3"/>
  <c r="F303" i="3" s="1"/>
  <c r="B303" i="3" a="1"/>
  <c r="B303" i="3" s="1"/>
  <c r="F300" i="3"/>
  <c r="B300" i="3" a="1"/>
  <c r="B300" i="3" s="1"/>
  <c r="E299" i="3"/>
  <c r="F299" i="3" s="1"/>
  <c r="B299" i="3" a="1"/>
  <c r="B299" i="3" s="1"/>
  <c r="F298" i="3"/>
  <c r="B298" i="3" a="1"/>
  <c r="B298" i="3" s="1"/>
  <c r="E297" i="3"/>
  <c r="B297" i="3" a="1"/>
  <c r="B297" i="3" s="1"/>
  <c r="E296" i="3"/>
  <c r="D296" i="3"/>
  <c r="B296" i="3" a="1"/>
  <c r="B296" i="3" s="1"/>
  <c r="E295" i="3"/>
  <c r="F295" i="3" s="1"/>
  <c r="B295" i="3" a="1"/>
  <c r="B295" i="3" s="1"/>
  <c r="F292" i="3"/>
  <c r="B292" i="3" a="1"/>
  <c r="B292" i="3" s="1"/>
  <c r="E291" i="3"/>
  <c r="F291" i="3" s="1"/>
  <c r="B291" i="3" a="1"/>
  <c r="B291" i="3" s="1"/>
  <c r="E290" i="3"/>
  <c r="D290" i="3"/>
  <c r="B290" i="3" a="1"/>
  <c r="B290" i="3" s="1"/>
  <c r="E289" i="3"/>
  <c r="D289" i="3"/>
  <c r="B289" i="3" a="1"/>
  <c r="B289" i="3" s="1"/>
  <c r="E288" i="3"/>
  <c r="F288" i="3" s="1"/>
  <c r="B288" i="3" a="1"/>
  <c r="B288" i="3" s="1"/>
  <c r="E287" i="3"/>
  <c r="F287" i="3" s="1"/>
  <c r="B287" i="3" a="1"/>
  <c r="B287" i="3" s="1"/>
  <c r="F286" i="3"/>
  <c r="B286" i="3" a="1"/>
  <c r="B286" i="3" s="1"/>
  <c r="E285" i="3"/>
  <c r="B285" i="3" a="1"/>
  <c r="B285" i="3" s="1"/>
  <c r="E284" i="3"/>
  <c r="D284" i="3"/>
  <c r="B284" i="3" a="1"/>
  <c r="B284" i="3" s="1"/>
  <c r="E283" i="3"/>
  <c r="F283" i="3" s="1"/>
  <c r="D285" i="3" s="1"/>
  <c r="B283" i="3" a="1"/>
  <c r="B283" i="3" s="1"/>
  <c r="F280" i="3"/>
  <c r="B280" i="3" a="1"/>
  <c r="B280" i="3" s="1"/>
  <c r="E279" i="3"/>
  <c r="F279" i="3" s="1"/>
  <c r="B279" i="3" a="1"/>
  <c r="B279" i="3" s="1"/>
  <c r="E278" i="3"/>
  <c r="F278" i="3" s="1"/>
  <c r="B278" i="3" a="1"/>
  <c r="B278" i="3" s="1"/>
  <c r="F277" i="3"/>
  <c r="B277" i="3" a="1"/>
  <c r="B277" i="3" s="1"/>
  <c r="E276" i="3"/>
  <c r="B276" i="3" a="1"/>
  <c r="B276" i="3" s="1"/>
  <c r="E275" i="3"/>
  <c r="D275" i="3"/>
  <c r="B275" i="3" a="1"/>
  <c r="B275" i="3" s="1"/>
  <c r="E274" i="3"/>
  <c r="F274" i="3" s="1"/>
  <c r="D276" i="3" s="1"/>
  <c r="B274" i="3" a="1"/>
  <c r="B274" i="3" s="1"/>
  <c r="F271" i="3"/>
  <c r="B271" i="3" a="1"/>
  <c r="B271" i="3" s="1"/>
  <c r="E270" i="3"/>
  <c r="F270" i="3" s="1"/>
  <c r="B270" i="3" a="1"/>
  <c r="B270" i="3" s="1"/>
  <c r="E269" i="3"/>
  <c r="F269" i="3" s="1"/>
  <c r="B269" i="3" a="1"/>
  <c r="B269" i="3" s="1"/>
  <c r="F268" i="3"/>
  <c r="B268" i="3" a="1"/>
  <c r="B268" i="3" s="1"/>
  <c r="E267" i="3"/>
  <c r="B267" i="3" a="1"/>
  <c r="B267" i="3" s="1"/>
  <c r="E266" i="3"/>
  <c r="D266" i="3"/>
  <c r="B266" i="3" a="1"/>
  <c r="B266" i="3" s="1"/>
  <c r="E265" i="3"/>
  <c r="F265" i="3" s="1"/>
  <c r="B265" i="3" a="1"/>
  <c r="B265" i="3" s="1"/>
  <c r="F262" i="3"/>
  <c r="B262" i="3" a="1"/>
  <c r="B262" i="3" s="1"/>
  <c r="E261" i="3"/>
  <c r="F261" i="3" s="1"/>
  <c r="B261" i="3" a="1"/>
  <c r="B261" i="3" s="1"/>
  <c r="E260" i="3"/>
  <c r="F260" i="3" s="1"/>
  <c r="B260" i="3" a="1"/>
  <c r="B260" i="3" s="1"/>
  <c r="F259" i="3"/>
  <c r="B259" i="3" a="1"/>
  <c r="B259" i="3" s="1"/>
  <c r="E258" i="3"/>
  <c r="B258" i="3" a="1"/>
  <c r="B258" i="3" s="1"/>
  <c r="E257" i="3"/>
  <c r="D257" i="3"/>
  <c r="B257" i="3" a="1"/>
  <c r="B257" i="3" s="1"/>
  <c r="E256" i="3"/>
  <c r="F256" i="3" s="1"/>
  <c r="B256" i="3" a="1"/>
  <c r="B256" i="3" s="1"/>
  <c r="F253" i="3"/>
  <c r="B253" i="3" a="1"/>
  <c r="B253" i="3" s="1"/>
  <c r="E252" i="3"/>
  <c r="F252" i="3" s="1"/>
  <c r="B252" i="3" a="1"/>
  <c r="B252" i="3" s="1"/>
  <c r="E251" i="3"/>
  <c r="F251" i="3" s="1"/>
  <c r="B251" i="3" a="1"/>
  <c r="B251" i="3" s="1"/>
  <c r="F250" i="3"/>
  <c r="B250" i="3" a="1"/>
  <c r="B250" i="3" s="1"/>
  <c r="E249" i="3"/>
  <c r="B249" i="3" a="1"/>
  <c r="B249" i="3" s="1"/>
  <c r="E248" i="3"/>
  <c r="D248" i="3"/>
  <c r="B248" i="3" a="1"/>
  <c r="B248" i="3" s="1"/>
  <c r="E247" i="3"/>
  <c r="F247" i="3" s="1"/>
  <c r="B247" i="3" a="1"/>
  <c r="B247" i="3" s="1"/>
  <c r="F244" i="3"/>
  <c r="B244" i="3" a="1"/>
  <c r="B244" i="3" s="1"/>
  <c r="E243" i="3"/>
  <c r="F243" i="3" s="1"/>
  <c r="B243" i="3" a="1"/>
  <c r="B243" i="3" s="1"/>
  <c r="E242" i="3"/>
  <c r="F242" i="3" s="1"/>
  <c r="B242" i="3" a="1"/>
  <c r="B242" i="3" s="1"/>
  <c r="F241" i="3"/>
  <c r="B241" i="3" a="1"/>
  <c r="B241" i="3" s="1"/>
  <c r="E240" i="3"/>
  <c r="B240" i="3" a="1"/>
  <c r="B240" i="3" s="1"/>
  <c r="E239" i="3"/>
  <c r="D239" i="3"/>
  <c r="B239" i="3" a="1"/>
  <c r="B239" i="3" s="1"/>
  <c r="E238" i="3"/>
  <c r="F238" i="3" s="1"/>
  <c r="B238" i="3" a="1"/>
  <c r="B238" i="3" s="1"/>
  <c r="F235" i="3"/>
  <c r="B235" i="3" a="1"/>
  <c r="B235" i="3" s="1"/>
  <c r="F234" i="3"/>
  <c r="B234" i="3" a="1"/>
  <c r="B234" i="3" s="1"/>
  <c r="E233" i="3"/>
  <c r="F233" i="3" s="1"/>
  <c r="B233" i="3" a="1"/>
  <c r="B233" i="3" s="1"/>
  <c r="E232" i="3"/>
  <c r="D232" i="3"/>
  <c r="B232" i="3" a="1"/>
  <c r="B232" i="3" s="1"/>
  <c r="E231" i="3"/>
  <c r="F231" i="3" s="1"/>
  <c r="B231" i="3" a="1"/>
  <c r="B231" i="3" s="1"/>
  <c r="F230" i="3"/>
  <c r="B230" i="3" a="1"/>
  <c r="B230" i="3" s="1"/>
  <c r="E229" i="3"/>
  <c r="B229" i="3" a="1"/>
  <c r="B229" i="3" s="1"/>
  <c r="E228" i="3"/>
  <c r="D228" i="3"/>
  <c r="B228" i="3" a="1"/>
  <c r="B228" i="3" s="1"/>
  <c r="E227" i="3"/>
  <c r="F227" i="3" s="1"/>
  <c r="B227" i="3" a="1"/>
  <c r="B227" i="3" s="1"/>
  <c r="F224" i="3"/>
  <c r="B224" i="3" a="1"/>
  <c r="B224" i="3" s="1"/>
  <c r="F223" i="3"/>
  <c r="B223" i="3" a="1"/>
  <c r="B223" i="3" s="1"/>
  <c r="E222" i="3"/>
  <c r="F222" i="3" s="1"/>
  <c r="B222" i="3" a="1"/>
  <c r="B222" i="3" s="1"/>
  <c r="E221" i="3"/>
  <c r="F221" i="3" s="1"/>
  <c r="B221" i="3" a="1"/>
  <c r="B221" i="3" s="1"/>
  <c r="E220" i="3"/>
  <c r="F220" i="3" s="1"/>
  <c r="B220" i="3" a="1"/>
  <c r="B220" i="3" s="1"/>
  <c r="F219" i="3"/>
  <c r="B219" i="3" a="1"/>
  <c r="B219" i="3" s="1"/>
  <c r="E218" i="3"/>
  <c r="B218" i="3" a="1"/>
  <c r="B218" i="3" s="1"/>
  <c r="E217" i="3"/>
  <c r="D217" i="3"/>
  <c r="B217" i="3" a="1"/>
  <c r="B217" i="3" s="1"/>
  <c r="E216" i="3"/>
  <c r="F216" i="3" s="1"/>
  <c r="D218" i="3" s="1"/>
  <c r="B216" i="3" a="1"/>
  <c r="B216" i="3" s="1"/>
  <c r="F213" i="3"/>
  <c r="B213" i="3" a="1"/>
  <c r="B213" i="3" s="1"/>
  <c r="E212" i="3"/>
  <c r="F212" i="3" s="1"/>
  <c r="B212" i="3" a="1"/>
  <c r="B212" i="3" s="1"/>
  <c r="F211" i="3"/>
  <c r="B211" i="3" a="1"/>
  <c r="B211" i="3" s="1"/>
  <c r="E210" i="3"/>
  <c r="B210" i="3" a="1"/>
  <c r="B210" i="3" s="1"/>
  <c r="E209" i="3"/>
  <c r="D209" i="3"/>
  <c r="B209" i="3" a="1"/>
  <c r="B209" i="3" s="1"/>
  <c r="E208" i="3"/>
  <c r="F208" i="3" s="1"/>
  <c r="B208" i="3" a="1"/>
  <c r="B208" i="3" s="1"/>
  <c r="F205" i="3"/>
  <c r="B205" i="3" a="1"/>
  <c r="B205" i="3" s="1"/>
  <c r="F204" i="3"/>
  <c r="B204" i="3" a="1"/>
  <c r="B204" i="3" s="1"/>
  <c r="E203" i="3"/>
  <c r="F203" i="3" s="1"/>
  <c r="B203" i="3" a="1"/>
  <c r="B203" i="3" s="1"/>
  <c r="E202" i="3"/>
  <c r="D202" i="3"/>
  <c r="B202" i="3" a="1"/>
  <c r="B202" i="3" s="1"/>
  <c r="E201" i="3"/>
  <c r="F201" i="3" s="1"/>
  <c r="B201" i="3" a="1"/>
  <c r="B201" i="3" s="1"/>
  <c r="F200" i="3"/>
  <c r="B200" i="3" a="1"/>
  <c r="B200" i="3" s="1"/>
  <c r="E199" i="3"/>
  <c r="B199" i="3" a="1"/>
  <c r="B199" i="3" s="1"/>
  <c r="E198" i="3"/>
  <c r="D198" i="3"/>
  <c r="B198" i="3" a="1"/>
  <c r="B198" i="3" s="1"/>
  <c r="E197" i="3"/>
  <c r="F197" i="3" s="1"/>
  <c r="D199" i="3" s="1"/>
  <c r="B197" i="3" a="1"/>
  <c r="B197" i="3" s="1"/>
  <c r="F194" i="3"/>
  <c r="B194" i="3" a="1"/>
  <c r="B194" i="3" s="1"/>
  <c r="F193" i="3"/>
  <c r="B193" i="3" a="1"/>
  <c r="B193" i="3" s="1"/>
  <c r="E192" i="3"/>
  <c r="F192" i="3" s="1"/>
  <c r="B192" i="3" a="1"/>
  <c r="B192" i="3" s="1"/>
  <c r="E191" i="3"/>
  <c r="F191" i="3" s="1"/>
  <c r="B191" i="3" a="1"/>
  <c r="B191" i="3" s="1"/>
  <c r="F190" i="3"/>
  <c r="B190" i="3" a="1"/>
  <c r="B190" i="3" s="1"/>
  <c r="E189" i="3"/>
  <c r="B189" i="3" a="1"/>
  <c r="B189" i="3" s="1"/>
  <c r="E188" i="3"/>
  <c r="D188" i="3"/>
  <c r="B188" i="3" a="1"/>
  <c r="B188" i="3" s="1"/>
  <c r="E187" i="3"/>
  <c r="F187" i="3" s="1"/>
  <c r="B187" i="3" a="1"/>
  <c r="B187" i="3" s="1"/>
  <c r="F184" i="3"/>
  <c r="B184" i="3" a="1"/>
  <c r="B184" i="3" s="1"/>
  <c r="E183" i="3"/>
  <c r="F183" i="3" s="1"/>
  <c r="B183" i="3" a="1"/>
  <c r="B183" i="3" s="1"/>
  <c r="E182" i="3"/>
  <c r="F182" i="3" s="1"/>
  <c r="B182" i="3" a="1"/>
  <c r="B182" i="3" s="1"/>
  <c r="E181" i="3"/>
  <c r="F181" i="3" s="1"/>
  <c r="B181" i="3" a="1"/>
  <c r="B181" i="3" s="1"/>
  <c r="E180" i="3"/>
  <c r="F180" i="3" s="1"/>
  <c r="B180" i="3" a="1"/>
  <c r="B180" i="3" s="1"/>
  <c r="F179" i="3"/>
  <c r="B179" i="3" a="1"/>
  <c r="B179" i="3" s="1"/>
  <c r="E178" i="3"/>
  <c r="B178" i="3" a="1"/>
  <c r="B178" i="3" s="1"/>
  <c r="E177" i="3"/>
  <c r="D177" i="3"/>
  <c r="B177" i="3" a="1"/>
  <c r="B177" i="3" s="1"/>
  <c r="E176" i="3"/>
  <c r="F176" i="3" s="1"/>
  <c r="D178" i="3" s="1"/>
  <c r="B176" i="3" a="1"/>
  <c r="B176" i="3" s="1"/>
  <c r="F173" i="3"/>
  <c r="B173" i="3" a="1"/>
  <c r="B173" i="3" s="1"/>
  <c r="E172" i="3"/>
  <c r="F172" i="3" s="1"/>
  <c r="B172" i="3" a="1"/>
  <c r="B172" i="3" s="1"/>
  <c r="F171" i="3"/>
  <c r="B171" i="3" a="1"/>
  <c r="B171" i="3" s="1"/>
  <c r="E170" i="3"/>
  <c r="F170" i="3" s="1"/>
  <c r="B170" i="3" a="1"/>
  <c r="B170" i="3" s="1"/>
  <c r="E169" i="3"/>
  <c r="D169" i="3"/>
  <c r="B169" i="3" a="1"/>
  <c r="B169" i="3" s="1"/>
  <c r="E168" i="3"/>
  <c r="F168" i="3" s="1"/>
  <c r="B168" i="3" a="1"/>
  <c r="B168" i="3" s="1"/>
  <c r="F167" i="3"/>
  <c r="B167" i="3" a="1"/>
  <c r="B167" i="3" s="1"/>
  <c r="E166" i="3"/>
  <c r="B166" i="3" a="1"/>
  <c r="B166" i="3" s="1"/>
  <c r="E165" i="3"/>
  <c r="D165" i="3"/>
  <c r="B165" i="3" a="1"/>
  <c r="B165" i="3" s="1"/>
  <c r="E164" i="3"/>
  <c r="F164" i="3" s="1"/>
  <c r="B164" i="3" a="1"/>
  <c r="B164" i="3" s="1"/>
  <c r="F161" i="3"/>
  <c r="B161" i="3" a="1"/>
  <c r="B161" i="3" s="1"/>
  <c r="E160" i="3"/>
  <c r="F160" i="3" s="1"/>
  <c r="B160" i="3" a="1"/>
  <c r="B160" i="3" s="1"/>
  <c r="E159" i="3"/>
  <c r="F159" i="3" s="1"/>
  <c r="B159" i="3" a="1"/>
  <c r="B159" i="3" s="1"/>
  <c r="F158" i="3"/>
  <c r="B158" i="3" a="1"/>
  <c r="B158" i="3" s="1"/>
  <c r="E157" i="3"/>
  <c r="B157" i="3" a="1"/>
  <c r="B157" i="3" s="1"/>
  <c r="E156" i="3"/>
  <c r="D156" i="3"/>
  <c r="B156" i="3" a="1"/>
  <c r="B156" i="3" s="1"/>
  <c r="E155" i="3"/>
  <c r="F155" i="3" s="1"/>
  <c r="B155" i="3" a="1"/>
  <c r="B155" i="3" s="1"/>
  <c r="F152" i="3"/>
  <c r="B152" i="3" a="1"/>
  <c r="B152" i="3" s="1"/>
  <c r="E151" i="3"/>
  <c r="F151" i="3" s="1"/>
  <c r="B151" i="3" a="1"/>
  <c r="B151" i="3" s="1"/>
  <c r="E150" i="3"/>
  <c r="D150" i="3"/>
  <c r="B150" i="3" a="1"/>
  <c r="B150" i="3" s="1"/>
  <c r="E149" i="3"/>
  <c r="F149" i="3" s="1"/>
  <c r="B149" i="3" a="1"/>
  <c r="B149" i="3" s="1"/>
  <c r="F148" i="3"/>
  <c r="B148" i="3" a="1"/>
  <c r="B148" i="3" s="1"/>
  <c r="E147" i="3"/>
  <c r="B147" i="3" a="1"/>
  <c r="B147" i="3" s="1"/>
  <c r="E146" i="3"/>
  <c r="D146" i="3"/>
  <c r="B146" i="3" a="1"/>
  <c r="B146" i="3" s="1"/>
  <c r="E145" i="3"/>
  <c r="F145" i="3" s="1"/>
  <c r="B145" i="3" a="1"/>
  <c r="B145" i="3" s="1"/>
  <c r="F142" i="3"/>
  <c r="B142" i="3" a="1"/>
  <c r="B142" i="3" s="1"/>
  <c r="E141" i="3"/>
  <c r="F141" i="3" s="1"/>
  <c r="B141" i="3" a="1"/>
  <c r="B141" i="3" s="1"/>
  <c r="F140" i="3"/>
  <c r="B140" i="3" a="1"/>
  <c r="B140" i="3" s="1"/>
  <c r="E139" i="3"/>
  <c r="B139" i="3" a="1"/>
  <c r="B139" i="3" s="1"/>
  <c r="E138" i="3"/>
  <c r="D138" i="3"/>
  <c r="B138" i="3" a="1"/>
  <c r="B138" i="3" s="1"/>
  <c r="E137" i="3"/>
  <c r="F137" i="3" s="1"/>
  <c r="B137" i="3" a="1"/>
  <c r="B137" i="3" s="1"/>
  <c r="F134" i="3"/>
  <c r="B134" i="3" a="1"/>
  <c r="B134" i="3" s="1"/>
  <c r="F133" i="3"/>
  <c r="B133" i="3" a="1"/>
  <c r="B133" i="3" s="1"/>
  <c r="E132" i="3"/>
  <c r="F132" i="3" s="1"/>
  <c r="B132" i="3" a="1"/>
  <c r="B132" i="3" s="1"/>
  <c r="E131" i="3"/>
  <c r="D131" i="3"/>
  <c r="B131" i="3" a="1"/>
  <c r="B131" i="3" s="1"/>
  <c r="E130" i="3"/>
  <c r="F130" i="3" s="1"/>
  <c r="B130" i="3" a="1"/>
  <c r="B130" i="3" s="1"/>
  <c r="F129" i="3"/>
  <c r="B129" i="3" a="1"/>
  <c r="B129" i="3" s="1"/>
  <c r="E128" i="3"/>
  <c r="B128" i="3" a="1"/>
  <c r="B128" i="3" s="1"/>
  <c r="E127" i="3"/>
  <c r="D127" i="3"/>
  <c r="B127" i="3" a="1"/>
  <c r="B127" i="3" s="1"/>
  <c r="E126" i="3"/>
  <c r="F126" i="3" s="1"/>
  <c r="B126" i="3" a="1"/>
  <c r="B126" i="3" s="1"/>
  <c r="F123" i="3"/>
  <c r="B123" i="3" a="1"/>
  <c r="B123" i="3" s="1"/>
  <c r="F122" i="3"/>
  <c r="B122" i="3" a="1"/>
  <c r="B122" i="3" s="1"/>
  <c r="E121" i="3"/>
  <c r="F121" i="3" s="1"/>
  <c r="B121" i="3" a="1"/>
  <c r="B121" i="3" s="1"/>
  <c r="E120" i="3"/>
  <c r="F120" i="3" s="1"/>
  <c r="B120" i="3" a="1"/>
  <c r="B120" i="3" s="1"/>
  <c r="F119" i="3"/>
  <c r="B119" i="3" a="1"/>
  <c r="B119" i="3" s="1"/>
  <c r="E118" i="3"/>
  <c r="B118" i="3" a="1"/>
  <c r="B118" i="3" s="1"/>
  <c r="E117" i="3"/>
  <c r="D117" i="3"/>
  <c r="B117" i="3" a="1"/>
  <c r="B117" i="3" s="1"/>
  <c r="E116" i="3"/>
  <c r="F116" i="3" s="1"/>
  <c r="B116" i="3" a="1"/>
  <c r="B116" i="3" s="1"/>
  <c r="F113" i="3"/>
  <c r="B113" i="3" a="1"/>
  <c r="B113" i="3" s="1"/>
  <c r="F112" i="3"/>
  <c r="B112" i="3" a="1"/>
  <c r="B112" i="3" s="1"/>
  <c r="E111" i="3"/>
  <c r="F111" i="3" s="1"/>
  <c r="B111" i="3" a="1"/>
  <c r="B111" i="3" s="1"/>
  <c r="E110" i="3"/>
  <c r="B110" i="3" a="1"/>
  <c r="B110" i="3" s="1"/>
  <c r="E109" i="3"/>
  <c r="F109" i="3" s="1"/>
  <c r="B109" i="3" a="1"/>
  <c r="B109" i="3" s="1"/>
  <c r="F108" i="3"/>
  <c r="B108" i="3" a="1"/>
  <c r="B108" i="3" s="1"/>
  <c r="E107" i="3"/>
  <c r="B107" i="3" a="1"/>
  <c r="B107" i="3" s="1"/>
  <c r="E106" i="3"/>
  <c r="D106" i="3"/>
  <c r="B106" i="3" a="1"/>
  <c r="B106" i="3" s="1"/>
  <c r="E105" i="3"/>
  <c r="F105" i="3" s="1"/>
  <c r="D107" i="3" s="1"/>
  <c r="B105" i="3" a="1"/>
  <c r="B105" i="3" s="1"/>
  <c r="F102" i="3"/>
  <c r="B102" i="3" a="1"/>
  <c r="B102" i="3" s="1"/>
  <c r="E101" i="3"/>
  <c r="F101" i="3" s="1"/>
  <c r="B101" i="3" a="1"/>
  <c r="B101" i="3" s="1"/>
  <c r="F100" i="3"/>
  <c r="B100" i="3" a="1"/>
  <c r="B100" i="3" s="1"/>
  <c r="E99" i="3"/>
  <c r="F99" i="3" s="1"/>
  <c r="B99" i="3" a="1"/>
  <c r="B99" i="3" s="1"/>
  <c r="E98" i="3"/>
  <c r="F98" i="3" s="1"/>
  <c r="B98" i="3" a="1"/>
  <c r="B98" i="3" s="1"/>
  <c r="E97" i="3"/>
  <c r="D97" i="3"/>
  <c r="B97" i="3" a="1"/>
  <c r="B97" i="3" s="1"/>
  <c r="E96" i="3"/>
  <c r="D96" i="3"/>
  <c r="B96" i="3" a="1"/>
  <c r="B96" i="3" s="1"/>
  <c r="F95" i="3"/>
  <c r="B95" i="3" a="1"/>
  <c r="B95" i="3" s="1"/>
  <c r="E94" i="3"/>
  <c r="B94" i="3" a="1"/>
  <c r="B94" i="3" s="1"/>
  <c r="E93" i="3"/>
  <c r="D93" i="3"/>
  <c r="B93" i="3" a="1"/>
  <c r="B93" i="3" s="1"/>
  <c r="E92" i="3"/>
  <c r="F92" i="3" s="1"/>
  <c r="B92" i="3" a="1"/>
  <c r="B92" i="3" s="1"/>
  <c r="E91" i="3"/>
  <c r="F91" i="3" s="1"/>
  <c r="B91" i="3" a="1"/>
  <c r="B91" i="3" s="1"/>
  <c r="E90" i="3"/>
  <c r="F90" i="3" s="1"/>
  <c r="B90" i="3" a="1"/>
  <c r="B90" i="3" s="1"/>
  <c r="F87" i="3"/>
  <c r="B87" i="3" a="1"/>
  <c r="B87" i="3" s="1"/>
  <c r="E86" i="3"/>
  <c r="F86" i="3" s="1"/>
  <c r="B86" i="3" a="1"/>
  <c r="B86" i="3" s="1"/>
  <c r="F85" i="3"/>
  <c r="B85" i="3" a="1"/>
  <c r="B85" i="3" s="1"/>
  <c r="E84" i="3"/>
  <c r="F84" i="3" s="1"/>
  <c r="B84" i="3" a="1"/>
  <c r="B84" i="3" s="1"/>
  <c r="E83" i="3"/>
  <c r="F83" i="3" s="1"/>
  <c r="B83" i="3" a="1"/>
  <c r="B83" i="3" s="1"/>
  <c r="E82" i="3"/>
  <c r="F82" i="3" s="1"/>
  <c r="B82" i="3" a="1"/>
  <c r="B82" i="3" s="1"/>
  <c r="E81" i="3"/>
  <c r="D81" i="3"/>
  <c r="B81" i="3" a="1"/>
  <c r="B81" i="3" s="1"/>
  <c r="E80" i="3"/>
  <c r="F80" i="3" s="1"/>
  <c r="B80" i="3" a="1"/>
  <c r="B80" i="3" s="1"/>
  <c r="E79" i="3"/>
  <c r="D79" i="3"/>
  <c r="B79" i="3" a="1"/>
  <c r="B79" i="3" s="1"/>
  <c r="E78" i="3"/>
  <c r="D78" i="3"/>
  <c r="B78" i="3" a="1"/>
  <c r="B78" i="3" s="1"/>
  <c r="E77" i="3"/>
  <c r="D77" i="3"/>
  <c r="B77" i="3" a="1"/>
  <c r="B77" i="3" s="1"/>
  <c r="E76" i="3"/>
  <c r="D76" i="3"/>
  <c r="B76" i="3" a="1"/>
  <c r="B76" i="3" s="1"/>
  <c r="E75" i="3"/>
  <c r="D75" i="3"/>
  <c r="B75" i="3" a="1"/>
  <c r="B75" i="3" s="1"/>
  <c r="E74" i="3"/>
  <c r="D74" i="3"/>
  <c r="B74" i="3" a="1"/>
  <c r="B74" i="3" s="1"/>
  <c r="F73" i="3"/>
  <c r="B73" i="3" a="1"/>
  <c r="B73" i="3" s="1"/>
  <c r="E72" i="3"/>
  <c r="B72" i="3" a="1"/>
  <c r="B72" i="3" s="1"/>
  <c r="E71" i="3"/>
  <c r="D71" i="3"/>
  <c r="B71" i="3" a="1"/>
  <c r="B71" i="3" s="1"/>
  <c r="E70" i="3"/>
  <c r="F70" i="3" s="1"/>
  <c r="B70" i="3" a="1"/>
  <c r="B70" i="3" s="1"/>
  <c r="E69" i="3"/>
  <c r="F69" i="3" s="1"/>
  <c r="B69" i="3" a="1"/>
  <c r="B69" i="3" s="1"/>
  <c r="E68" i="3"/>
  <c r="F68" i="3" s="1"/>
  <c r="B68" i="3" a="1"/>
  <c r="B68" i="3" s="1"/>
  <c r="F65" i="3"/>
  <c r="B65" i="3" a="1"/>
  <c r="B65" i="3" s="1"/>
  <c r="E64" i="3"/>
  <c r="F64" i="3" s="1"/>
  <c r="B64" i="3" a="1"/>
  <c r="B64" i="3" s="1"/>
  <c r="F63" i="3"/>
  <c r="B63" i="3" a="1"/>
  <c r="B63" i="3" s="1"/>
  <c r="E62" i="3"/>
  <c r="F62" i="3" s="1"/>
  <c r="B62" i="3" a="1"/>
  <c r="B62" i="3" s="1"/>
  <c r="E61" i="3"/>
  <c r="D61" i="3"/>
  <c r="B61" i="3" a="1"/>
  <c r="B61" i="3" s="1"/>
  <c r="E60" i="3"/>
  <c r="D60" i="3"/>
  <c r="B60" i="3" a="1"/>
  <c r="B60" i="3" s="1"/>
  <c r="F59" i="3"/>
  <c r="B59" i="3" a="1"/>
  <c r="B59" i="3" s="1"/>
  <c r="E58" i="3"/>
  <c r="B58" i="3" a="1"/>
  <c r="B58" i="3" s="1"/>
  <c r="E57" i="3"/>
  <c r="D57" i="3"/>
  <c r="B57" i="3" a="1"/>
  <c r="B57" i="3" s="1"/>
  <c r="E56" i="3"/>
  <c r="F56" i="3" s="1"/>
  <c r="B56" i="3" a="1"/>
  <c r="B56" i="3" s="1"/>
  <c r="E55" i="3"/>
  <c r="F55" i="3" s="1"/>
  <c r="B55" i="3" a="1"/>
  <c r="B55" i="3" s="1"/>
  <c r="E54" i="3"/>
  <c r="F54" i="3" s="1"/>
  <c r="D58" i="3" s="1"/>
  <c r="B54" i="3" a="1"/>
  <c r="B54" i="3" s="1"/>
  <c r="F51" i="3"/>
  <c r="B51" i="3" a="1"/>
  <c r="B51" i="3" s="1"/>
  <c r="E50" i="3"/>
  <c r="F50" i="3" s="1"/>
  <c r="B50" i="3" a="1"/>
  <c r="B50" i="3" s="1"/>
  <c r="F49" i="3"/>
  <c r="B49" i="3" a="1"/>
  <c r="B49" i="3" s="1"/>
  <c r="E48" i="3"/>
  <c r="F48" i="3" s="1"/>
  <c r="B48" i="3" a="1"/>
  <c r="B48" i="3" s="1"/>
  <c r="E47" i="3"/>
  <c r="F47" i="3" s="1"/>
  <c r="B47" i="3" a="1"/>
  <c r="B47" i="3" s="1"/>
  <c r="E46" i="3"/>
  <c r="D46" i="3"/>
  <c r="B46" i="3" a="1"/>
  <c r="B46" i="3" s="1"/>
  <c r="F45" i="3"/>
  <c r="B45" i="3" a="1"/>
  <c r="B45" i="3" s="1"/>
  <c r="E44" i="3"/>
  <c r="B44" i="3" a="1"/>
  <c r="B44" i="3" s="1"/>
  <c r="E43" i="3"/>
  <c r="D43" i="3"/>
  <c r="B43" i="3" a="1"/>
  <c r="B43" i="3" s="1"/>
  <c r="E42" i="3"/>
  <c r="F42" i="3" s="1"/>
  <c r="B42" i="3" a="1"/>
  <c r="B42" i="3" s="1"/>
  <c r="E41" i="3"/>
  <c r="F41" i="3" s="1"/>
  <c r="B41" i="3" a="1"/>
  <c r="B41" i="3" s="1"/>
  <c r="E40" i="3"/>
  <c r="F40" i="3" s="1"/>
  <c r="B40" i="3" a="1"/>
  <c r="B40" i="3" s="1"/>
  <c r="F37" i="3"/>
  <c r="B37" i="3" a="1"/>
  <c r="B37" i="3" s="1"/>
  <c r="F36" i="3"/>
  <c r="B36" i="3" a="1"/>
  <c r="B36" i="3" s="1"/>
  <c r="E35" i="3"/>
  <c r="F35" i="3" s="1"/>
  <c r="B35" i="3" a="1"/>
  <c r="B35" i="3" s="1"/>
  <c r="E34" i="3"/>
  <c r="F34" i="3" s="1"/>
  <c r="B34" i="3" a="1"/>
  <c r="B34" i="3" s="1"/>
  <c r="E33" i="3"/>
  <c r="F33" i="3" s="1"/>
  <c r="B33" i="3" a="1"/>
  <c r="B33" i="3" s="1"/>
  <c r="E32" i="3"/>
  <c r="D32" i="3"/>
  <c r="B32" i="3" a="1"/>
  <c r="B32" i="3" s="1"/>
  <c r="E31" i="3"/>
  <c r="F31" i="3" s="1"/>
  <c r="B31" i="3" a="1"/>
  <c r="B31" i="3" s="1"/>
  <c r="F30" i="3"/>
  <c r="B30" i="3" a="1"/>
  <c r="B30" i="3" s="1"/>
  <c r="E29" i="3"/>
  <c r="B29" i="3" a="1"/>
  <c r="B29" i="3" s="1"/>
  <c r="E28" i="3"/>
  <c r="D28" i="3"/>
  <c r="B28" i="3" a="1"/>
  <c r="B28" i="3" s="1"/>
  <c r="E27" i="3"/>
  <c r="F27" i="3" s="1"/>
  <c r="B27" i="3" a="1"/>
  <c r="B27" i="3" s="1"/>
  <c r="F24" i="3"/>
  <c r="B24" i="3" a="1"/>
  <c r="B24" i="3" s="1"/>
  <c r="F23" i="3"/>
  <c r="B23" i="3" a="1"/>
  <c r="B23" i="3" s="1"/>
  <c r="E22" i="3"/>
  <c r="F22" i="3" s="1"/>
  <c r="B22" i="3" a="1"/>
  <c r="B22" i="3" s="1"/>
  <c r="E21" i="3"/>
  <c r="F21" i="3" s="1"/>
  <c r="B21" i="3" a="1"/>
  <c r="B21" i="3" s="1"/>
  <c r="E20" i="3"/>
  <c r="F20" i="3" s="1"/>
  <c r="B20" i="3" a="1"/>
  <c r="B20" i="3" s="1"/>
  <c r="E19" i="3"/>
  <c r="D19" i="3"/>
  <c r="B19" i="3" a="1"/>
  <c r="B19" i="3" s="1"/>
  <c r="E18" i="3"/>
  <c r="F18" i="3" s="1"/>
  <c r="B18" i="3" a="1"/>
  <c r="B18" i="3" s="1"/>
  <c r="F17" i="3"/>
  <c r="B17" i="3" a="1"/>
  <c r="B17" i="3" s="1"/>
  <c r="E16" i="3"/>
  <c r="B16" i="3" a="1"/>
  <c r="B16" i="3" s="1"/>
  <c r="E15" i="3"/>
  <c r="D15" i="3"/>
  <c r="B15" i="3" a="1"/>
  <c r="B15" i="3" s="1"/>
  <c r="E14" i="3"/>
  <c r="F14" i="3" s="1"/>
  <c r="B14" i="3" a="1"/>
  <c r="B14" i="3" s="1"/>
  <c r="F11" i="3"/>
  <c r="B11" i="3" a="1"/>
  <c r="B11" i="3" s="1"/>
  <c r="F10" i="3"/>
  <c r="B10" i="3" a="1"/>
  <c r="B10" i="3" s="1"/>
  <c r="E9" i="3"/>
  <c r="F9" i="3" s="1"/>
  <c r="B9" i="3" a="1"/>
  <c r="B9" i="3" s="1"/>
  <c r="E7" i="3"/>
  <c r="D7" i="3"/>
  <c r="B7" i="3" a="1"/>
  <c r="B7" i="3" s="1"/>
  <c r="E6" i="3"/>
  <c r="F6" i="3" s="1"/>
  <c r="B6" i="3" a="1"/>
  <c r="B6" i="3" s="1"/>
  <c r="F5" i="3"/>
  <c r="B5" i="3" a="1"/>
  <c r="B5" i="3" s="1"/>
  <c r="E4" i="3"/>
  <c r="B4" i="3" a="1"/>
  <c r="B4" i="3" s="1"/>
  <c r="E3" i="3"/>
  <c r="D3" i="3"/>
  <c r="B3" i="3" a="1"/>
  <c r="B3" i="3" s="1"/>
  <c r="E2" i="3"/>
  <c r="F2" i="3" s="1"/>
  <c r="D4" i="3" s="1"/>
  <c r="B2" i="3" a="1"/>
  <c r="B2" i="3" s="1"/>
  <c r="F506" i="3" l="1"/>
  <c r="E356" i="3"/>
  <c r="F356" i="3" s="1"/>
  <c r="E396" i="3"/>
  <c r="F396" i="3" s="1"/>
  <c r="E432" i="3"/>
  <c r="F432" i="3" s="1"/>
  <c r="F275" i="3"/>
  <c r="F78" i="3"/>
  <c r="F107" i="3"/>
  <c r="F218" i="3"/>
  <c r="F169" i="3"/>
  <c r="F209" i="3"/>
  <c r="F74" i="3"/>
  <c r="I7" i="2" s="1"/>
  <c r="F4" i="3"/>
  <c r="F392" i="3"/>
  <c r="F177" i="3"/>
  <c r="F472" i="3"/>
  <c r="F368" i="3"/>
  <c r="F77" i="3"/>
  <c r="F309" i="3"/>
  <c r="F329" i="3"/>
  <c r="F198" i="3"/>
  <c r="F178" i="3"/>
  <c r="F61" i="3"/>
  <c r="L38" i="2"/>
  <c r="F71" i="3"/>
  <c r="F239" i="3"/>
  <c r="F296" i="3"/>
  <c r="F349" i="3"/>
  <c r="F489" i="3"/>
  <c r="F57" i="3"/>
  <c r="F276" i="3"/>
  <c r="F28" i="3"/>
  <c r="F217" i="3"/>
  <c r="G20" i="2" s="1"/>
  <c r="F426" i="3"/>
  <c r="F43" i="3"/>
  <c r="F290" i="3"/>
  <c r="F382" i="3"/>
  <c r="F441" i="3"/>
  <c r="K40" i="2" s="1"/>
  <c r="F450" i="3"/>
  <c r="F138" i="3"/>
  <c r="F202" i="3"/>
  <c r="K18" i="2" s="1"/>
  <c r="L22" i="2"/>
  <c r="F58" i="3"/>
  <c r="F310" i="3"/>
  <c r="F411" i="3"/>
  <c r="F131" i="3"/>
  <c r="F188" i="3"/>
  <c r="F402" i="3"/>
  <c r="F15" i="3"/>
  <c r="F127" i="3"/>
  <c r="F232" i="3"/>
  <c r="K21" i="2" s="1"/>
  <c r="F354" i="3"/>
  <c r="F437" i="3"/>
  <c r="F81" i="3"/>
  <c r="I13" i="2"/>
  <c r="F248" i="3"/>
  <c r="F199" i="3"/>
  <c r="G18" i="2" s="1"/>
  <c r="K5" i="2"/>
  <c r="L4" i="2"/>
  <c r="F97" i="3"/>
  <c r="K8" i="2" s="1"/>
  <c r="F106" i="3"/>
  <c r="F146" i="3"/>
  <c r="H26" i="2"/>
  <c r="F425" i="3"/>
  <c r="F462" i="3"/>
  <c r="F473" i="3"/>
  <c r="H23" i="2"/>
  <c r="F304" i="3"/>
  <c r="H20" i="2"/>
  <c r="F339" i="3"/>
  <c r="F381" i="3"/>
  <c r="K35" i="2" s="1"/>
  <c r="F19" i="3"/>
  <c r="K3" i="2" s="1"/>
  <c r="F32" i="3"/>
  <c r="K4" i="2" s="1"/>
  <c r="F79" i="3"/>
  <c r="F507" i="3"/>
  <c r="F508" i="3"/>
  <c r="L16" i="2"/>
  <c r="I18" i="2"/>
  <c r="L2" i="2"/>
  <c r="J2" i="2"/>
  <c r="I2" i="2"/>
  <c r="H2" i="2"/>
  <c r="J32" i="2"/>
  <c r="J10" i="2"/>
  <c r="H10" i="2"/>
  <c r="K19" i="2"/>
  <c r="L19" i="2"/>
  <c r="H19" i="2"/>
  <c r="H7" i="2"/>
  <c r="L7" i="2"/>
  <c r="D189" i="3"/>
  <c r="F189" i="3" s="1"/>
  <c r="K11" i="2"/>
  <c r="I11" i="2"/>
  <c r="H11" i="2"/>
  <c r="H3" i="2"/>
  <c r="I3" i="2"/>
  <c r="L3" i="2"/>
  <c r="L18" i="2"/>
  <c r="L6" i="2"/>
  <c r="K6" i="2"/>
  <c r="J6" i="2"/>
  <c r="H6" i="2"/>
  <c r="F3" i="3"/>
  <c r="F60" i="3"/>
  <c r="I6" i="2" s="1"/>
  <c r="J11" i="2"/>
  <c r="F266" i="3"/>
  <c r="F317" i="3"/>
  <c r="F369" i="3"/>
  <c r="I15" i="2"/>
  <c r="L17" i="2"/>
  <c r="H22" i="2"/>
  <c r="I26" i="2"/>
  <c r="F377" i="3"/>
  <c r="F96" i="3"/>
  <c r="I8" i="2" s="1"/>
  <c r="F150" i="3"/>
  <c r="K13" i="2" s="1"/>
  <c r="H5" i="2"/>
  <c r="K10" i="2"/>
  <c r="J13" i="2"/>
  <c r="K16" i="2"/>
  <c r="J7" i="2"/>
  <c r="H4" i="2"/>
  <c r="F431" i="3"/>
  <c r="K39" i="2" s="1"/>
  <c r="F484" i="3"/>
  <c r="F511" i="3"/>
  <c r="J9" i="2"/>
  <c r="I4" i="2"/>
  <c r="J19" i="2"/>
  <c r="G39" i="2"/>
  <c r="G6" i="2"/>
  <c r="L12" i="2"/>
  <c r="K23" i="2"/>
  <c r="F117" i="3"/>
  <c r="F490" i="3"/>
  <c r="L14" i="2"/>
  <c r="H16" i="2"/>
  <c r="F110" i="3"/>
  <c r="K9" i="2" s="1"/>
  <c r="F391" i="3"/>
  <c r="F399" i="3" s="1"/>
  <c r="F491" i="3"/>
  <c r="I16" i="2"/>
  <c r="F7" i="3"/>
  <c r="K2" i="2" s="1"/>
  <c r="F93" i="3"/>
  <c r="F228" i="3"/>
  <c r="F463" i="3"/>
  <c r="J16" i="2"/>
  <c r="F285" i="3"/>
  <c r="F75" i="3"/>
  <c r="H18" i="2"/>
  <c r="F156" i="3"/>
  <c r="F165" i="3"/>
  <c r="F289" i="3"/>
  <c r="K27" i="2" s="1"/>
  <c r="F363" i="3"/>
  <c r="F46" i="3"/>
  <c r="I5" i="2" s="1"/>
  <c r="F76" i="3"/>
  <c r="F257" i="3"/>
  <c r="F284" i="3"/>
  <c r="F355" i="3"/>
  <c r="K33" i="2" s="1"/>
  <c r="F488" i="3"/>
  <c r="F503" i="3"/>
  <c r="J8" i="2"/>
  <c r="K17" i="2"/>
  <c r="L8" i="2"/>
  <c r="L15" i="2"/>
  <c r="D139" i="3"/>
  <c r="F139" i="3" s="1"/>
  <c r="D147" i="3"/>
  <c r="F147" i="3" s="1"/>
  <c r="G13" i="2" s="1"/>
  <c r="L20" i="2"/>
  <c r="K20" i="2"/>
  <c r="J20" i="2"/>
  <c r="I20" i="2"/>
  <c r="L24" i="2"/>
  <c r="J24" i="2"/>
  <c r="I24" i="2"/>
  <c r="H24" i="2"/>
  <c r="L30" i="2"/>
  <c r="K30" i="2"/>
  <c r="J30" i="2"/>
  <c r="I30" i="2"/>
  <c r="H30" i="2"/>
  <c r="D403" i="3"/>
  <c r="F403" i="3" s="1"/>
  <c r="K38" i="2"/>
  <c r="J38" i="2"/>
  <c r="I38" i="2"/>
  <c r="H38" i="2"/>
  <c r="D240" i="3"/>
  <c r="F240" i="3" s="1"/>
  <c r="G22" i="2" s="1"/>
  <c r="L5" i="2"/>
  <c r="J26" i="2"/>
  <c r="L26" i="2"/>
  <c r="K26" i="2"/>
  <c r="L32" i="2"/>
  <c r="K32" i="2"/>
  <c r="I32" i="2"/>
  <c r="H32" i="2"/>
  <c r="D412" i="3"/>
  <c r="F412" i="3" s="1"/>
  <c r="F422" i="3" s="1"/>
  <c r="D94" i="3"/>
  <c r="F94" i="3" s="1"/>
  <c r="L27" i="2"/>
  <c r="J27" i="2"/>
  <c r="I27" i="2"/>
  <c r="H27" i="2"/>
  <c r="D330" i="3"/>
  <c r="F330" i="3" s="1"/>
  <c r="G31" i="2" s="1"/>
  <c r="D485" i="3"/>
  <c r="F485" i="3" s="1"/>
  <c r="H12" i="2"/>
  <c r="J3" i="2"/>
  <c r="D72" i="3"/>
  <c r="F72" i="3" s="1"/>
  <c r="D118" i="3"/>
  <c r="F118" i="3" s="1"/>
  <c r="H36" i="2"/>
  <c r="L36" i="2"/>
  <c r="K36" i="2"/>
  <c r="J36" i="2"/>
  <c r="I36" i="2"/>
  <c r="L44" i="2"/>
  <c r="J44" i="2"/>
  <c r="I44" i="2"/>
  <c r="H44" i="2"/>
  <c r="J12" i="2"/>
  <c r="K24" i="2"/>
  <c r="D350" i="3"/>
  <c r="F350" i="3" s="1"/>
  <c r="G33" i="2" s="1"/>
  <c r="L41" i="2"/>
  <c r="K41" i="2"/>
  <c r="J41" i="2"/>
  <c r="I41" i="2"/>
  <c r="H41" i="2"/>
  <c r="G9" i="2"/>
  <c r="K12" i="2"/>
  <c r="I14" i="2"/>
  <c r="L9" i="2"/>
  <c r="I9" i="2"/>
  <c r="K22" i="2"/>
  <c r="J22" i="2"/>
  <c r="I22" i="2"/>
  <c r="G26" i="2"/>
  <c r="F281" i="3"/>
  <c r="K37" i="2"/>
  <c r="J37" i="2"/>
  <c r="H37" i="2"/>
  <c r="L37" i="2"/>
  <c r="H9" i="2"/>
  <c r="J14" i="2"/>
  <c r="I37" i="2"/>
  <c r="J17" i="2"/>
  <c r="H17" i="2"/>
  <c r="J21" i="2"/>
  <c r="L21" i="2"/>
  <c r="H21" i="2"/>
  <c r="J4" i="2"/>
  <c r="D229" i="3"/>
  <c r="F229" i="3" s="1"/>
  <c r="L28" i="2"/>
  <c r="K28" i="2"/>
  <c r="J28" i="2"/>
  <c r="I28" i="2"/>
  <c r="H28" i="2"/>
  <c r="L39" i="2"/>
  <c r="J39" i="2"/>
  <c r="I39" i="2"/>
  <c r="H39" i="2"/>
  <c r="L45" i="2"/>
  <c r="J45" i="2"/>
  <c r="I45" i="2"/>
  <c r="H45" i="2"/>
  <c r="I21" i="2"/>
  <c r="D29" i="3"/>
  <c r="F29" i="3" s="1"/>
  <c r="I10" i="2"/>
  <c r="L10" i="2"/>
  <c r="D128" i="3"/>
  <c r="F128" i="3" s="1"/>
  <c r="D297" i="3"/>
  <c r="F297" i="3" s="1"/>
  <c r="G28" i="2" s="1"/>
  <c r="I31" i="2"/>
  <c r="H31" i="2"/>
  <c r="L31" i="2"/>
  <c r="K31" i="2"/>
  <c r="J31" i="2"/>
  <c r="L34" i="2"/>
  <c r="J34" i="2"/>
  <c r="I34" i="2"/>
  <c r="H34" i="2"/>
  <c r="D504" i="3"/>
  <c r="F504" i="3" s="1"/>
  <c r="J5" i="2"/>
  <c r="D157" i="3"/>
  <c r="F157" i="3" s="1"/>
  <c r="H15" i="2"/>
  <c r="K15" i="2"/>
  <c r="J15" i="2"/>
  <c r="D364" i="3"/>
  <c r="F364" i="3" s="1"/>
  <c r="L40" i="2"/>
  <c r="J40" i="2"/>
  <c r="I40" i="2"/>
  <c r="H40" i="2"/>
  <c r="G2" i="2"/>
  <c r="D166" i="3"/>
  <c r="F166" i="3" s="1"/>
  <c r="L33" i="2"/>
  <c r="J33" i="2"/>
  <c r="I33" i="2"/>
  <c r="H33" i="2"/>
  <c r="J42" i="2"/>
  <c r="I42" i="2"/>
  <c r="H42" i="2"/>
  <c r="L42" i="2"/>
  <c r="K42" i="2"/>
  <c r="I19" i="2"/>
  <c r="L23" i="2"/>
  <c r="J23" i="2"/>
  <c r="I23" i="2"/>
  <c r="D318" i="3"/>
  <c r="F318" i="3" s="1"/>
  <c r="F324" i="3" s="1"/>
  <c r="D340" i="3"/>
  <c r="F340" i="3" s="1"/>
  <c r="G32" i="2" s="1"/>
  <c r="L35" i="2"/>
  <c r="J35" i="2"/>
  <c r="I35" i="2"/>
  <c r="H35" i="2"/>
  <c r="H8" i="2"/>
  <c r="I17" i="2"/>
  <c r="D378" i="3"/>
  <c r="F378" i="3" s="1"/>
  <c r="D451" i="3"/>
  <c r="F451" i="3" s="1"/>
  <c r="G43" i="2" s="1"/>
  <c r="G41" i="2"/>
  <c r="L11" i="2"/>
  <c r="F185" i="3"/>
  <c r="D210" i="3"/>
  <c r="F210" i="3" s="1"/>
  <c r="F214" i="3" s="1"/>
  <c r="D305" i="3"/>
  <c r="F305" i="3" s="1"/>
  <c r="D438" i="3"/>
  <c r="F438" i="3" s="1"/>
  <c r="F446" i="3" s="1"/>
  <c r="L43" i="2"/>
  <c r="K43" i="2"/>
  <c r="J43" i="2"/>
  <c r="I43" i="2"/>
  <c r="H43" i="2"/>
  <c r="I12" i="2"/>
  <c r="L13" i="2"/>
  <c r="H13" i="2"/>
  <c r="K14" i="2"/>
  <c r="H14" i="2"/>
  <c r="J18" i="2"/>
  <c r="L25" i="2"/>
  <c r="K25" i="2"/>
  <c r="J25" i="2"/>
  <c r="I25" i="2"/>
  <c r="H25" i="2"/>
  <c r="L29" i="2"/>
  <c r="J29" i="2"/>
  <c r="I29" i="2"/>
  <c r="H29" i="2"/>
  <c r="D16" i="3"/>
  <c r="F16" i="3" s="1"/>
  <c r="D44" i="3"/>
  <c r="F44" i="3" s="1"/>
  <c r="D267" i="3"/>
  <c r="F267" i="3" s="1"/>
  <c r="D258" i="3"/>
  <c r="F258" i="3" s="1"/>
  <c r="D249" i="3"/>
  <c r="F249" i="3" s="1"/>
  <c r="G23" i="2" s="1"/>
  <c r="G42" i="2" l="1"/>
  <c r="G17" i="2"/>
  <c r="G4" i="2"/>
  <c r="F480" i="3"/>
  <c r="K45" i="2"/>
  <c r="K29" i="2"/>
  <c r="G7" i="2"/>
  <c r="F313" i="3"/>
  <c r="G11" i="2"/>
  <c r="K34" i="2"/>
  <c r="F225" i="3"/>
  <c r="G37" i="2"/>
  <c r="O37" i="2" s="1"/>
  <c r="P37" i="2" s="1"/>
  <c r="G12" i="2"/>
  <c r="O12" i="2" s="1"/>
  <c r="P12" i="2" s="1"/>
  <c r="G45" i="2"/>
  <c r="O45" i="2" s="1"/>
  <c r="P45" i="2" s="1"/>
  <c r="Q45" i="2" s="1"/>
  <c r="G16" i="2"/>
  <c r="O16" i="2" s="1"/>
  <c r="P16" i="2" s="1"/>
  <c r="Q16" i="2" s="1"/>
  <c r="F206" i="3"/>
  <c r="G21" i="2"/>
  <c r="G15" i="2"/>
  <c r="O15" i="2" s="1"/>
  <c r="P15" i="2" s="1"/>
  <c r="F66" i="3"/>
  <c r="F293" i="3"/>
  <c r="G25" i="2"/>
  <c r="O25" i="2" s="1"/>
  <c r="P25" i="2" s="1"/>
  <c r="F195" i="3"/>
  <c r="F469" i="3"/>
  <c r="F143" i="3"/>
  <c r="F459" i="3"/>
  <c r="F25" i="3"/>
  <c r="F388" i="3"/>
  <c r="G30" i="2"/>
  <c r="O30" i="2" s="1"/>
  <c r="P30" i="2" s="1"/>
  <c r="S30" i="2" s="1"/>
  <c r="T30" i="2" s="1"/>
  <c r="F114" i="3"/>
  <c r="F408" i="3"/>
  <c r="F153" i="3"/>
  <c r="G10" i="2"/>
  <c r="O10" i="2" s="1"/>
  <c r="P10" i="2" s="1"/>
  <c r="G44" i="2"/>
  <c r="F374" i="3"/>
  <c r="F162" i="3"/>
  <c r="F245" i="3"/>
  <c r="G38" i="2"/>
  <c r="O38" i="2" s="1"/>
  <c r="P38" i="2" s="1"/>
  <c r="G27" i="2"/>
  <c r="O27" i="2" s="1"/>
  <c r="P27" i="2" s="1"/>
  <c r="S27" i="2" s="1"/>
  <c r="T27" i="2" s="1"/>
  <c r="F52" i="3"/>
  <c r="G19" i="2"/>
  <c r="O19" i="2" s="1"/>
  <c r="P19" i="2" s="1"/>
  <c r="S19" i="2" s="1"/>
  <c r="T19" i="2" s="1"/>
  <c r="G40" i="2"/>
  <c r="O40" i="2" s="1"/>
  <c r="P40" i="2" s="1"/>
  <c r="S40" i="2" s="1"/>
  <c r="T40" i="2" s="1"/>
  <c r="K7" i="2"/>
  <c r="G24" i="2"/>
  <c r="O24" i="2" s="1"/>
  <c r="P24" i="2" s="1"/>
  <c r="F434" i="3"/>
  <c r="G36" i="2"/>
  <c r="O36" i="2" s="1"/>
  <c r="P36" i="2" s="1"/>
  <c r="G29" i="2"/>
  <c r="O29" i="2" s="1"/>
  <c r="P29" i="2" s="1"/>
  <c r="F346" i="3"/>
  <c r="F174" i="3"/>
  <c r="G35" i="2"/>
  <c r="O35" i="2" s="1"/>
  <c r="P35" i="2" s="1"/>
  <c r="S35" i="2" s="1"/>
  <c r="T35" i="2" s="1"/>
  <c r="F336" i="3"/>
  <c r="K44" i="2"/>
  <c r="G8" i="2"/>
  <c r="O8" i="2" s="1"/>
  <c r="P8" i="2" s="1"/>
  <c r="S8" i="2" s="1"/>
  <c r="T8" i="2" s="1"/>
  <c r="O6" i="2"/>
  <c r="P6" i="2" s="1"/>
  <c r="S6" i="2" s="1"/>
  <c r="T6" i="2" s="1"/>
  <c r="O32" i="2"/>
  <c r="P32" i="2" s="1"/>
  <c r="S32" i="2" s="1"/>
  <c r="T32" i="2" s="1"/>
  <c r="F12" i="3"/>
  <c r="F38" i="3"/>
  <c r="F103" i="3"/>
  <c r="F360" i="3"/>
  <c r="G3" i="2"/>
  <c r="O3" i="2" s="1"/>
  <c r="P3" i="2" s="1"/>
  <c r="O2" i="2"/>
  <c r="P2" i="2" s="1"/>
  <c r="Q2" i="2" s="1"/>
  <c r="F498" i="3"/>
  <c r="G5" i="2"/>
  <c r="O5" i="2" s="1"/>
  <c r="P5" i="2" s="1"/>
  <c r="Q5" i="2" s="1"/>
  <c r="F135" i="3"/>
  <c r="O4" i="2"/>
  <c r="P4" i="2" s="1"/>
  <c r="Q4" i="2" s="1"/>
  <c r="O26" i="2"/>
  <c r="P26" i="2" s="1"/>
  <c r="S26" i="2" s="1"/>
  <c r="T26" i="2" s="1"/>
  <c r="O18" i="2"/>
  <c r="P18" i="2" s="1"/>
  <c r="Q18" i="2" s="1"/>
  <c r="O17" i="2"/>
  <c r="P17" i="2" s="1"/>
  <c r="Q17" i="2" s="1"/>
  <c r="O39" i="2"/>
  <c r="P39" i="2" s="1"/>
  <c r="Q39" i="2" s="1"/>
  <c r="O28" i="2"/>
  <c r="P28" i="2" s="1"/>
  <c r="S28" i="2" s="1"/>
  <c r="T28" i="2" s="1"/>
  <c r="O23" i="2"/>
  <c r="P23" i="2" s="1"/>
  <c r="Q23" i="2" s="1"/>
  <c r="O22" i="2"/>
  <c r="P22" i="2" s="1"/>
  <c r="S22" i="2" s="1"/>
  <c r="T22" i="2" s="1"/>
  <c r="O41" i="2"/>
  <c r="P41" i="2" s="1"/>
  <c r="Q41" i="2" s="1"/>
  <c r="O43" i="2"/>
  <c r="P43" i="2" s="1"/>
  <c r="F517" i="3"/>
  <c r="O11" i="2"/>
  <c r="P11" i="2" s="1"/>
  <c r="O20" i="2"/>
  <c r="P20" i="2" s="1"/>
  <c r="O42" i="2"/>
  <c r="P42" i="2" s="1"/>
  <c r="G34" i="2"/>
  <c r="O34" i="2" s="1"/>
  <c r="P34" i="2" s="1"/>
  <c r="O13" i="2"/>
  <c r="P13" i="2" s="1"/>
  <c r="O9" i="2"/>
  <c r="P9" i="2" s="1"/>
  <c r="O31" i="2"/>
  <c r="P31" i="2" s="1"/>
  <c r="F236" i="3"/>
  <c r="O21" i="2"/>
  <c r="P21" i="2" s="1"/>
  <c r="G14" i="2"/>
  <c r="O14" i="2" s="1"/>
  <c r="P14" i="2" s="1"/>
  <c r="F124" i="3"/>
  <c r="F263" i="3"/>
  <c r="O33" i="2"/>
  <c r="P33" i="2" s="1"/>
  <c r="F254" i="3"/>
  <c r="F272" i="3"/>
  <c r="F301" i="3"/>
  <c r="F88" i="3"/>
  <c r="O7" i="2" l="1"/>
  <c r="P7" i="2" s="1"/>
  <c r="Q7" i="2" s="1"/>
  <c r="O44" i="2"/>
  <c r="P44" i="2" s="1"/>
  <c r="S44" i="2" s="1"/>
  <c r="T44" i="2" s="1"/>
  <c r="S16" i="2"/>
  <c r="Q30" i="2"/>
  <c r="Q32" i="2"/>
  <c r="U6" i="2"/>
  <c r="B6" i="5" s="1"/>
  <c r="Q6" i="2"/>
  <c r="Q27" i="2"/>
  <c r="S18" i="2"/>
  <c r="T18" i="2" s="1"/>
  <c r="S2" i="2"/>
  <c r="T2" i="2" s="1"/>
  <c r="Q3" i="2"/>
  <c r="S3" i="2"/>
  <c r="T3" i="2" s="1"/>
  <c r="S4" i="2"/>
  <c r="T4" i="2" s="1"/>
  <c r="S5" i="2"/>
  <c r="T5" i="2" s="1"/>
  <c r="S7" i="2"/>
  <c r="T7" i="2" s="1"/>
  <c r="Q26" i="2"/>
  <c r="Q40" i="2"/>
  <c r="U40" i="2"/>
  <c r="B40" i="5" s="1"/>
  <c r="S39" i="2"/>
  <c r="T39" i="2" s="1"/>
  <c r="U19" i="2"/>
  <c r="B19" i="5" s="1"/>
  <c r="Q19" i="2"/>
  <c r="Q28" i="2"/>
  <c r="Q35" i="2"/>
  <c r="S17" i="2"/>
  <c r="T17" i="2" s="1"/>
  <c r="Q8" i="2"/>
  <c r="U28" i="2"/>
  <c r="B28" i="5" s="1"/>
  <c r="S23" i="2"/>
  <c r="Q24" i="2"/>
  <c r="S24" i="2"/>
  <c r="T24" i="2" s="1"/>
  <c r="S45" i="2"/>
  <c r="T45" i="2" s="1"/>
  <c r="U2" i="2"/>
  <c r="S41" i="2"/>
  <c r="T41" i="2" s="1"/>
  <c r="Q22" i="2"/>
  <c r="U32" i="2"/>
  <c r="B32" i="5" s="1"/>
  <c r="S38" i="2"/>
  <c r="T38" i="2" s="1"/>
  <c r="Q38" i="2"/>
  <c r="S21" i="2"/>
  <c r="T21" i="2" s="1"/>
  <c r="Q21" i="2"/>
  <c r="S31" i="2"/>
  <c r="T31" i="2" s="1"/>
  <c r="Q31" i="2"/>
  <c r="S15" i="2"/>
  <c r="T15" i="2" s="1"/>
  <c r="Q15" i="2"/>
  <c r="S20" i="2"/>
  <c r="T20" i="2" s="1"/>
  <c r="Q20" i="2"/>
  <c r="U18" i="2"/>
  <c r="B18" i="5" s="1"/>
  <c r="U22" i="2"/>
  <c r="B22" i="5" s="1"/>
  <c r="S42" i="2"/>
  <c r="T42" i="2" s="1"/>
  <c r="Q42" i="2"/>
  <c r="Q11" i="2"/>
  <c r="S11" i="2"/>
  <c r="T11" i="2" s="1"/>
  <c r="Q33" i="2"/>
  <c r="S33" i="2"/>
  <c r="T33" i="2" s="1"/>
  <c r="Q12" i="2"/>
  <c r="S12" i="2"/>
  <c r="T12" i="2" s="1"/>
  <c r="U27" i="2"/>
  <c r="B27" i="5" s="1"/>
  <c r="U8" i="2"/>
  <c r="B8" i="5" s="1"/>
  <c r="S29" i="2"/>
  <c r="T29" i="2" s="1"/>
  <c r="Q29" i="2"/>
  <c r="S36" i="2"/>
  <c r="T36" i="2" s="1"/>
  <c r="Q36" i="2"/>
  <c r="U30" i="2"/>
  <c r="B30" i="5" s="1"/>
  <c r="Q34" i="2"/>
  <c r="S34" i="2"/>
  <c r="T34" i="2" s="1"/>
  <c r="S37" i="2"/>
  <c r="T37" i="2" s="1"/>
  <c r="Q37" i="2"/>
  <c r="S43" i="2"/>
  <c r="T43" i="2" s="1"/>
  <c r="Q43" i="2"/>
  <c r="S9" i="2"/>
  <c r="T9" i="2" s="1"/>
  <c r="Q9" i="2"/>
  <c r="U35" i="2"/>
  <c r="B35" i="5" s="1"/>
  <c r="E7" i="1"/>
  <c r="F7" i="1" s="1"/>
  <c r="S25" i="2"/>
  <c r="T25" i="2" s="1"/>
  <c r="Q25" i="2"/>
  <c r="Q10" i="2"/>
  <c r="S10" i="2"/>
  <c r="T10" i="2" s="1"/>
  <c r="U26" i="2"/>
  <c r="B26" i="5" s="1"/>
  <c r="Q14" i="2"/>
  <c r="S14" i="2"/>
  <c r="T14" i="2" s="1"/>
  <c r="S13" i="2"/>
  <c r="T13" i="2" s="1"/>
  <c r="Q13" i="2"/>
  <c r="V6" i="2" l="1"/>
  <c r="Q44" i="2"/>
  <c r="U4" i="2"/>
  <c r="B4" i="5" s="1"/>
  <c r="E41" i="1"/>
  <c r="F41" i="1" s="1"/>
  <c r="U3" i="2"/>
  <c r="V3" i="2" s="1"/>
  <c r="T16" i="2"/>
  <c r="U16" i="2"/>
  <c r="U7" i="2"/>
  <c r="B7" i="5" s="1"/>
  <c r="E3" i="1"/>
  <c r="F3" i="1" s="1"/>
  <c r="B2" i="5"/>
  <c r="V40" i="2"/>
  <c r="U39" i="2"/>
  <c r="B39" i="5" s="1"/>
  <c r="U21" i="2"/>
  <c r="B21" i="5" s="1"/>
  <c r="V19" i="2"/>
  <c r="E20" i="1"/>
  <c r="F20" i="1" s="1"/>
  <c r="U5" i="2"/>
  <c r="B5" i="5" s="1"/>
  <c r="E29" i="1"/>
  <c r="F29" i="1" s="1"/>
  <c r="V28" i="2"/>
  <c r="U44" i="2"/>
  <c r="U41" i="2"/>
  <c r="U45" i="2"/>
  <c r="V2" i="2"/>
  <c r="U17" i="2"/>
  <c r="B17" i="5" s="1"/>
  <c r="U37" i="2"/>
  <c r="T23" i="2"/>
  <c r="U23" i="2"/>
  <c r="B23" i="5" s="1"/>
  <c r="U24" i="2"/>
  <c r="B24" i="5" s="1"/>
  <c r="U20" i="2"/>
  <c r="U10" i="2"/>
  <c r="U11" i="2"/>
  <c r="B11" i="5" s="1"/>
  <c r="U12" i="2"/>
  <c r="B12" i="5" s="1"/>
  <c r="E33" i="1"/>
  <c r="F33" i="1" s="1"/>
  <c r="V32" i="2"/>
  <c r="U9" i="2"/>
  <c r="U31" i="2"/>
  <c r="B31" i="5" s="1"/>
  <c r="U29" i="2"/>
  <c r="B29" i="5" s="1"/>
  <c r="U42" i="2"/>
  <c r="V18" i="2"/>
  <c r="E19" i="1"/>
  <c r="F19" i="1" s="1"/>
  <c r="U43" i="2"/>
  <c r="V27" i="2"/>
  <c r="E28" i="1"/>
  <c r="F28" i="1" s="1"/>
  <c r="V30" i="2"/>
  <c r="E31" i="1"/>
  <c r="F31" i="1" s="1"/>
  <c r="U15" i="2"/>
  <c r="B15" i="5" s="1"/>
  <c r="U25" i="2"/>
  <c r="B25" i="5" s="1"/>
  <c r="U13" i="2"/>
  <c r="B13" i="5" s="1"/>
  <c r="E5" i="1"/>
  <c r="F5" i="1" s="1"/>
  <c r="V8" i="2"/>
  <c r="E9" i="1"/>
  <c r="F9" i="1" s="1"/>
  <c r="U38" i="2"/>
  <c r="B38" i="5" s="1"/>
  <c r="V22" i="2"/>
  <c r="E23" i="1"/>
  <c r="F23" i="1" s="1"/>
  <c r="U34" i="2"/>
  <c r="B34" i="5" s="1"/>
  <c r="U14" i="2"/>
  <c r="B14" i="5" s="1"/>
  <c r="E36" i="1"/>
  <c r="F36" i="1" s="1"/>
  <c r="V35" i="2"/>
  <c r="V26" i="2"/>
  <c r="E27" i="1"/>
  <c r="F27" i="1" s="1"/>
  <c r="U36" i="2"/>
  <c r="B36" i="5" s="1"/>
  <c r="U33" i="2"/>
  <c r="B33" i="5" s="1"/>
  <c r="V4" i="2" l="1"/>
  <c r="B3" i="5"/>
  <c r="E4" i="1"/>
  <c r="F4" i="1" s="1"/>
  <c r="E8" i="1"/>
  <c r="F8" i="1" s="1"/>
  <c r="E22" i="1"/>
  <c r="F22" i="1" s="1"/>
  <c r="V7" i="2"/>
  <c r="B16" i="5"/>
  <c r="E17" i="1"/>
  <c r="F17" i="1" s="1"/>
  <c r="V16" i="2"/>
  <c r="V39" i="2"/>
  <c r="E40" i="1"/>
  <c r="F40" i="1" s="1"/>
  <c r="V9" i="2"/>
  <c r="B9" i="5"/>
  <c r="V44" i="2"/>
  <c r="B44" i="5"/>
  <c r="E21" i="1"/>
  <c r="F21" i="1" s="1"/>
  <c r="B20" i="5"/>
  <c r="V5" i="2"/>
  <c r="E11" i="1"/>
  <c r="F11" i="1" s="1"/>
  <c r="B10" i="5"/>
  <c r="V43" i="2"/>
  <c r="B43" i="5"/>
  <c r="V37" i="2"/>
  <c r="B37" i="5"/>
  <c r="E6" i="1"/>
  <c r="F6" i="1" s="1"/>
  <c r="V21" i="2"/>
  <c r="V42" i="2"/>
  <c r="B42" i="5"/>
  <c r="V45" i="2"/>
  <c r="B45" i="5"/>
  <c r="V41" i="2"/>
  <c r="B41" i="5"/>
  <c r="E38" i="1"/>
  <c r="F38" i="1" s="1"/>
  <c r="V10" i="2"/>
  <c r="E12" i="1"/>
  <c r="F12" i="1" s="1"/>
  <c r="V11" i="2"/>
  <c r="V20" i="2"/>
  <c r="E18" i="1"/>
  <c r="F18" i="1" s="1"/>
  <c r="V17" i="2"/>
  <c r="E25" i="1"/>
  <c r="F25" i="1" s="1"/>
  <c r="V24" i="2"/>
  <c r="E24" i="1"/>
  <c r="F24" i="1" s="1"/>
  <c r="V23" i="2"/>
  <c r="E13" i="1"/>
  <c r="F13" i="1" s="1"/>
  <c r="E10" i="1"/>
  <c r="F10" i="1" s="1"/>
  <c r="V12" i="2"/>
  <c r="E14" i="1"/>
  <c r="F14" i="1" s="1"/>
  <c r="V13" i="2"/>
  <c r="V33" i="2"/>
  <c r="E34" i="1"/>
  <c r="F34" i="1" s="1"/>
  <c r="V36" i="2"/>
  <c r="E37" i="1"/>
  <c r="F37" i="1" s="1"/>
  <c r="V34" i="2"/>
  <c r="E35" i="1"/>
  <c r="F35" i="1" s="1"/>
  <c r="V25" i="2"/>
  <c r="E26" i="1"/>
  <c r="F26" i="1" s="1"/>
  <c r="V15" i="2"/>
  <c r="E16" i="1"/>
  <c r="F16" i="1" s="1"/>
  <c r="E15" i="1"/>
  <c r="F15" i="1" s="1"/>
  <c r="V14" i="2"/>
  <c r="V29" i="2"/>
  <c r="E30" i="1"/>
  <c r="F30" i="1" s="1"/>
  <c r="V38" i="2"/>
  <c r="E39" i="1"/>
  <c r="F39" i="1" s="1"/>
  <c r="V31" i="2"/>
  <c r="E32" i="1"/>
  <c r="F32" i="1" s="1"/>
  <c r="F42" i="1" l="1"/>
  <c r="F43" i="1" s="1"/>
  <c r="F44" i="1" s="1"/>
</calcChain>
</file>

<file path=xl/sharedStrings.xml><?xml version="1.0" encoding="utf-8"?>
<sst xmlns="http://schemas.openxmlformats.org/spreadsheetml/2006/main" count="1161" uniqueCount="147">
  <si>
    <t>NOKU</t>
  </si>
  <si>
    <t>Umang - Sample House - Furniture costing</t>
  </si>
  <si>
    <t>Sr. No</t>
  </si>
  <si>
    <t>Item</t>
  </si>
  <si>
    <t>Name &amp; Size</t>
  </si>
  <si>
    <t>Qty</t>
  </si>
  <si>
    <t>Rate</t>
  </si>
  <si>
    <t>Amount</t>
  </si>
  <si>
    <r>
      <rPr>
        <b/>
        <sz val="10"/>
        <color theme="1"/>
        <rFont val="Calibri"/>
      </rPr>
      <t xml:space="preserve">Terms &amp; Conditions   </t>
    </r>
    <r>
      <rPr>
        <sz val="10"/>
        <color theme="1"/>
        <rFont val="Calibri"/>
      </rPr>
      <t xml:space="preserve">                     
*The quote is as per the design approved, and will vary if the design and the material specification changes.                         
*50% of the invoice amount to be paid in advance and 50% before delivery                        
*The quote is applicable only for a period of 30 days from the date of issue.                        </t>
    </r>
  </si>
  <si>
    <t>Total</t>
  </si>
  <si>
    <t>Tax @ 18%</t>
  </si>
  <si>
    <t>Grand total</t>
  </si>
  <si>
    <t>Furniture</t>
  </si>
  <si>
    <t>Dimension</t>
  </si>
  <si>
    <t>Quantity</t>
  </si>
  <si>
    <t>Wood</t>
  </si>
  <si>
    <t>Labour</t>
  </si>
  <si>
    <t>Polish</t>
  </si>
  <si>
    <t>Upholstery</t>
  </si>
  <si>
    <t>Material</t>
  </si>
  <si>
    <t>Misc.</t>
  </si>
  <si>
    <t>Transport</t>
  </si>
  <si>
    <t>OH %</t>
  </si>
  <si>
    <t>OH</t>
  </si>
  <si>
    <t>Item Exp</t>
  </si>
  <si>
    <t>Total Item Exp</t>
  </si>
  <si>
    <t>Margin %</t>
  </si>
  <si>
    <t>Item Margin</t>
  </si>
  <si>
    <t>Total Margin</t>
  </si>
  <si>
    <t>Item Rate</t>
  </si>
  <si>
    <t>TV Console 29 C - plywood</t>
  </si>
  <si>
    <t>Furniture Code</t>
  </si>
  <si>
    <t>Expense Category</t>
  </si>
  <si>
    <t>Component</t>
  </si>
  <si>
    <t>Teak wood</t>
  </si>
  <si>
    <t>Carpentry Charges</t>
  </si>
  <si>
    <t>Carpentry OH</t>
  </si>
  <si>
    <t>Water PU Polish - Spray</t>
  </si>
  <si>
    <t>12mm plywood - Mikasa or Green</t>
  </si>
  <si>
    <t>Fabric</t>
  </si>
  <si>
    <t>Lathe Work</t>
  </si>
  <si>
    <t>CNC work</t>
  </si>
  <si>
    <t>Honne wood</t>
  </si>
  <si>
    <t>Pinewood</t>
  </si>
  <si>
    <t>Bed bolt</t>
  </si>
  <si>
    <t>19mm plywood - Mikasa or Green</t>
  </si>
  <si>
    <t>6mm plywood - Mikasa or green</t>
  </si>
  <si>
    <t>Teak Veneer</t>
  </si>
  <si>
    <t>Teak Laminate</t>
  </si>
  <si>
    <t>Teak beading</t>
  </si>
  <si>
    <t>14in channel - Hettich</t>
  </si>
  <si>
    <t>Brass Knob</t>
  </si>
  <si>
    <t>Brass rod</t>
  </si>
  <si>
    <t>Cane</t>
  </si>
  <si>
    <t>12in channel - Hettich</t>
  </si>
  <si>
    <t>16 crank hinge</t>
  </si>
  <si>
    <t>Ceramic knob</t>
  </si>
  <si>
    <t>Soss Hinge 13*45</t>
  </si>
  <si>
    <t>16in channel - Hettich</t>
  </si>
  <si>
    <t>Tile</t>
  </si>
  <si>
    <t>Swing brass rope</t>
  </si>
  <si>
    <t>Brass Swing Fittings</t>
  </si>
  <si>
    <t>Leatherite</t>
  </si>
  <si>
    <t>Reeded glass 4mm</t>
  </si>
  <si>
    <t>Edge Banding</t>
  </si>
  <si>
    <t>Category</t>
  </si>
  <si>
    <t>Discount</t>
  </si>
  <si>
    <t>Fabrication</t>
  </si>
  <si>
    <t>Water PU Polish - Hand</t>
  </si>
  <si>
    <t>Water PU polish - Spray</t>
  </si>
  <si>
    <t>Swing Fixing</t>
  </si>
  <si>
    <t xml:space="preserve">Leather </t>
  </si>
  <si>
    <t>Bison Board</t>
  </si>
  <si>
    <t>19mm plywood</t>
  </si>
  <si>
    <t>12mm plywood</t>
  </si>
  <si>
    <t>6mm plywood</t>
  </si>
  <si>
    <t>Fevicol</t>
  </si>
  <si>
    <t>4mm glass</t>
  </si>
  <si>
    <t>8mm glass</t>
  </si>
  <si>
    <t>Mirror</t>
  </si>
  <si>
    <t>20in channel - Ebco</t>
  </si>
  <si>
    <t>20in channel - Hettich</t>
  </si>
  <si>
    <t>18in channel - Ebco</t>
  </si>
  <si>
    <t>18in channel - Hettich</t>
  </si>
  <si>
    <t>16in channel - Ebco</t>
  </si>
  <si>
    <t>14in channel - Ebco</t>
  </si>
  <si>
    <t>12in channel - Ebco</t>
  </si>
  <si>
    <t>12in Channel - PTO - Hettich</t>
  </si>
  <si>
    <t>16in Channel - PTO - Hettich</t>
  </si>
  <si>
    <t>18in Channel - PTO - Hettich</t>
  </si>
  <si>
    <t>20in Channel - PTO - Hettich</t>
  </si>
  <si>
    <t>0 Crank hinge</t>
  </si>
  <si>
    <t>8 Crank hinge</t>
  </si>
  <si>
    <t>Brass sheet</t>
  </si>
  <si>
    <t>Brass Swing Chain</t>
  </si>
  <si>
    <t>Brass finish swing chain</t>
  </si>
  <si>
    <t>Brass swing pivot</t>
  </si>
  <si>
    <t>Handles</t>
  </si>
  <si>
    <t>Table liftup</t>
  </si>
  <si>
    <t>Cane sheet</t>
  </si>
  <si>
    <t>Reclaimed Teak - big</t>
  </si>
  <si>
    <t>Reclaimed Teak - small</t>
  </si>
  <si>
    <t>White Ash Wood</t>
  </si>
  <si>
    <t>Matti wood</t>
  </si>
  <si>
    <t>Storage 29 C1</t>
  </si>
  <si>
    <t>Side Table 31 A1</t>
  </si>
  <si>
    <t>Bed 27 B1</t>
  </si>
  <si>
    <t>Storage 29 C2</t>
  </si>
  <si>
    <t>Sofa 28 A1</t>
  </si>
  <si>
    <t>TV Console 29 C1</t>
  </si>
  <si>
    <t>TV Console 29 A1</t>
  </si>
  <si>
    <t>TV Console 09 A1</t>
  </si>
  <si>
    <t>Swing 04 A1</t>
  </si>
  <si>
    <t>Study Table 11 A1</t>
  </si>
  <si>
    <t>Study Table 02 A1</t>
  </si>
  <si>
    <t>Storage 34 A1</t>
  </si>
  <si>
    <t>Storage 16 A1</t>
  </si>
  <si>
    <t>Sofa 36 A1</t>
  </si>
  <si>
    <t>Sofa 28 C1</t>
  </si>
  <si>
    <t>Sofa 23 B1</t>
  </si>
  <si>
    <t>Side Table 42 A1</t>
  </si>
  <si>
    <t>Side Table 08 B1</t>
  </si>
  <si>
    <t>Side Table 02 C1</t>
  </si>
  <si>
    <t>Side Table 02 A1</t>
  </si>
  <si>
    <t>Side Table 01 A1</t>
  </si>
  <si>
    <t>Dining Table 03 A1</t>
  </si>
  <si>
    <t>Chair 09 A1</t>
  </si>
  <si>
    <t>Chair 05 A1</t>
  </si>
  <si>
    <t>Chair 44 C1</t>
  </si>
  <si>
    <t>Chair 27 A1</t>
  </si>
  <si>
    <t>Chair 42 A1</t>
  </si>
  <si>
    <t>Chair 12 C1</t>
  </si>
  <si>
    <t>Chair 07 A1</t>
  </si>
  <si>
    <t>Chair 06 A1</t>
  </si>
  <si>
    <t>Centre Table 23 A1</t>
  </si>
  <si>
    <t>Centre Table 13 A1</t>
  </si>
  <si>
    <t>Centre Table 02 A1</t>
  </si>
  <si>
    <t>Bench 20 B1</t>
  </si>
  <si>
    <t>Bench 14 A1</t>
  </si>
  <si>
    <t>Bench 03 A1</t>
  </si>
  <si>
    <t>Bed 47 A1</t>
  </si>
  <si>
    <t>Bed 27 A1</t>
  </si>
  <si>
    <t>Bed 04 A1</t>
  </si>
  <si>
    <t>Bed 01 A1</t>
  </si>
  <si>
    <t>Barstool 11 A1</t>
  </si>
  <si>
    <t>Barstool 03 A1</t>
  </si>
  <si>
    <t>Barstool 01 B1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</si>
</sst>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quot;-&quot;mm&quot;-&quot;yy"/>
    <numFmt numFmtId="165" formatCode="[&gt;=10000000]##\,##\,##\,##0;[&gt;=100000]##\,##\,##0;##,##0"/>
    <numFmt numFmtId="166" formatCode="_ * #,##0_ ;_ * \-#,##0_ ;_ * &quot;-&quot;??_ ;_ @_ "/>
    <numFmt numFmtId="167" formatCode="0.0%"/>
  </numFmts>
  <fonts count="14" x14ac:knownFonts="1">
    <font>
      <sz val="10"/>
      <color rgb="FF000000"/>
      <name val="Calibri"/>
      <scheme val="minor"/>
    </font>
    <font>
      <sz val="10"/>
      <color theme="1"/>
      <name val="Josefin Sans"/>
    </font>
    <font>
      <sz val="13"/>
      <color theme="1"/>
      <name val="Josefin Sans"/>
    </font>
    <font>
      <sz val="10"/>
      <name val="Calibri"/>
    </font>
    <font>
      <sz val="10"/>
      <color theme="1"/>
      <name val="Quattrocento"/>
    </font>
    <font>
      <sz val="10"/>
      <color theme="1"/>
      <name val="Calibri"/>
      <scheme val="minor"/>
    </font>
    <font>
      <sz val="10"/>
      <color theme="1"/>
      <name val="Calibri"/>
    </font>
    <font>
      <sz val="12"/>
      <color theme="1"/>
      <name val="Calibri"/>
    </font>
    <font>
      <b/>
      <sz val="10"/>
      <color theme="1"/>
      <name val="Calibri"/>
    </font>
    <font>
      <b/>
      <sz val="11"/>
      <color theme="1"/>
      <name val="Calibri"/>
    </font>
    <font>
      <sz val="11"/>
      <color rgb="FF000000"/>
      <name val="Calibri"/>
    </font>
    <font>
      <sz val="11"/>
      <color theme="1"/>
      <name val="Calibri"/>
    </font>
    <font>
      <sz val="10"/>
      <color theme="1"/>
      <name val="Arial"/>
    </font>
    <font>
      <b/>
      <sz val="10"/>
      <color theme="1"/>
      <name val="Calibri"/>
      <scheme val="minor"/>
    </font>
  </fonts>
  <fills count="6">
    <fill>
      <patternFill patternType="none"/>
    </fill>
    <fill>
      <patternFill patternType="gray125"/>
    </fill>
    <fill>
      <patternFill patternType="solid">
        <fgColor rgb="FF93C47D"/>
        <bgColor rgb="FF93C47D"/>
      </patternFill>
    </fill>
    <fill>
      <patternFill patternType="solid">
        <fgColor rgb="FFFCE5CD"/>
        <bgColor rgb="FFFCE5CD"/>
      </patternFill>
    </fill>
    <fill>
      <patternFill patternType="solid">
        <fgColor rgb="FFFFFF00"/>
        <bgColor rgb="FFFFFF00"/>
      </patternFill>
    </fill>
    <fill>
      <patternFill patternType="solid">
        <fgColor rgb="FFB6D7A8"/>
        <bgColor rgb="FFB6D7A8"/>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1">
    <xf numFmtId="0" fontId="0" fillId="0" borderId="0"/>
  </cellStyleXfs>
  <cellXfs count="72">
    <xf numFmtId="0" fontId="0" fillId="0" borderId="0" xfId="0"/>
    <xf numFmtId="0" fontId="1" fillId="0" borderId="1" xfId="0" applyFont="1" applyBorder="1" applyAlignment="1">
      <alignment horizontal="center" vertical="center"/>
    </xf>
    <xf numFmtId="164" fontId="2" fillId="0" borderId="1" xfId="0" applyNumberFormat="1" applyFont="1" applyBorder="1" applyAlignment="1">
      <alignment horizontal="center" vertical="center"/>
    </xf>
    <xf numFmtId="0" fontId="4" fillId="0" borderId="0" xfId="0" applyFont="1" applyAlignment="1">
      <alignment horizontal="center" vertical="center"/>
    </xf>
    <xf numFmtId="0" fontId="4" fillId="0" borderId="0" xfId="0" applyFont="1" applyAlignment="1">
      <alignment horizontal="center"/>
    </xf>
    <xf numFmtId="165" fontId="4" fillId="0" borderId="0" xfId="0" applyNumberFormat="1" applyFont="1" applyAlignment="1">
      <alignment horizontal="center" vertical="center"/>
    </xf>
    <xf numFmtId="0" fontId="5" fillId="0" borderId="0" xfId="0" applyFont="1" applyAlignment="1">
      <alignment horizontal="center"/>
    </xf>
    <xf numFmtId="0" fontId="6" fillId="0" borderId="0" xfId="0" applyFont="1" applyAlignment="1">
      <alignment horizontal="center" vertical="center" wrapText="1"/>
    </xf>
    <xf numFmtId="0" fontId="7" fillId="0" borderId="0" xfId="0" applyFont="1" applyAlignment="1">
      <alignment horizontal="center" vertical="center"/>
    </xf>
    <xf numFmtId="0" fontId="6" fillId="0" borderId="0" xfId="0" applyFont="1" applyAlignment="1">
      <alignment vertical="center" wrapText="1"/>
    </xf>
    <xf numFmtId="165" fontId="8" fillId="0" borderId="1" xfId="0" applyNumberFormat="1" applyFont="1" applyBorder="1" applyAlignment="1">
      <alignment horizontal="right"/>
    </xf>
    <xf numFmtId="0" fontId="5" fillId="0" borderId="0" xfId="0" applyFont="1" applyAlignment="1">
      <alignment horizontal="center" vertical="center"/>
    </xf>
    <xf numFmtId="0" fontId="9" fillId="0" borderId="1" xfId="0" applyFont="1" applyBorder="1"/>
    <xf numFmtId="0" fontId="9" fillId="0" borderId="1" xfId="0" applyFont="1" applyBorder="1" applyAlignment="1">
      <alignment horizontal="center"/>
    </xf>
    <xf numFmtId="0" fontId="9" fillId="0" borderId="1" xfId="0" applyFont="1" applyBorder="1" applyAlignment="1">
      <alignment horizontal="left"/>
    </xf>
    <xf numFmtId="0" fontId="6" fillId="0" borderId="0" xfId="0" applyFont="1"/>
    <xf numFmtId="0" fontId="10" fillId="0" borderId="1" xfId="0" applyFont="1" applyBorder="1" applyAlignment="1">
      <alignment horizontal="center"/>
    </xf>
    <xf numFmtId="166" fontId="10" fillId="0" borderId="1" xfId="0" applyNumberFormat="1" applyFont="1" applyBorder="1" applyAlignment="1">
      <alignment horizontal="center"/>
    </xf>
    <xf numFmtId="166" fontId="11" fillId="0" borderId="0" xfId="0" applyNumberFormat="1" applyFont="1" applyAlignment="1">
      <alignment horizontal="center"/>
    </xf>
    <xf numFmtId="166" fontId="11" fillId="0" borderId="0" xfId="0" applyNumberFormat="1" applyFont="1" applyAlignment="1">
      <alignment horizontal="right"/>
    </xf>
    <xf numFmtId="165" fontId="11" fillId="0" borderId="0" xfId="0" applyNumberFormat="1" applyFont="1" applyAlignment="1">
      <alignment horizontal="right"/>
    </xf>
    <xf numFmtId="167" fontId="11" fillId="0" borderId="0" xfId="0" applyNumberFormat="1" applyFont="1" applyAlignment="1">
      <alignment horizontal="center"/>
    </xf>
    <xf numFmtId="165" fontId="9" fillId="0" borderId="0" xfId="0" applyNumberFormat="1" applyFont="1" applyAlignment="1">
      <alignment horizontal="right"/>
    </xf>
    <xf numFmtId="3" fontId="11" fillId="0" borderId="0" xfId="0" applyNumberFormat="1" applyFont="1" applyAlignment="1">
      <alignment horizontal="right"/>
    </xf>
    <xf numFmtId="9" fontId="11" fillId="0" borderId="0" xfId="0" applyNumberFormat="1" applyFont="1" applyAlignment="1">
      <alignment horizontal="right"/>
    </xf>
    <xf numFmtId="166" fontId="9" fillId="0" borderId="0" xfId="0" applyNumberFormat="1" applyFont="1" applyAlignment="1">
      <alignment horizontal="right"/>
    </xf>
    <xf numFmtId="166" fontId="9" fillId="0" borderId="0" xfId="0" applyNumberFormat="1" applyFont="1" applyAlignment="1">
      <alignment horizontal="left"/>
    </xf>
    <xf numFmtId="0" fontId="5" fillId="0" borderId="1" xfId="0" applyFont="1" applyBorder="1" applyAlignment="1">
      <alignment horizontal="right"/>
    </xf>
    <xf numFmtId="0" fontId="11" fillId="0" borderId="1" xfId="0" applyFont="1" applyBorder="1" applyAlignment="1">
      <alignment horizontal="right"/>
    </xf>
    <xf numFmtId="0" fontId="11" fillId="0" borderId="0" xfId="0" applyFont="1" applyAlignment="1">
      <alignment horizontal="center"/>
    </xf>
    <xf numFmtId="0" fontId="5" fillId="0" borderId="0" xfId="0" applyFont="1" applyAlignment="1">
      <alignment horizontal="left"/>
    </xf>
    <xf numFmtId="0" fontId="11" fillId="0" borderId="0" xfId="0" applyFont="1"/>
    <xf numFmtId="0" fontId="6" fillId="0" borderId="0" xfId="0" applyFont="1" applyAlignment="1">
      <alignment horizontal="right"/>
    </xf>
    <xf numFmtId="0" fontId="11" fillId="0" borderId="0" xfId="0" applyFont="1" applyAlignment="1">
      <alignment horizontal="right"/>
    </xf>
    <xf numFmtId="0" fontId="11" fillId="2" borderId="0" xfId="0" applyFont="1" applyFill="1" applyAlignment="1">
      <alignment horizontal="right"/>
    </xf>
    <xf numFmtId="0" fontId="6" fillId="3" borderId="0" xfId="0" applyFont="1" applyFill="1"/>
    <xf numFmtId="0" fontId="9" fillId="3" borderId="0" xfId="0" applyFont="1" applyFill="1"/>
    <xf numFmtId="1" fontId="9" fillId="3" borderId="0" xfId="0" applyNumberFormat="1" applyFont="1" applyFill="1" applyAlignment="1">
      <alignment horizontal="right"/>
    </xf>
    <xf numFmtId="0" fontId="9" fillId="0" borderId="0" xfId="0" applyFont="1"/>
    <xf numFmtId="1" fontId="11" fillId="0" borderId="0" xfId="0" applyNumberFormat="1" applyFont="1" applyAlignment="1">
      <alignment horizontal="right"/>
    </xf>
    <xf numFmtId="0" fontId="11" fillId="4" borderId="0" xfId="0" applyFont="1" applyFill="1" applyAlignment="1">
      <alignment horizontal="right"/>
    </xf>
    <xf numFmtId="0" fontId="11" fillId="5" borderId="0" xfId="0" applyFont="1" applyFill="1" applyAlignment="1">
      <alignment horizontal="right"/>
    </xf>
    <xf numFmtId="0" fontId="8" fillId="0" borderId="0" xfId="0" applyFont="1"/>
    <xf numFmtId="0" fontId="12" fillId="0" borderId="0" xfId="0" applyFont="1"/>
    <xf numFmtId="9" fontId="12" fillId="0" borderId="0" xfId="0" applyNumberFormat="1" applyFont="1"/>
    <xf numFmtId="9" fontId="6" fillId="0" borderId="0" xfId="0" applyNumberFormat="1" applyFont="1"/>
    <xf numFmtId="1" fontId="6" fillId="0" borderId="0" xfId="0" applyNumberFormat="1" applyFont="1" applyAlignment="1">
      <alignment horizontal="right"/>
    </xf>
    <xf numFmtId="0" fontId="6" fillId="4" borderId="0" xfId="0" applyFont="1" applyFill="1"/>
    <xf numFmtId="1" fontId="6" fillId="4" borderId="0" xfId="0" applyNumberFormat="1" applyFont="1" applyFill="1" applyAlignment="1">
      <alignment horizontal="right"/>
    </xf>
    <xf numFmtId="1" fontId="12" fillId="0" borderId="0" xfId="0" applyNumberFormat="1" applyFont="1" applyAlignment="1">
      <alignment horizontal="right"/>
    </xf>
    <xf numFmtId="9" fontId="6" fillId="0" borderId="0" xfId="0" applyNumberFormat="1" applyFont="1" applyAlignment="1">
      <alignment horizontal="right"/>
    </xf>
    <xf numFmtId="1" fontId="12" fillId="0" borderId="0" xfId="0" applyNumberFormat="1" applyFont="1"/>
    <xf numFmtId="0" fontId="12" fillId="0" borderId="0" xfId="0" applyFont="1" applyAlignment="1">
      <alignment horizontal="right"/>
    </xf>
    <xf numFmtId="0" fontId="5" fillId="0" borderId="0" xfId="0" applyFont="1"/>
    <xf numFmtId="0" fontId="13" fillId="0" borderId="1" xfId="0" applyFont="1" applyBorder="1"/>
    <xf numFmtId="166" fontId="5" fillId="0" borderId="0" xfId="0" applyNumberFormat="1" applyFont="1"/>
    <xf numFmtId="0" fontId="10" fillId="0" borderId="11" xfId="0" applyFont="1" applyBorder="1" applyAlignment="1">
      <alignment horizontal="center"/>
    </xf>
    <xf numFmtId="0" fontId="5" fillId="0" borderId="11" xfId="0" applyFont="1" applyBorder="1" applyAlignment="1">
      <alignment horizontal="right"/>
    </xf>
    <xf numFmtId="0" fontId="11" fillId="0" borderId="10" xfId="0" applyFont="1" applyBorder="1" applyAlignment="1">
      <alignment horizontal="center"/>
    </xf>
    <xf numFmtId="0" fontId="10" fillId="0" borderId="10" xfId="0" applyFont="1" applyBorder="1" applyAlignment="1">
      <alignment horizontal="center"/>
    </xf>
    <xf numFmtId="0" fontId="0" fillId="0" borderId="10" xfId="0" applyBorder="1"/>
    <xf numFmtId="0" fontId="2" fillId="0" borderId="2" xfId="0" applyFont="1" applyBorder="1" applyAlignment="1">
      <alignment horizontal="center" vertical="center"/>
    </xf>
    <xf numFmtId="0" fontId="3" fillId="0" borderId="3" xfId="0" applyFont="1" applyBorder="1"/>
    <xf numFmtId="0" fontId="3" fillId="0" borderId="4" xfId="0" applyFont="1" applyBorder="1"/>
    <xf numFmtId="0" fontId="6" fillId="0" borderId="5" xfId="0" applyFont="1" applyBorder="1" applyAlignment="1">
      <alignment vertical="center" wrapText="1"/>
    </xf>
    <xf numFmtId="0" fontId="3" fillId="0" borderId="6" xfId="0" applyFont="1" applyBorder="1"/>
    <xf numFmtId="0" fontId="3" fillId="0" borderId="7" xfId="0" applyFont="1" applyBorder="1"/>
    <xf numFmtId="0" fontId="0" fillId="0" borderId="0" xfId="0"/>
    <xf numFmtId="0" fontId="3" fillId="0" borderId="8" xfId="0" applyFont="1" applyBorder="1"/>
    <xf numFmtId="0" fontId="3" fillId="0" borderId="9" xfId="0" applyFont="1" applyBorder="1"/>
    <xf numFmtId="0" fontId="7" fillId="0" borderId="2" xfId="0" applyFont="1" applyBorder="1" applyAlignment="1">
      <alignment horizontal="center" vertical="center"/>
    </xf>
    <xf numFmtId="0" fontId="9" fillId="0" borderId="2"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jpg"/><Relationship Id="rId18" Type="http://schemas.openxmlformats.org/officeDocument/2006/relationships/image" Target="../media/image18.jpg"/><Relationship Id="rId26" Type="http://schemas.openxmlformats.org/officeDocument/2006/relationships/image" Target="../media/image26.jpg"/><Relationship Id="rId39" Type="http://schemas.openxmlformats.org/officeDocument/2006/relationships/image" Target="../media/image39.jpg"/><Relationship Id="rId21" Type="http://schemas.openxmlformats.org/officeDocument/2006/relationships/image" Target="../media/image21.jpg"/><Relationship Id="rId34" Type="http://schemas.openxmlformats.org/officeDocument/2006/relationships/image" Target="../media/image34.jpg"/><Relationship Id="rId7" Type="http://schemas.openxmlformats.org/officeDocument/2006/relationships/image" Target="../media/image7.jpg"/><Relationship Id="rId12" Type="http://schemas.openxmlformats.org/officeDocument/2006/relationships/image" Target="../media/image12.jpg"/><Relationship Id="rId17" Type="http://schemas.openxmlformats.org/officeDocument/2006/relationships/image" Target="../media/image17.jpg"/><Relationship Id="rId25" Type="http://schemas.openxmlformats.org/officeDocument/2006/relationships/image" Target="../media/image25.jpg"/><Relationship Id="rId33" Type="http://schemas.openxmlformats.org/officeDocument/2006/relationships/image" Target="../media/image33.jpg"/><Relationship Id="rId38" Type="http://schemas.openxmlformats.org/officeDocument/2006/relationships/image" Target="../media/image38.jpg"/><Relationship Id="rId2" Type="http://schemas.openxmlformats.org/officeDocument/2006/relationships/image" Target="../media/image2.jpg"/><Relationship Id="rId16" Type="http://schemas.openxmlformats.org/officeDocument/2006/relationships/image" Target="../media/image16.jpg"/><Relationship Id="rId20" Type="http://schemas.openxmlformats.org/officeDocument/2006/relationships/image" Target="../media/image20.jpg"/><Relationship Id="rId29" Type="http://schemas.openxmlformats.org/officeDocument/2006/relationships/image" Target="../media/image29.jpg"/><Relationship Id="rId1" Type="http://schemas.openxmlformats.org/officeDocument/2006/relationships/image" Target="../media/image1.jpg"/><Relationship Id="rId6" Type="http://schemas.openxmlformats.org/officeDocument/2006/relationships/image" Target="../media/image6.jpg"/><Relationship Id="rId11" Type="http://schemas.openxmlformats.org/officeDocument/2006/relationships/image" Target="../media/image11.jpg"/><Relationship Id="rId24" Type="http://schemas.openxmlformats.org/officeDocument/2006/relationships/image" Target="../media/image24.jpg"/><Relationship Id="rId32" Type="http://schemas.openxmlformats.org/officeDocument/2006/relationships/image" Target="../media/image32.jpg"/><Relationship Id="rId37" Type="http://schemas.openxmlformats.org/officeDocument/2006/relationships/image" Target="../media/image37.jpg"/><Relationship Id="rId5" Type="http://schemas.openxmlformats.org/officeDocument/2006/relationships/image" Target="../media/image5.jpg"/><Relationship Id="rId15" Type="http://schemas.openxmlformats.org/officeDocument/2006/relationships/image" Target="../media/image15.jpg"/><Relationship Id="rId23" Type="http://schemas.openxmlformats.org/officeDocument/2006/relationships/image" Target="../media/image23.jpg"/><Relationship Id="rId28" Type="http://schemas.openxmlformats.org/officeDocument/2006/relationships/image" Target="../media/image28.jpg"/><Relationship Id="rId36" Type="http://schemas.openxmlformats.org/officeDocument/2006/relationships/image" Target="../media/image36.jpg"/><Relationship Id="rId10" Type="http://schemas.openxmlformats.org/officeDocument/2006/relationships/image" Target="../media/image10.jpg"/><Relationship Id="rId19" Type="http://schemas.openxmlformats.org/officeDocument/2006/relationships/image" Target="../media/image19.jpg"/><Relationship Id="rId31" Type="http://schemas.openxmlformats.org/officeDocument/2006/relationships/image" Target="../media/image31.jpg"/><Relationship Id="rId4" Type="http://schemas.openxmlformats.org/officeDocument/2006/relationships/image" Target="../media/image4.jpg"/><Relationship Id="rId9" Type="http://schemas.openxmlformats.org/officeDocument/2006/relationships/image" Target="../media/image9.jpg"/><Relationship Id="rId14" Type="http://schemas.openxmlformats.org/officeDocument/2006/relationships/image" Target="../media/image14.jpg"/><Relationship Id="rId22" Type="http://schemas.openxmlformats.org/officeDocument/2006/relationships/image" Target="../media/image22.jpg"/><Relationship Id="rId27" Type="http://schemas.openxmlformats.org/officeDocument/2006/relationships/image" Target="../media/image27.jpg"/><Relationship Id="rId30" Type="http://schemas.openxmlformats.org/officeDocument/2006/relationships/image" Target="../media/image30.jpg"/><Relationship Id="rId35" Type="http://schemas.openxmlformats.org/officeDocument/2006/relationships/image" Target="../media/image35.jpg"/><Relationship Id="rId8" Type="http://schemas.openxmlformats.org/officeDocument/2006/relationships/image" Target="../media/image8.jpg"/><Relationship Id="rId3"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oneCellAnchor>
    <xdr:from>
      <xdr:col>1</xdr:col>
      <xdr:colOff>0</xdr:colOff>
      <xdr:row>2</xdr:row>
      <xdr:rowOff>0</xdr:rowOff>
    </xdr:from>
    <xdr:ext cx="1809750" cy="1809750"/>
    <xdr:pic>
      <xdr:nvPicPr>
        <xdr:cNvPr id="2" name="image39.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3</xdr:row>
      <xdr:rowOff>0</xdr:rowOff>
    </xdr:from>
    <xdr:ext cx="1809750" cy="1809750"/>
    <xdr:pic>
      <xdr:nvPicPr>
        <xdr:cNvPr id="3" name="image24.jp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0</xdr:colOff>
      <xdr:row>4</xdr:row>
      <xdr:rowOff>0</xdr:rowOff>
    </xdr:from>
    <xdr:ext cx="2390775" cy="1790700"/>
    <xdr:pic>
      <xdr:nvPicPr>
        <xdr:cNvPr id="4" name="image37.jpg">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0</xdr:colOff>
      <xdr:row>5</xdr:row>
      <xdr:rowOff>0</xdr:rowOff>
    </xdr:from>
    <xdr:ext cx="2390775" cy="1790700"/>
    <xdr:pic>
      <xdr:nvPicPr>
        <xdr:cNvPr id="5" name="image5.jp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xdr:col>
      <xdr:colOff>0</xdr:colOff>
      <xdr:row>6</xdr:row>
      <xdr:rowOff>0</xdr:rowOff>
    </xdr:from>
    <xdr:ext cx="2390775" cy="1790700"/>
    <xdr:pic>
      <xdr:nvPicPr>
        <xdr:cNvPr id="6" name="image33.jpg">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7</xdr:row>
      <xdr:rowOff>0</xdr:rowOff>
    </xdr:from>
    <xdr:ext cx="2390775" cy="1790700"/>
    <xdr:pic>
      <xdr:nvPicPr>
        <xdr:cNvPr id="7" name="image32.jpg">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xdr:col>
      <xdr:colOff>0</xdr:colOff>
      <xdr:row>8</xdr:row>
      <xdr:rowOff>0</xdr:rowOff>
    </xdr:from>
    <xdr:ext cx="2390775" cy="1790700"/>
    <xdr:pic>
      <xdr:nvPicPr>
        <xdr:cNvPr id="8" name="image11.jpg">
          <a:extLst>
            <a:ext uri="{FF2B5EF4-FFF2-40B4-BE49-F238E27FC236}">
              <a16:creationId xmlns:a16="http://schemas.microsoft.com/office/drawing/2014/main" id="{00000000-0008-0000-00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xdr:col>
      <xdr:colOff>0</xdr:colOff>
      <xdr:row>9</xdr:row>
      <xdr:rowOff>0</xdr:rowOff>
    </xdr:from>
    <xdr:ext cx="2390775" cy="1790700"/>
    <xdr:pic>
      <xdr:nvPicPr>
        <xdr:cNvPr id="9" name="image15.jpg">
          <a:extLst>
            <a:ext uri="{FF2B5EF4-FFF2-40B4-BE49-F238E27FC236}">
              <a16:creationId xmlns:a16="http://schemas.microsoft.com/office/drawing/2014/main" id="{00000000-0008-0000-00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xdr:col>
      <xdr:colOff>0</xdr:colOff>
      <xdr:row>10</xdr:row>
      <xdr:rowOff>0</xdr:rowOff>
    </xdr:from>
    <xdr:ext cx="2390775" cy="1790700"/>
    <xdr:pic>
      <xdr:nvPicPr>
        <xdr:cNvPr id="10" name="image20.jpg">
          <a:extLst>
            <a:ext uri="{FF2B5EF4-FFF2-40B4-BE49-F238E27FC236}">
              <a16:creationId xmlns:a16="http://schemas.microsoft.com/office/drawing/2014/main" id="{00000000-0008-0000-00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1</xdr:col>
      <xdr:colOff>0</xdr:colOff>
      <xdr:row>11</xdr:row>
      <xdr:rowOff>0</xdr:rowOff>
    </xdr:from>
    <xdr:ext cx="2390775" cy="1790700"/>
    <xdr:pic>
      <xdr:nvPicPr>
        <xdr:cNvPr id="11" name="image22.jpg">
          <a:extLst>
            <a:ext uri="{FF2B5EF4-FFF2-40B4-BE49-F238E27FC236}">
              <a16:creationId xmlns:a16="http://schemas.microsoft.com/office/drawing/2014/main" id="{00000000-0008-0000-00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1</xdr:col>
      <xdr:colOff>0</xdr:colOff>
      <xdr:row>12</xdr:row>
      <xdr:rowOff>0</xdr:rowOff>
    </xdr:from>
    <xdr:ext cx="2390775" cy="1790700"/>
    <xdr:pic>
      <xdr:nvPicPr>
        <xdr:cNvPr id="12" name="image2.jpg">
          <a:extLst>
            <a:ext uri="{FF2B5EF4-FFF2-40B4-BE49-F238E27FC236}">
              <a16:creationId xmlns:a16="http://schemas.microsoft.com/office/drawing/2014/main" id="{00000000-0008-0000-00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1</xdr:col>
      <xdr:colOff>0</xdr:colOff>
      <xdr:row>13</xdr:row>
      <xdr:rowOff>0</xdr:rowOff>
    </xdr:from>
    <xdr:ext cx="2390775" cy="1790700"/>
    <xdr:pic>
      <xdr:nvPicPr>
        <xdr:cNvPr id="13" name="image25.jpg">
          <a:extLst>
            <a:ext uri="{FF2B5EF4-FFF2-40B4-BE49-F238E27FC236}">
              <a16:creationId xmlns:a16="http://schemas.microsoft.com/office/drawing/2014/main" id="{00000000-0008-0000-00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1</xdr:col>
      <xdr:colOff>0</xdr:colOff>
      <xdr:row>14</xdr:row>
      <xdr:rowOff>0</xdr:rowOff>
    </xdr:from>
    <xdr:ext cx="2390775" cy="1790700"/>
    <xdr:pic>
      <xdr:nvPicPr>
        <xdr:cNvPr id="14" name="image27.jpg">
          <a:extLst>
            <a:ext uri="{FF2B5EF4-FFF2-40B4-BE49-F238E27FC236}">
              <a16:creationId xmlns:a16="http://schemas.microsoft.com/office/drawing/2014/main" id="{00000000-0008-0000-00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1</xdr:col>
      <xdr:colOff>0</xdr:colOff>
      <xdr:row>15</xdr:row>
      <xdr:rowOff>0</xdr:rowOff>
    </xdr:from>
    <xdr:ext cx="1809750" cy="1809750"/>
    <xdr:pic>
      <xdr:nvPicPr>
        <xdr:cNvPr id="15" name="image1.jpg">
          <a:extLst>
            <a:ext uri="{FF2B5EF4-FFF2-40B4-BE49-F238E27FC236}">
              <a16:creationId xmlns:a16="http://schemas.microsoft.com/office/drawing/2014/main" id="{00000000-0008-0000-00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1</xdr:col>
      <xdr:colOff>0</xdr:colOff>
      <xdr:row>16</xdr:row>
      <xdr:rowOff>0</xdr:rowOff>
    </xdr:from>
    <xdr:ext cx="1809750" cy="1809750"/>
    <xdr:pic>
      <xdr:nvPicPr>
        <xdr:cNvPr id="16" name="image36.jpg">
          <a:extLst>
            <a:ext uri="{FF2B5EF4-FFF2-40B4-BE49-F238E27FC236}">
              <a16:creationId xmlns:a16="http://schemas.microsoft.com/office/drawing/2014/main" id="{00000000-0008-0000-00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1</xdr:col>
      <xdr:colOff>0</xdr:colOff>
      <xdr:row>17</xdr:row>
      <xdr:rowOff>0</xdr:rowOff>
    </xdr:from>
    <xdr:ext cx="1809750" cy="1809750"/>
    <xdr:pic>
      <xdr:nvPicPr>
        <xdr:cNvPr id="17" name="image12.jpg">
          <a:extLst>
            <a:ext uri="{FF2B5EF4-FFF2-40B4-BE49-F238E27FC236}">
              <a16:creationId xmlns:a16="http://schemas.microsoft.com/office/drawing/2014/main" id="{00000000-0008-0000-00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1</xdr:col>
      <xdr:colOff>0</xdr:colOff>
      <xdr:row>18</xdr:row>
      <xdr:rowOff>0</xdr:rowOff>
    </xdr:from>
    <xdr:ext cx="2390775" cy="1790700"/>
    <xdr:pic>
      <xdr:nvPicPr>
        <xdr:cNvPr id="18" name="image35.jpg">
          <a:extLst>
            <a:ext uri="{FF2B5EF4-FFF2-40B4-BE49-F238E27FC236}">
              <a16:creationId xmlns:a16="http://schemas.microsoft.com/office/drawing/2014/main" id="{00000000-0008-0000-0000-000012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1</xdr:col>
      <xdr:colOff>0</xdr:colOff>
      <xdr:row>19</xdr:row>
      <xdr:rowOff>0</xdr:rowOff>
    </xdr:from>
    <xdr:ext cx="1809750" cy="1809750"/>
    <xdr:pic>
      <xdr:nvPicPr>
        <xdr:cNvPr id="19" name="image6.jpg">
          <a:extLst>
            <a:ext uri="{FF2B5EF4-FFF2-40B4-BE49-F238E27FC236}">
              <a16:creationId xmlns:a16="http://schemas.microsoft.com/office/drawing/2014/main" id="{00000000-0008-0000-0000-000013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1</xdr:col>
      <xdr:colOff>0</xdr:colOff>
      <xdr:row>20</xdr:row>
      <xdr:rowOff>0</xdr:rowOff>
    </xdr:from>
    <xdr:ext cx="2390775" cy="1790700"/>
    <xdr:pic>
      <xdr:nvPicPr>
        <xdr:cNvPr id="20" name="image4.jpg">
          <a:extLst>
            <a:ext uri="{FF2B5EF4-FFF2-40B4-BE49-F238E27FC236}">
              <a16:creationId xmlns:a16="http://schemas.microsoft.com/office/drawing/2014/main" id="{00000000-0008-0000-0000-000014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1</xdr:col>
      <xdr:colOff>0</xdr:colOff>
      <xdr:row>21</xdr:row>
      <xdr:rowOff>0</xdr:rowOff>
    </xdr:from>
    <xdr:ext cx="2390775" cy="1790700"/>
    <xdr:pic>
      <xdr:nvPicPr>
        <xdr:cNvPr id="21" name="image19.jpg">
          <a:extLst>
            <a:ext uri="{FF2B5EF4-FFF2-40B4-BE49-F238E27FC236}">
              <a16:creationId xmlns:a16="http://schemas.microsoft.com/office/drawing/2014/main" id="{00000000-0008-0000-0000-000015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1</xdr:col>
      <xdr:colOff>0</xdr:colOff>
      <xdr:row>22</xdr:row>
      <xdr:rowOff>0</xdr:rowOff>
    </xdr:from>
    <xdr:ext cx="1809750" cy="1809750"/>
    <xdr:pic>
      <xdr:nvPicPr>
        <xdr:cNvPr id="22" name="image28.jpg">
          <a:extLst>
            <a:ext uri="{FF2B5EF4-FFF2-40B4-BE49-F238E27FC236}">
              <a16:creationId xmlns:a16="http://schemas.microsoft.com/office/drawing/2014/main" id="{00000000-0008-0000-0000-000016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1</xdr:col>
      <xdr:colOff>0</xdr:colOff>
      <xdr:row>23</xdr:row>
      <xdr:rowOff>0</xdr:rowOff>
    </xdr:from>
    <xdr:ext cx="2390775" cy="1790700"/>
    <xdr:pic>
      <xdr:nvPicPr>
        <xdr:cNvPr id="23" name="image8.jpg">
          <a:extLst>
            <a:ext uri="{FF2B5EF4-FFF2-40B4-BE49-F238E27FC236}">
              <a16:creationId xmlns:a16="http://schemas.microsoft.com/office/drawing/2014/main" id="{00000000-0008-0000-0000-000017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1</xdr:col>
      <xdr:colOff>0</xdr:colOff>
      <xdr:row>24</xdr:row>
      <xdr:rowOff>0</xdr:rowOff>
    </xdr:from>
    <xdr:ext cx="2390775" cy="1790700"/>
    <xdr:pic>
      <xdr:nvPicPr>
        <xdr:cNvPr id="24" name="image38.jpg">
          <a:extLst>
            <a:ext uri="{FF2B5EF4-FFF2-40B4-BE49-F238E27FC236}">
              <a16:creationId xmlns:a16="http://schemas.microsoft.com/office/drawing/2014/main" id="{00000000-0008-0000-0000-000018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1</xdr:col>
      <xdr:colOff>0</xdr:colOff>
      <xdr:row>25</xdr:row>
      <xdr:rowOff>0</xdr:rowOff>
    </xdr:from>
    <xdr:ext cx="2390775" cy="1790700"/>
    <xdr:pic>
      <xdr:nvPicPr>
        <xdr:cNvPr id="25" name="image18.jpg">
          <a:extLst>
            <a:ext uri="{FF2B5EF4-FFF2-40B4-BE49-F238E27FC236}">
              <a16:creationId xmlns:a16="http://schemas.microsoft.com/office/drawing/2014/main" id="{00000000-0008-0000-0000-000019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1</xdr:col>
      <xdr:colOff>0</xdr:colOff>
      <xdr:row>26</xdr:row>
      <xdr:rowOff>0</xdr:rowOff>
    </xdr:from>
    <xdr:ext cx="2390775" cy="1790700"/>
    <xdr:pic>
      <xdr:nvPicPr>
        <xdr:cNvPr id="26" name="image13.jpg">
          <a:extLst>
            <a:ext uri="{FF2B5EF4-FFF2-40B4-BE49-F238E27FC236}">
              <a16:creationId xmlns:a16="http://schemas.microsoft.com/office/drawing/2014/main" id="{00000000-0008-0000-0000-00001A000000}"/>
            </a:ext>
          </a:extLst>
        </xdr:cNvPr>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1</xdr:col>
      <xdr:colOff>0</xdr:colOff>
      <xdr:row>27</xdr:row>
      <xdr:rowOff>0</xdr:rowOff>
    </xdr:from>
    <xdr:ext cx="2390775" cy="1790700"/>
    <xdr:pic>
      <xdr:nvPicPr>
        <xdr:cNvPr id="27" name="image31.jpg">
          <a:extLst>
            <a:ext uri="{FF2B5EF4-FFF2-40B4-BE49-F238E27FC236}">
              <a16:creationId xmlns:a16="http://schemas.microsoft.com/office/drawing/2014/main" id="{00000000-0008-0000-0000-00001B000000}"/>
            </a:ext>
          </a:extLst>
        </xdr:cNvPr>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oneCellAnchor>
    <xdr:from>
      <xdr:col>1</xdr:col>
      <xdr:colOff>0</xdr:colOff>
      <xdr:row>28</xdr:row>
      <xdr:rowOff>0</xdr:rowOff>
    </xdr:from>
    <xdr:ext cx="2390775" cy="1790700"/>
    <xdr:pic>
      <xdr:nvPicPr>
        <xdr:cNvPr id="28" name="image21.jpg">
          <a:extLst>
            <a:ext uri="{FF2B5EF4-FFF2-40B4-BE49-F238E27FC236}">
              <a16:creationId xmlns:a16="http://schemas.microsoft.com/office/drawing/2014/main" id="{00000000-0008-0000-0000-00001C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1</xdr:col>
      <xdr:colOff>0</xdr:colOff>
      <xdr:row>29</xdr:row>
      <xdr:rowOff>0</xdr:rowOff>
    </xdr:from>
    <xdr:ext cx="2390775" cy="1790700"/>
    <xdr:pic>
      <xdr:nvPicPr>
        <xdr:cNvPr id="29" name="image14.jpg">
          <a:extLst>
            <a:ext uri="{FF2B5EF4-FFF2-40B4-BE49-F238E27FC236}">
              <a16:creationId xmlns:a16="http://schemas.microsoft.com/office/drawing/2014/main" id="{00000000-0008-0000-0000-00001D000000}"/>
            </a:ext>
          </a:extLst>
        </xdr:cNvPr>
        <xdr:cNvPicPr preferRelativeResize="0"/>
      </xdr:nvPicPr>
      <xdr:blipFill>
        <a:blip xmlns:r="http://schemas.openxmlformats.org/officeDocument/2006/relationships" r:embed="rId28" cstate="print"/>
        <a:stretch>
          <a:fillRect/>
        </a:stretch>
      </xdr:blipFill>
      <xdr:spPr>
        <a:prstGeom prst="rect">
          <a:avLst/>
        </a:prstGeom>
        <a:noFill/>
      </xdr:spPr>
    </xdr:pic>
    <xdr:clientData fLocksWithSheet="0"/>
  </xdr:oneCellAnchor>
  <xdr:oneCellAnchor>
    <xdr:from>
      <xdr:col>1</xdr:col>
      <xdr:colOff>0</xdr:colOff>
      <xdr:row>30</xdr:row>
      <xdr:rowOff>0</xdr:rowOff>
    </xdr:from>
    <xdr:ext cx="2390775" cy="1790700"/>
    <xdr:pic>
      <xdr:nvPicPr>
        <xdr:cNvPr id="30" name="image23.jpg">
          <a:extLst>
            <a:ext uri="{FF2B5EF4-FFF2-40B4-BE49-F238E27FC236}">
              <a16:creationId xmlns:a16="http://schemas.microsoft.com/office/drawing/2014/main" id="{00000000-0008-0000-0000-00001E000000}"/>
            </a:ext>
          </a:extLst>
        </xdr:cNvPr>
        <xdr:cNvPicPr preferRelativeResize="0"/>
      </xdr:nvPicPr>
      <xdr:blipFill>
        <a:blip xmlns:r="http://schemas.openxmlformats.org/officeDocument/2006/relationships" r:embed="rId29" cstate="print"/>
        <a:stretch>
          <a:fillRect/>
        </a:stretch>
      </xdr:blipFill>
      <xdr:spPr>
        <a:prstGeom prst="rect">
          <a:avLst/>
        </a:prstGeom>
        <a:noFill/>
      </xdr:spPr>
    </xdr:pic>
    <xdr:clientData fLocksWithSheet="0"/>
  </xdr:oneCellAnchor>
  <xdr:oneCellAnchor>
    <xdr:from>
      <xdr:col>1</xdr:col>
      <xdr:colOff>0</xdr:colOff>
      <xdr:row>31</xdr:row>
      <xdr:rowOff>0</xdr:rowOff>
    </xdr:from>
    <xdr:ext cx="2390775" cy="1790700"/>
    <xdr:pic>
      <xdr:nvPicPr>
        <xdr:cNvPr id="31" name="image16.jpg">
          <a:extLst>
            <a:ext uri="{FF2B5EF4-FFF2-40B4-BE49-F238E27FC236}">
              <a16:creationId xmlns:a16="http://schemas.microsoft.com/office/drawing/2014/main" id="{00000000-0008-0000-0000-00001F000000}"/>
            </a:ext>
          </a:extLst>
        </xdr:cNvPr>
        <xdr:cNvPicPr preferRelativeResize="0"/>
      </xdr:nvPicPr>
      <xdr:blipFill>
        <a:blip xmlns:r="http://schemas.openxmlformats.org/officeDocument/2006/relationships" r:embed="rId30" cstate="print"/>
        <a:stretch>
          <a:fillRect/>
        </a:stretch>
      </xdr:blipFill>
      <xdr:spPr>
        <a:prstGeom prst="rect">
          <a:avLst/>
        </a:prstGeom>
        <a:noFill/>
      </xdr:spPr>
    </xdr:pic>
    <xdr:clientData fLocksWithSheet="0"/>
  </xdr:oneCellAnchor>
  <xdr:oneCellAnchor>
    <xdr:from>
      <xdr:col>1</xdr:col>
      <xdr:colOff>0</xdr:colOff>
      <xdr:row>32</xdr:row>
      <xdr:rowOff>0</xdr:rowOff>
    </xdr:from>
    <xdr:ext cx="2390775" cy="1790700"/>
    <xdr:pic>
      <xdr:nvPicPr>
        <xdr:cNvPr id="32" name="image29.jpg">
          <a:extLst>
            <a:ext uri="{FF2B5EF4-FFF2-40B4-BE49-F238E27FC236}">
              <a16:creationId xmlns:a16="http://schemas.microsoft.com/office/drawing/2014/main" id="{00000000-0008-0000-0000-000020000000}"/>
            </a:ext>
          </a:extLst>
        </xdr:cNvPr>
        <xdr:cNvPicPr preferRelativeResize="0"/>
      </xdr:nvPicPr>
      <xdr:blipFill>
        <a:blip xmlns:r="http://schemas.openxmlformats.org/officeDocument/2006/relationships" r:embed="rId31" cstate="print"/>
        <a:stretch>
          <a:fillRect/>
        </a:stretch>
      </xdr:blipFill>
      <xdr:spPr>
        <a:prstGeom prst="rect">
          <a:avLst/>
        </a:prstGeom>
        <a:noFill/>
      </xdr:spPr>
    </xdr:pic>
    <xdr:clientData fLocksWithSheet="0"/>
  </xdr:oneCellAnchor>
  <xdr:oneCellAnchor>
    <xdr:from>
      <xdr:col>1</xdr:col>
      <xdr:colOff>0</xdr:colOff>
      <xdr:row>33</xdr:row>
      <xdr:rowOff>0</xdr:rowOff>
    </xdr:from>
    <xdr:ext cx="2390775" cy="1790700"/>
    <xdr:pic>
      <xdr:nvPicPr>
        <xdr:cNvPr id="33" name="image3.jpg">
          <a:extLst>
            <a:ext uri="{FF2B5EF4-FFF2-40B4-BE49-F238E27FC236}">
              <a16:creationId xmlns:a16="http://schemas.microsoft.com/office/drawing/2014/main" id="{00000000-0008-0000-0000-000021000000}"/>
            </a:ext>
          </a:extLst>
        </xdr:cNvPr>
        <xdr:cNvPicPr preferRelativeResize="0"/>
      </xdr:nvPicPr>
      <xdr:blipFill>
        <a:blip xmlns:r="http://schemas.openxmlformats.org/officeDocument/2006/relationships" r:embed="rId32" cstate="print"/>
        <a:stretch>
          <a:fillRect/>
        </a:stretch>
      </xdr:blipFill>
      <xdr:spPr>
        <a:prstGeom prst="rect">
          <a:avLst/>
        </a:prstGeom>
        <a:noFill/>
      </xdr:spPr>
    </xdr:pic>
    <xdr:clientData fLocksWithSheet="0"/>
  </xdr:oneCellAnchor>
  <xdr:oneCellAnchor>
    <xdr:from>
      <xdr:col>1</xdr:col>
      <xdr:colOff>0</xdr:colOff>
      <xdr:row>34</xdr:row>
      <xdr:rowOff>0</xdr:rowOff>
    </xdr:from>
    <xdr:ext cx="2390775" cy="1790700"/>
    <xdr:pic>
      <xdr:nvPicPr>
        <xdr:cNvPr id="34" name="image30.jpg">
          <a:extLst>
            <a:ext uri="{FF2B5EF4-FFF2-40B4-BE49-F238E27FC236}">
              <a16:creationId xmlns:a16="http://schemas.microsoft.com/office/drawing/2014/main" id="{00000000-0008-0000-0000-000022000000}"/>
            </a:ext>
          </a:extLst>
        </xdr:cNvPr>
        <xdr:cNvPicPr preferRelativeResize="0"/>
      </xdr:nvPicPr>
      <xdr:blipFill>
        <a:blip xmlns:r="http://schemas.openxmlformats.org/officeDocument/2006/relationships" r:embed="rId33" cstate="print"/>
        <a:stretch>
          <a:fillRect/>
        </a:stretch>
      </xdr:blipFill>
      <xdr:spPr>
        <a:prstGeom prst="rect">
          <a:avLst/>
        </a:prstGeom>
        <a:noFill/>
      </xdr:spPr>
    </xdr:pic>
    <xdr:clientData fLocksWithSheet="0"/>
  </xdr:oneCellAnchor>
  <xdr:oneCellAnchor>
    <xdr:from>
      <xdr:col>1</xdr:col>
      <xdr:colOff>0</xdr:colOff>
      <xdr:row>35</xdr:row>
      <xdr:rowOff>0</xdr:rowOff>
    </xdr:from>
    <xdr:ext cx="2390775" cy="1790700"/>
    <xdr:pic>
      <xdr:nvPicPr>
        <xdr:cNvPr id="35" name="image7.jpg">
          <a:extLst>
            <a:ext uri="{FF2B5EF4-FFF2-40B4-BE49-F238E27FC236}">
              <a16:creationId xmlns:a16="http://schemas.microsoft.com/office/drawing/2014/main" id="{00000000-0008-0000-0000-000023000000}"/>
            </a:ext>
          </a:extLst>
        </xdr:cNvPr>
        <xdr:cNvPicPr preferRelativeResize="0"/>
      </xdr:nvPicPr>
      <xdr:blipFill>
        <a:blip xmlns:r="http://schemas.openxmlformats.org/officeDocument/2006/relationships" r:embed="rId34" cstate="print"/>
        <a:stretch>
          <a:fillRect/>
        </a:stretch>
      </xdr:blipFill>
      <xdr:spPr>
        <a:prstGeom prst="rect">
          <a:avLst/>
        </a:prstGeom>
        <a:noFill/>
      </xdr:spPr>
    </xdr:pic>
    <xdr:clientData fLocksWithSheet="0"/>
  </xdr:oneCellAnchor>
  <xdr:oneCellAnchor>
    <xdr:from>
      <xdr:col>1</xdr:col>
      <xdr:colOff>0</xdr:colOff>
      <xdr:row>36</xdr:row>
      <xdr:rowOff>0</xdr:rowOff>
    </xdr:from>
    <xdr:ext cx="2390775" cy="1790700"/>
    <xdr:pic>
      <xdr:nvPicPr>
        <xdr:cNvPr id="36" name="image26.jpg">
          <a:extLst>
            <a:ext uri="{FF2B5EF4-FFF2-40B4-BE49-F238E27FC236}">
              <a16:creationId xmlns:a16="http://schemas.microsoft.com/office/drawing/2014/main" id="{00000000-0008-0000-0000-000024000000}"/>
            </a:ext>
          </a:extLst>
        </xdr:cNvPr>
        <xdr:cNvPicPr preferRelativeResize="0"/>
      </xdr:nvPicPr>
      <xdr:blipFill>
        <a:blip xmlns:r="http://schemas.openxmlformats.org/officeDocument/2006/relationships" r:embed="rId35" cstate="print"/>
        <a:stretch>
          <a:fillRect/>
        </a:stretch>
      </xdr:blipFill>
      <xdr:spPr>
        <a:prstGeom prst="rect">
          <a:avLst/>
        </a:prstGeom>
        <a:noFill/>
      </xdr:spPr>
    </xdr:pic>
    <xdr:clientData fLocksWithSheet="0"/>
  </xdr:oneCellAnchor>
  <xdr:oneCellAnchor>
    <xdr:from>
      <xdr:col>1</xdr:col>
      <xdr:colOff>0</xdr:colOff>
      <xdr:row>37</xdr:row>
      <xdr:rowOff>0</xdr:rowOff>
    </xdr:from>
    <xdr:ext cx="2390775" cy="1790700"/>
    <xdr:pic>
      <xdr:nvPicPr>
        <xdr:cNvPr id="37" name="image10.jpg">
          <a:extLst>
            <a:ext uri="{FF2B5EF4-FFF2-40B4-BE49-F238E27FC236}">
              <a16:creationId xmlns:a16="http://schemas.microsoft.com/office/drawing/2014/main" id="{00000000-0008-0000-0000-000025000000}"/>
            </a:ext>
          </a:extLst>
        </xdr:cNvPr>
        <xdr:cNvPicPr preferRelativeResize="0"/>
      </xdr:nvPicPr>
      <xdr:blipFill>
        <a:blip xmlns:r="http://schemas.openxmlformats.org/officeDocument/2006/relationships" r:embed="rId36" cstate="print"/>
        <a:stretch>
          <a:fillRect/>
        </a:stretch>
      </xdr:blipFill>
      <xdr:spPr>
        <a:prstGeom prst="rect">
          <a:avLst/>
        </a:prstGeom>
        <a:noFill/>
      </xdr:spPr>
    </xdr:pic>
    <xdr:clientData fLocksWithSheet="0"/>
  </xdr:oneCellAnchor>
  <xdr:oneCellAnchor>
    <xdr:from>
      <xdr:col>1</xdr:col>
      <xdr:colOff>0</xdr:colOff>
      <xdr:row>38</xdr:row>
      <xdr:rowOff>0</xdr:rowOff>
    </xdr:from>
    <xdr:ext cx="1809750" cy="1809750"/>
    <xdr:pic>
      <xdr:nvPicPr>
        <xdr:cNvPr id="38" name="image34.jpg">
          <a:extLst>
            <a:ext uri="{FF2B5EF4-FFF2-40B4-BE49-F238E27FC236}">
              <a16:creationId xmlns:a16="http://schemas.microsoft.com/office/drawing/2014/main" id="{00000000-0008-0000-0000-000026000000}"/>
            </a:ext>
          </a:extLst>
        </xdr:cNvPr>
        <xdr:cNvPicPr preferRelativeResize="0"/>
      </xdr:nvPicPr>
      <xdr:blipFill>
        <a:blip xmlns:r="http://schemas.openxmlformats.org/officeDocument/2006/relationships" r:embed="rId37" cstate="print"/>
        <a:stretch>
          <a:fillRect/>
        </a:stretch>
      </xdr:blipFill>
      <xdr:spPr>
        <a:prstGeom prst="rect">
          <a:avLst/>
        </a:prstGeom>
        <a:noFill/>
      </xdr:spPr>
    </xdr:pic>
    <xdr:clientData fLocksWithSheet="0"/>
  </xdr:oneCellAnchor>
  <xdr:oneCellAnchor>
    <xdr:from>
      <xdr:col>1</xdr:col>
      <xdr:colOff>0</xdr:colOff>
      <xdr:row>39</xdr:row>
      <xdr:rowOff>0</xdr:rowOff>
    </xdr:from>
    <xdr:ext cx="2390775" cy="1790700"/>
    <xdr:pic>
      <xdr:nvPicPr>
        <xdr:cNvPr id="39" name="image9.jpg">
          <a:extLst>
            <a:ext uri="{FF2B5EF4-FFF2-40B4-BE49-F238E27FC236}">
              <a16:creationId xmlns:a16="http://schemas.microsoft.com/office/drawing/2014/main" id="{00000000-0008-0000-0000-000027000000}"/>
            </a:ext>
          </a:extLst>
        </xdr:cNvPr>
        <xdr:cNvPicPr preferRelativeResize="0"/>
      </xdr:nvPicPr>
      <xdr:blipFill>
        <a:blip xmlns:r="http://schemas.openxmlformats.org/officeDocument/2006/relationships" r:embed="rId38" cstate="print"/>
        <a:stretch>
          <a:fillRect/>
        </a:stretch>
      </xdr:blipFill>
      <xdr:spPr>
        <a:prstGeom prst="rect">
          <a:avLst/>
        </a:prstGeom>
        <a:noFill/>
      </xdr:spPr>
    </xdr:pic>
    <xdr:clientData fLocksWithSheet="0"/>
  </xdr:oneCellAnchor>
  <xdr:oneCellAnchor>
    <xdr:from>
      <xdr:col>1</xdr:col>
      <xdr:colOff>0</xdr:colOff>
      <xdr:row>40</xdr:row>
      <xdr:rowOff>0</xdr:rowOff>
    </xdr:from>
    <xdr:ext cx="2390775" cy="1790700"/>
    <xdr:pic>
      <xdr:nvPicPr>
        <xdr:cNvPr id="40" name="image17.jpg">
          <a:extLst>
            <a:ext uri="{FF2B5EF4-FFF2-40B4-BE49-F238E27FC236}">
              <a16:creationId xmlns:a16="http://schemas.microsoft.com/office/drawing/2014/main" id="{00000000-0008-0000-0000-000028000000}"/>
            </a:ext>
          </a:extLst>
        </xdr:cNvPr>
        <xdr:cNvPicPr preferRelativeResize="0"/>
      </xdr:nvPicPr>
      <xdr:blipFill>
        <a:blip xmlns:r="http://schemas.openxmlformats.org/officeDocument/2006/relationships" r:embed="rId39"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F1032"/>
  <sheetViews>
    <sheetView topLeftCell="A15" workbookViewId="0"/>
  </sheetViews>
  <sheetFormatPr defaultColWidth="14.44140625" defaultRowHeight="15.75" customHeight="1" x14ac:dyDescent="0.3"/>
  <cols>
    <col min="1" max="1" width="9.44140625" customWidth="1"/>
    <col min="2" max="2" width="35.88671875" customWidth="1"/>
    <col min="3" max="3" width="35.5546875" customWidth="1"/>
  </cols>
  <sheetData>
    <row r="1" spans="1:6" ht="39" customHeight="1" x14ac:dyDescent="0.3">
      <c r="A1" s="1" t="s">
        <v>0</v>
      </c>
      <c r="B1" s="61" t="s">
        <v>1</v>
      </c>
      <c r="C1" s="62"/>
      <c r="D1" s="62"/>
      <c r="E1" s="63"/>
      <c r="F1" s="2">
        <v>46074</v>
      </c>
    </row>
    <row r="2" spans="1:6" ht="24" customHeight="1" x14ac:dyDescent="0.3">
      <c r="A2" s="1" t="s">
        <v>2</v>
      </c>
      <c r="B2" s="1" t="s">
        <v>3</v>
      </c>
      <c r="C2" s="1" t="s">
        <v>4</v>
      </c>
      <c r="D2" s="1" t="s">
        <v>5</v>
      </c>
      <c r="E2" s="1" t="s">
        <v>6</v>
      </c>
      <c r="F2" s="1" t="s">
        <v>7</v>
      </c>
    </row>
    <row r="3" spans="1:6" ht="142.5" customHeight="1" x14ac:dyDescent="0.3">
      <c r="A3" s="3">
        <v>1</v>
      </c>
      <c r="B3" s="4"/>
      <c r="C3" s="3" t="str">
        <f>MasterSummary!A2 &amp; CHAR(10) &amp; MasterSummary!B2 &amp; "cm, " &amp; MasterSummary!C2 &amp; "cm, " &amp; MasterSummary!D2 &amp; "cm, SH-" &amp; MasterSummary!E2 &amp; "cm"</f>
        <v>Barstool 01 B1
48cm, 50cm, 100cm, SH-75cm</v>
      </c>
      <c r="D3" s="3">
        <v>3</v>
      </c>
      <c r="E3" s="5">
        <f>MasterSummary!U2</f>
        <v>19000</v>
      </c>
      <c r="F3" s="5">
        <f t="shared" ref="F3:F41" si="0">D3*E3</f>
        <v>57000</v>
      </c>
    </row>
    <row r="4" spans="1:6" ht="142.5" customHeight="1" x14ac:dyDescent="0.3">
      <c r="A4" s="3">
        <v>2</v>
      </c>
      <c r="B4" s="6"/>
      <c r="C4" s="3" t="str">
        <f>MasterSummary!A3 &amp; CHAR(10) &amp; MasterSummary!B3 &amp; "cm, " &amp; MasterSummary!C3 &amp; "cm, " &amp; MasterSummary!D3 &amp; "cm, SH-" &amp; MasterSummary!E3 &amp; "cm"</f>
        <v>Barstool 03 A1
40cm, 44cm, 101cm, SH-75cm</v>
      </c>
      <c r="D4" s="3">
        <v>1</v>
      </c>
      <c r="E4" s="5">
        <f>MasterSummary!U3</f>
        <v>20000</v>
      </c>
      <c r="F4" s="5">
        <f t="shared" si="0"/>
        <v>20000</v>
      </c>
    </row>
    <row r="5" spans="1:6" ht="142.5" customHeight="1" x14ac:dyDescent="0.3">
      <c r="A5" s="3">
        <v>3</v>
      </c>
      <c r="B5" s="4"/>
      <c r="C5" s="3" t="str">
        <f>MasterSummary!A4 &amp; CHAR(10) &amp; MasterSummary!B4 &amp; "cm, " &amp; MasterSummary!C4 &amp; "cm, " &amp; MasterSummary!D4 &amp; "cm, SH-" &amp; MasterSummary!E4 &amp; "cm"</f>
        <v>Barstool 11 A1
55cm, 54cm, 102cm, SH-75cm</v>
      </c>
      <c r="D5" s="3">
        <v>2</v>
      </c>
      <c r="E5" s="5">
        <f>MasterSummary!U4</f>
        <v>27000</v>
      </c>
      <c r="F5" s="5">
        <f t="shared" si="0"/>
        <v>54000</v>
      </c>
    </row>
    <row r="6" spans="1:6" ht="142.5" customHeight="1" x14ac:dyDescent="0.3">
      <c r="A6" s="3">
        <v>4</v>
      </c>
      <c r="B6" s="7"/>
      <c r="C6" s="3" t="str">
        <f>MasterSummary!A5 &amp; CHAR(10) &amp; MasterSummary!B5 &amp; "cm, " &amp; MasterSummary!C5 &amp; "cm, " &amp; MasterSummary!D5 &amp; "cm, SH-" &amp; MasterSummary!E5 &amp; "cm"</f>
        <v>Bed 01 A1
194cm, 210cm, 92cm, SH-50cm</v>
      </c>
      <c r="D6" s="8">
        <v>1</v>
      </c>
      <c r="E6" s="5">
        <f>MasterSummary!U5</f>
        <v>105000</v>
      </c>
      <c r="F6" s="5">
        <f t="shared" si="0"/>
        <v>105000</v>
      </c>
    </row>
    <row r="7" spans="1:6" ht="142.5" customHeight="1" x14ac:dyDescent="0.3">
      <c r="A7" s="3">
        <v>5</v>
      </c>
      <c r="B7" s="7"/>
      <c r="C7" s="3" t="str">
        <f>MasterSummary!A6 &amp; CHAR(10) &amp; MasterSummary!B6 &amp; "cm, " &amp; MasterSummary!C6 &amp; "cm, " &amp; MasterSummary!D6 &amp; "cm, SH-" &amp; MasterSummary!E6 &amp; "cm"</f>
        <v>Bed 04 A1
204cm, 220cm, 197cm, SH-48cm</v>
      </c>
      <c r="D7" s="8">
        <v>1</v>
      </c>
      <c r="E7" s="5">
        <f>MasterSummary!U6</f>
        <v>117000</v>
      </c>
      <c r="F7" s="5">
        <f t="shared" si="0"/>
        <v>117000</v>
      </c>
    </row>
    <row r="8" spans="1:6" ht="142.5" customHeight="1" x14ac:dyDescent="0.3">
      <c r="A8" s="3">
        <v>6</v>
      </c>
      <c r="B8" s="7"/>
      <c r="C8" s="3" t="str">
        <f>MasterSummary!A7 &amp; CHAR(10) &amp; MasterSummary!B7 &amp; "cm, " &amp; MasterSummary!C7 &amp; "cm, " &amp; MasterSummary!D7 &amp; "cm, SH-" &amp; MasterSummary!E7 &amp; "cm"</f>
        <v>Bed 27 A1
288cm, 217cm, 110cm, SH-48cm</v>
      </c>
      <c r="D8" s="8">
        <v>1</v>
      </c>
      <c r="E8" s="5">
        <f>MasterSummary!U7</f>
        <v>146000</v>
      </c>
      <c r="F8" s="5">
        <f t="shared" si="0"/>
        <v>146000</v>
      </c>
    </row>
    <row r="9" spans="1:6" ht="142.5" customHeight="1" x14ac:dyDescent="0.3">
      <c r="A9" s="3">
        <v>7</v>
      </c>
      <c r="B9" s="7"/>
      <c r="C9" s="3" t="str">
        <f>MasterSummary!A8 &amp; CHAR(10) &amp; MasterSummary!B8 &amp; "cm, " &amp; MasterSummary!C8 &amp; "cm, " &amp; MasterSummary!D8 &amp; "cm, SH-" &amp; MasterSummary!E8 &amp; "cm"</f>
        <v>Bed 47 A1
196cm, 208cm, 112cm, SH-50cm</v>
      </c>
      <c r="D9" s="8">
        <v>1</v>
      </c>
      <c r="E9" s="5">
        <f>MasterSummary!U8</f>
        <v>103000</v>
      </c>
      <c r="F9" s="5">
        <f t="shared" si="0"/>
        <v>103000</v>
      </c>
    </row>
    <row r="10" spans="1:6" ht="142.5" customHeight="1" x14ac:dyDescent="0.3">
      <c r="A10" s="3">
        <v>8</v>
      </c>
      <c r="B10" s="7"/>
      <c r="C10" s="3" t="str">
        <f>MasterSummary!A9 &amp; CHAR(10) &amp; MasterSummary!B9 &amp; "cm, " &amp; MasterSummary!C9 &amp; "cm, " &amp; MasterSummary!D9 &amp; "cm, SH-" &amp; MasterSummary!E9 &amp; "cm"</f>
        <v>Bench 03 A1
141cm, 38cm, 45cm, SH-cm</v>
      </c>
      <c r="D10" s="8">
        <v>2</v>
      </c>
      <c r="E10" s="5">
        <f>MasterSummary!U9</f>
        <v>25000</v>
      </c>
      <c r="F10" s="5">
        <f t="shared" si="0"/>
        <v>50000</v>
      </c>
    </row>
    <row r="11" spans="1:6" ht="142.5" customHeight="1" x14ac:dyDescent="0.3">
      <c r="A11" s="3">
        <v>9</v>
      </c>
      <c r="B11" s="7"/>
      <c r="C11" s="3" t="str">
        <f>MasterSummary!A10 &amp; CHAR(10) &amp; MasterSummary!B10 &amp; "cm, " &amp; MasterSummary!C10 &amp; "cm, " &amp; MasterSummary!D10 &amp; "cm, SH-" &amp; MasterSummary!E10 &amp; "cm"</f>
        <v>Bench 14 A1
cm, cm, cm, SH-cm</v>
      </c>
      <c r="D11" s="8">
        <v>1</v>
      </c>
      <c r="E11" s="5">
        <f>MasterSummary!U10</f>
        <v>50000</v>
      </c>
      <c r="F11" s="5">
        <f t="shared" si="0"/>
        <v>50000</v>
      </c>
    </row>
    <row r="12" spans="1:6" ht="142.5" customHeight="1" x14ac:dyDescent="0.3">
      <c r="A12" s="3">
        <v>10</v>
      </c>
      <c r="B12" s="7"/>
      <c r="C12" s="3" t="str">
        <f>MasterSummary!A11 &amp; CHAR(10) &amp; MasterSummary!B11 &amp; "cm, " &amp; MasterSummary!C11 &amp; "cm, " &amp; MasterSummary!D11 &amp; "cm, SH-" &amp; MasterSummary!E11 &amp; "cm"</f>
        <v>Bench 20 B1
158cm, 64cm, 70cm, SH-45cm</v>
      </c>
      <c r="D12" s="8"/>
      <c r="E12" s="5">
        <f>MasterSummary!U11</f>
        <v>38000</v>
      </c>
      <c r="F12" s="5">
        <f t="shared" si="0"/>
        <v>0</v>
      </c>
    </row>
    <row r="13" spans="1:6" ht="142.5" customHeight="1" x14ac:dyDescent="0.3">
      <c r="A13" s="3">
        <v>11</v>
      </c>
      <c r="B13" s="7"/>
      <c r="C13" s="3" t="str">
        <f>MasterSummary!A12 &amp; CHAR(10) &amp; MasterSummary!B12 &amp; "cm, " &amp; MasterSummary!C12 &amp; "cm, " &amp; MasterSummary!D12 &amp; "cm, SH-" &amp; MasterSummary!E12 &amp; "cm"</f>
        <v>Centre Table 02 A1
76cm, 76cm, 36cm, SH-cm</v>
      </c>
      <c r="D13" s="8">
        <v>1</v>
      </c>
      <c r="E13" s="5">
        <f>MasterSummary!U12</f>
        <v>22000</v>
      </c>
      <c r="F13" s="5">
        <f t="shared" si="0"/>
        <v>22000</v>
      </c>
    </row>
    <row r="14" spans="1:6" ht="142.5" customHeight="1" x14ac:dyDescent="0.3">
      <c r="A14" s="3">
        <v>12</v>
      </c>
      <c r="B14" s="7"/>
      <c r="C14" s="3" t="str">
        <f>MasterSummary!A13 &amp; CHAR(10) &amp; MasterSummary!B13 &amp; "cm, " &amp; MasterSummary!C13 &amp; "cm, " &amp; MasterSummary!D13 &amp; "cm, SH-" &amp; MasterSummary!E13 &amp; "cm"</f>
        <v>Centre Table 13 A1
129cm, 76cm, 40cm, SH-cm</v>
      </c>
      <c r="D14" s="8">
        <v>1</v>
      </c>
      <c r="E14" s="5">
        <f>MasterSummary!U13</f>
        <v>32000</v>
      </c>
      <c r="F14" s="5">
        <f t="shared" si="0"/>
        <v>32000</v>
      </c>
    </row>
    <row r="15" spans="1:6" ht="142.5" customHeight="1" x14ac:dyDescent="0.3">
      <c r="A15" s="3">
        <v>13</v>
      </c>
      <c r="B15" s="7"/>
      <c r="C15" s="3" t="str">
        <f>MasterSummary!A14 &amp; CHAR(10) &amp; MasterSummary!B14 &amp; "cm, " &amp; MasterSummary!C14 &amp; "cm, " &amp; MasterSummary!D14 &amp; "cm, SH-" &amp; MasterSummary!E14 &amp; "cm"</f>
        <v>Centre Table 23 A1
102cm, 68cm, 45cm, SH-cm</v>
      </c>
      <c r="D15" s="8">
        <v>1</v>
      </c>
      <c r="E15" s="5">
        <f>MasterSummary!U14</f>
        <v>29000</v>
      </c>
      <c r="F15" s="5">
        <f t="shared" si="0"/>
        <v>29000</v>
      </c>
    </row>
    <row r="16" spans="1:6" ht="142.5" customHeight="1" x14ac:dyDescent="0.3">
      <c r="A16" s="3">
        <v>14</v>
      </c>
      <c r="B16" s="7"/>
      <c r="C16" s="3" t="str">
        <f>MasterSummary!A15 &amp; CHAR(10) &amp; MasterSummary!B15 &amp; "cm, " &amp; MasterSummary!C15 &amp; "cm, " &amp; MasterSummary!D15 &amp; "cm, SH-" &amp; MasterSummary!E15 &amp; "cm"</f>
        <v>Chair 06 A1
65cm, 83cm, 91cm, SH-39cm</v>
      </c>
      <c r="D16" s="8">
        <v>2</v>
      </c>
      <c r="E16" s="5">
        <f>MasterSummary!U15</f>
        <v>36000</v>
      </c>
      <c r="F16" s="5">
        <f t="shared" si="0"/>
        <v>72000</v>
      </c>
    </row>
    <row r="17" spans="1:6" ht="142.5" customHeight="1" x14ac:dyDescent="0.3">
      <c r="A17" s="3">
        <v>15</v>
      </c>
      <c r="B17" s="7"/>
      <c r="C17" s="3" t="str">
        <f>MasterSummary!A16 &amp; CHAR(10) &amp; MasterSummary!B16 &amp; "cm, " &amp; MasterSummary!C16 &amp; "cm, " &amp; MasterSummary!D16 &amp; "cm, SH-" &amp; MasterSummary!E16 &amp; "cm"</f>
        <v>Chair 07 A1
65cm, 83cm, 91cm, SH-39cm</v>
      </c>
      <c r="D17" s="8">
        <v>1</v>
      </c>
      <c r="E17" s="5">
        <f>MasterSummary!U16</f>
        <v>31000</v>
      </c>
      <c r="F17" s="5">
        <f t="shared" si="0"/>
        <v>31000</v>
      </c>
    </row>
    <row r="18" spans="1:6" ht="142.5" customHeight="1" x14ac:dyDescent="0.3">
      <c r="A18" s="3">
        <v>16</v>
      </c>
      <c r="B18" s="7"/>
      <c r="C18" s="3" t="str">
        <f>MasterSummary!A17 &amp; CHAR(10) &amp; MasterSummary!B17 &amp; "cm, " &amp; MasterSummary!C17 &amp; "cm, " &amp; MasterSummary!D17 &amp; "cm, SH-" &amp; MasterSummary!E17 &amp; "cm"</f>
        <v>Chair 12 C1
54cm, 61cm, 89cm, SH-45cm</v>
      </c>
      <c r="D18" s="8">
        <v>1</v>
      </c>
      <c r="E18" s="5">
        <f>MasterSummary!U17</f>
        <v>27000</v>
      </c>
      <c r="F18" s="5">
        <f t="shared" si="0"/>
        <v>27000</v>
      </c>
    </row>
    <row r="19" spans="1:6" ht="142.5" customHeight="1" x14ac:dyDescent="0.3">
      <c r="A19" s="3">
        <v>17</v>
      </c>
      <c r="B19" s="7"/>
      <c r="C19" s="3" t="str">
        <f>MasterSummary!A18 &amp; CHAR(10) &amp; MasterSummary!B18 &amp; "cm, " &amp; MasterSummary!C18 &amp; "cm, " &amp; MasterSummary!D18 &amp; "cm, SH-" &amp; MasterSummary!E18 &amp; "cm"</f>
        <v>Chair 42 A1
62cm, 76cm, 82cm, SH-41cm</v>
      </c>
      <c r="D19" s="8">
        <v>2</v>
      </c>
      <c r="E19" s="5">
        <f>MasterSummary!U18</f>
        <v>38000</v>
      </c>
      <c r="F19" s="5">
        <f t="shared" si="0"/>
        <v>76000</v>
      </c>
    </row>
    <row r="20" spans="1:6" ht="142.5" customHeight="1" x14ac:dyDescent="0.3">
      <c r="A20" s="3">
        <v>18</v>
      </c>
      <c r="B20" s="7"/>
      <c r="C20" s="3" t="str">
        <f>MasterSummary!A19 &amp; CHAR(10) &amp; MasterSummary!B19 &amp; "cm, " &amp; MasterSummary!C19 &amp; "cm, " &amp; MasterSummary!D19 &amp; "cm, SH-" &amp; MasterSummary!E19 &amp; "cm"</f>
        <v>Chair 27 A1
67cm, 77cm, 70cm, SH-37cm</v>
      </c>
      <c r="D20" s="8">
        <v>2</v>
      </c>
      <c r="E20" s="5">
        <f>MasterSummary!U19</f>
        <v>26000</v>
      </c>
      <c r="F20" s="5">
        <f t="shared" si="0"/>
        <v>52000</v>
      </c>
    </row>
    <row r="21" spans="1:6" ht="142.5" customHeight="1" x14ac:dyDescent="0.3">
      <c r="A21" s="3">
        <v>19</v>
      </c>
      <c r="B21" s="7"/>
      <c r="C21" s="3" t="str">
        <f>MasterSummary!A20 &amp; CHAR(10) &amp; MasterSummary!B20 &amp; "cm, " &amp; MasterSummary!C20 &amp; "cm, " &amp; MasterSummary!D20 &amp; "cm, SH-" &amp; MasterSummary!E20 &amp; "cm"</f>
        <v>Chair 44 C1
45cm, 52cm, 79cm, SH-45cm</v>
      </c>
      <c r="D21" s="8">
        <v>2</v>
      </c>
      <c r="E21" s="5">
        <f>MasterSummary!U20</f>
        <v>20000</v>
      </c>
      <c r="F21" s="5">
        <f t="shared" si="0"/>
        <v>40000</v>
      </c>
    </row>
    <row r="22" spans="1:6" ht="142.5" customHeight="1" x14ac:dyDescent="0.3">
      <c r="A22" s="3">
        <v>20</v>
      </c>
      <c r="B22" s="7"/>
      <c r="C22" s="3" t="str">
        <f>MasterSummary!A21 &amp; CHAR(10) &amp; MasterSummary!B21 &amp; "cm, " &amp; MasterSummary!C21 &amp; "cm, " &amp; MasterSummary!D21 &amp; "cm, SH-" &amp; MasterSummary!E21 &amp; "cm"</f>
        <v>Chair 05 A1
44cm, 51cm, 87cm, SH-45cm</v>
      </c>
      <c r="D22" s="8"/>
      <c r="E22" s="5">
        <f>MasterSummary!U21</f>
        <v>17000</v>
      </c>
      <c r="F22" s="5">
        <f t="shared" si="0"/>
        <v>0</v>
      </c>
    </row>
    <row r="23" spans="1:6" ht="142.5" customHeight="1" x14ac:dyDescent="0.3">
      <c r="A23" s="3">
        <v>21</v>
      </c>
      <c r="B23" s="7"/>
      <c r="C23" s="3" t="str">
        <f>MasterSummary!A22 &amp; CHAR(10) &amp; MasterSummary!B22 &amp; "cm, " &amp; MasterSummary!C22 &amp; "cm, " &amp; MasterSummary!D22 &amp; "cm, SH-" &amp; MasterSummary!E22 &amp; "cm"</f>
        <v>Chair 09 A1
50cm, 50cm, 77cm, SH-45cm</v>
      </c>
      <c r="D23" s="8">
        <v>2</v>
      </c>
      <c r="E23" s="5">
        <f>MasterSummary!U22</f>
        <v>21000</v>
      </c>
      <c r="F23" s="5">
        <f t="shared" si="0"/>
        <v>42000</v>
      </c>
    </row>
    <row r="24" spans="1:6" ht="142.5" customHeight="1" x14ac:dyDescent="0.3">
      <c r="A24" s="3">
        <v>22</v>
      </c>
      <c r="B24" s="7"/>
      <c r="C24" s="3" t="str">
        <f>MasterSummary!A23 &amp; CHAR(10) &amp; MasterSummary!B23 &amp; "cm, " &amp; MasterSummary!C23 &amp; "cm, " &amp; MasterSummary!D23 &amp; "cm, SH-" &amp; MasterSummary!E23 &amp; "cm"</f>
        <v>Dining Table 03 A1
198cm, 92cm, 75cm, SH-cm</v>
      </c>
      <c r="D24" s="8">
        <v>1</v>
      </c>
      <c r="E24" s="5">
        <f>MasterSummary!U23</f>
        <v>78000</v>
      </c>
      <c r="F24" s="5">
        <f t="shared" si="0"/>
        <v>78000</v>
      </c>
    </row>
    <row r="25" spans="1:6" ht="142.5" customHeight="1" x14ac:dyDescent="0.3">
      <c r="A25" s="3">
        <v>23</v>
      </c>
      <c r="B25" s="7"/>
      <c r="C25" s="3" t="str">
        <f>MasterSummary!A24 &amp; CHAR(10) &amp; MasterSummary!B24 &amp; "cm, " &amp; MasterSummary!C24 &amp; "cm, " &amp; MasterSummary!D24 &amp; "cm, SH-" &amp; MasterSummary!E24 &amp; "cm"</f>
        <v>Side Table 01 A1
48cm, 48cm, 49cm, SH-cm</v>
      </c>
      <c r="D25" s="8">
        <v>2</v>
      </c>
      <c r="E25" s="5">
        <f>MasterSummary!U24</f>
        <v>21000</v>
      </c>
      <c r="F25" s="5">
        <f t="shared" si="0"/>
        <v>42000</v>
      </c>
    </row>
    <row r="26" spans="1:6" ht="142.5" customHeight="1" x14ac:dyDescent="0.3">
      <c r="A26" s="3">
        <v>24</v>
      </c>
      <c r="B26" s="7"/>
      <c r="C26" s="3" t="str">
        <f>MasterSummary!A25 &amp; CHAR(10) &amp; MasterSummary!B25 &amp; "cm, " &amp; MasterSummary!C25 &amp; "cm, " &amp; MasterSummary!D25 &amp; "cm, SH-" &amp; MasterSummary!E25 &amp; "cm"</f>
        <v>Side Table 02 A1
40cm, 40cm, 53cm, SH-cm</v>
      </c>
      <c r="D26" s="8">
        <v>1</v>
      </c>
      <c r="E26" s="5">
        <f>MasterSummary!U25</f>
        <v>11000</v>
      </c>
      <c r="F26" s="5">
        <f t="shared" si="0"/>
        <v>11000</v>
      </c>
    </row>
    <row r="27" spans="1:6" ht="142.5" customHeight="1" x14ac:dyDescent="0.3">
      <c r="A27" s="3">
        <v>25</v>
      </c>
      <c r="B27" s="7"/>
      <c r="C27" s="3" t="str">
        <f>MasterSummary!A26 &amp; CHAR(10) &amp; MasterSummary!B26 &amp; "cm, " &amp; MasterSummary!C26 &amp; "cm, " &amp; MasterSummary!D26 &amp; "cm, SH-" &amp; MasterSummary!E26 &amp; "cm"</f>
        <v>Side Table 02 C1
45cm, 45cm, 53cm, SH-cm</v>
      </c>
      <c r="D27" s="8">
        <v>1</v>
      </c>
      <c r="E27" s="5">
        <f>MasterSummary!U26</f>
        <v>12000</v>
      </c>
      <c r="F27" s="5">
        <f t="shared" si="0"/>
        <v>12000</v>
      </c>
    </row>
    <row r="28" spans="1:6" ht="142.5" customHeight="1" x14ac:dyDescent="0.3">
      <c r="A28" s="3">
        <v>26</v>
      </c>
      <c r="B28" s="7"/>
      <c r="C28" s="3" t="str">
        <f>MasterSummary!A27 &amp; CHAR(10) &amp; MasterSummary!B27 &amp; "cm, " &amp; MasterSummary!C27 &amp; "cm, " &amp; MasterSummary!D27 &amp; "cm, SH-" &amp; MasterSummary!E27 &amp; "cm"</f>
        <v>Side Table 08 B1
56cm, 40cm, 45cm, SH-cm</v>
      </c>
      <c r="D28" s="8">
        <v>2</v>
      </c>
      <c r="E28" s="5">
        <f>MasterSummary!U27</f>
        <v>33000</v>
      </c>
      <c r="F28" s="5">
        <f t="shared" si="0"/>
        <v>66000</v>
      </c>
    </row>
    <row r="29" spans="1:6" ht="142.5" customHeight="1" x14ac:dyDescent="0.3">
      <c r="A29" s="3">
        <v>27</v>
      </c>
      <c r="B29" s="7"/>
      <c r="C29" s="3" t="str">
        <f>MasterSummary!A28 &amp; CHAR(10) &amp; MasterSummary!B28 &amp; "cm, " &amp; MasterSummary!C28 &amp; "cm, " &amp; MasterSummary!D28 &amp; "cm, SH-" &amp; MasterSummary!E28 &amp; "cm"</f>
        <v>Side Table 31 A1
45cm, 45cm, 45cm, SH-cm</v>
      </c>
      <c r="D29" s="8">
        <v>1</v>
      </c>
      <c r="E29" s="5">
        <f>MasterSummary!U28</f>
        <v>10000</v>
      </c>
      <c r="F29" s="5">
        <f t="shared" si="0"/>
        <v>10000</v>
      </c>
    </row>
    <row r="30" spans="1:6" ht="142.5" customHeight="1" x14ac:dyDescent="0.3">
      <c r="A30" s="9"/>
      <c r="B30" s="7"/>
      <c r="C30" s="3" t="str">
        <f>MasterSummary!A29 &amp; CHAR(10) &amp; MasterSummary!B29 &amp; "cm, " &amp; MasterSummary!C29 &amp; "cm, " &amp; MasterSummary!D29 &amp; "cm, SH-" &amp; MasterSummary!E29 &amp; "cm"</f>
        <v>Side Table 42 A1
46cm, 41cm, 46cm, SH-cm</v>
      </c>
      <c r="D30" s="8">
        <v>2</v>
      </c>
      <c r="E30" s="5">
        <f>MasterSummary!U29</f>
        <v>30000</v>
      </c>
      <c r="F30" s="5">
        <f t="shared" si="0"/>
        <v>60000</v>
      </c>
    </row>
    <row r="31" spans="1:6" ht="142.5" customHeight="1" x14ac:dyDescent="0.3">
      <c r="A31" s="9"/>
      <c r="B31" s="7"/>
      <c r="C31" s="3" t="str">
        <f>MasterSummary!A30 &amp; CHAR(10) &amp; MasterSummary!B30 &amp; "cm, " &amp; MasterSummary!C30 &amp; "cm, " &amp; MasterSummary!D30 &amp; "cm, SH-" &amp; MasterSummary!E30 &amp; "cm"</f>
        <v>Sofa 23 B1
170cm, 84cm, 79cm, SH-43cm</v>
      </c>
      <c r="D31" s="8">
        <v>1</v>
      </c>
      <c r="E31" s="5">
        <f>MasterSummary!U30</f>
        <v>88000</v>
      </c>
      <c r="F31" s="5">
        <f t="shared" si="0"/>
        <v>88000</v>
      </c>
    </row>
    <row r="32" spans="1:6" ht="142.5" customHeight="1" x14ac:dyDescent="0.3">
      <c r="A32" s="9"/>
      <c r="B32" s="7"/>
      <c r="C32" s="3" t="str">
        <f>MasterSummary!A31 &amp; CHAR(10) &amp; MasterSummary!B31 &amp; "cm, " &amp; MasterSummary!C31 &amp; "cm, " &amp; MasterSummary!D31 &amp; "cm, SH-" &amp; MasterSummary!E31 &amp; "cm"</f>
        <v>Sofa 28 C1
255cm, 75cm, 84cm, SH-40cm</v>
      </c>
      <c r="D32" s="8">
        <v>1</v>
      </c>
      <c r="E32" s="5">
        <f>MasterSummary!U31</f>
        <v>110000</v>
      </c>
      <c r="F32" s="5">
        <f t="shared" si="0"/>
        <v>110000</v>
      </c>
    </row>
    <row r="33" spans="1:6" ht="142.5" customHeight="1" x14ac:dyDescent="0.3">
      <c r="A33" s="9"/>
      <c r="B33" s="7"/>
      <c r="C33" s="3" t="str">
        <f>MasterSummary!A32 &amp; CHAR(10) &amp; MasterSummary!B32 &amp; "cm, " &amp; MasterSummary!C32 &amp; "cm, " &amp; MasterSummary!D32 &amp; "cm, SH-" &amp; MasterSummary!E32 &amp; "cm"</f>
        <v>Sofa 36 A1
268cm, 80cm, 80cm, SH-35cm</v>
      </c>
      <c r="D33" s="8">
        <v>1</v>
      </c>
      <c r="E33" s="5">
        <f>MasterSummary!U32</f>
        <v>106000</v>
      </c>
      <c r="F33" s="5">
        <f t="shared" si="0"/>
        <v>106000</v>
      </c>
    </row>
    <row r="34" spans="1:6" ht="142.5" customHeight="1" x14ac:dyDescent="0.3">
      <c r="A34" s="9"/>
      <c r="B34" s="7"/>
      <c r="C34" s="3" t="str">
        <f>MasterSummary!A33 &amp; CHAR(10) &amp; MasterSummary!B33 &amp; "cm, " &amp; MasterSummary!C33 &amp; "cm, " &amp; MasterSummary!D33 &amp; "cm, SH-" &amp; MasterSummary!E33 &amp; "cm"</f>
        <v>Storage 16 A1
150cm, 42cm, 80cm, SH-cm</v>
      </c>
      <c r="D34" s="8">
        <v>1</v>
      </c>
      <c r="E34" s="5">
        <f>MasterSummary!U33</f>
        <v>88000</v>
      </c>
      <c r="F34" s="5">
        <f t="shared" si="0"/>
        <v>88000</v>
      </c>
    </row>
    <row r="35" spans="1:6" ht="142.5" customHeight="1" x14ac:dyDescent="0.3">
      <c r="A35" s="9"/>
      <c r="B35" s="7"/>
      <c r="C35" s="3" t="str">
        <f>MasterSummary!A34 &amp; CHAR(10) &amp; MasterSummary!B34 &amp; "cm, " &amp; MasterSummary!C34 &amp; "cm, " &amp; MasterSummary!D34 &amp; "cm, SH-" &amp; MasterSummary!E34 &amp; "cm"</f>
        <v>Storage 29 C1
129cm, 35cm, 80cm, SH-cm</v>
      </c>
      <c r="D35" s="8">
        <v>1</v>
      </c>
      <c r="E35" s="5">
        <f>MasterSummary!U34</f>
        <v>58000</v>
      </c>
      <c r="F35" s="5">
        <f t="shared" si="0"/>
        <v>58000</v>
      </c>
    </row>
    <row r="36" spans="1:6" ht="142.5" customHeight="1" x14ac:dyDescent="0.3">
      <c r="A36" s="9"/>
      <c r="B36" s="7"/>
      <c r="C36" s="3" t="str">
        <f>MasterSummary!A35 &amp; CHAR(10) &amp; MasterSummary!B35 &amp; "cm, " &amp; MasterSummary!C35 &amp; "cm, " &amp; MasterSummary!D35 &amp; "cm, SH-" &amp; MasterSummary!E35 &amp; "cm"</f>
        <v>Storage 34 A1
146cm, 40cm, 92cm, SH-cm</v>
      </c>
      <c r="D36" s="8">
        <v>1</v>
      </c>
      <c r="E36" s="5">
        <f>MasterSummary!U35</f>
        <v>88000</v>
      </c>
      <c r="F36" s="5">
        <f t="shared" si="0"/>
        <v>88000</v>
      </c>
    </row>
    <row r="37" spans="1:6" ht="142.5" customHeight="1" x14ac:dyDescent="0.3">
      <c r="A37" s="9"/>
      <c r="B37" s="7"/>
      <c r="C37" s="3" t="str">
        <f>MasterSummary!A36 &amp; CHAR(10) &amp; MasterSummary!B36 &amp; "cm, " &amp; MasterSummary!C36 &amp; "cm, " &amp; MasterSummary!D36 &amp; "cm, SH-" &amp; MasterSummary!E36 &amp; "cm"</f>
        <v>Study Table 02 A1
130cm, 60cm, 75cm, SH-cm</v>
      </c>
      <c r="D37" s="8">
        <v>1</v>
      </c>
      <c r="E37" s="5">
        <f>MasterSummary!U36</f>
        <v>47000</v>
      </c>
      <c r="F37" s="5">
        <f t="shared" si="0"/>
        <v>47000</v>
      </c>
    </row>
    <row r="38" spans="1:6" ht="142.5" customHeight="1" x14ac:dyDescent="0.3">
      <c r="A38" s="9"/>
      <c r="B38" s="7"/>
      <c r="C38" s="3" t="str">
        <f>MasterSummary!A37 &amp; CHAR(10) &amp; MasterSummary!B37 &amp; "cm, " &amp; MasterSummary!C37 &amp; "cm, " &amp; MasterSummary!D37 &amp; "cm, SH-" &amp; MasterSummary!E37 &amp; "cm"</f>
        <v>Study Table 11 A1
130cm, 60cm, 75cm, SH-cm</v>
      </c>
      <c r="D38" s="8">
        <v>1</v>
      </c>
      <c r="E38" s="5">
        <f>MasterSummary!U37</f>
        <v>55000</v>
      </c>
      <c r="F38" s="5">
        <f t="shared" si="0"/>
        <v>55000</v>
      </c>
    </row>
    <row r="39" spans="1:6" ht="142.5" customHeight="1" x14ac:dyDescent="0.3">
      <c r="A39" s="9"/>
      <c r="B39" s="7"/>
      <c r="C39" s="3" t="str">
        <f>MasterSummary!A38 &amp; CHAR(10) &amp; MasterSummary!B38 &amp; "cm, " &amp; MasterSummary!C38 &amp; "cm, " &amp; MasterSummary!D38 &amp; "cm, SH-" &amp; MasterSummary!E38 &amp; "cm"</f>
        <v>Swing 04 A1
153cm, 61cm, 43cm, SH-cm</v>
      </c>
      <c r="D39" s="8"/>
      <c r="E39" s="5">
        <f>MasterSummary!U38</f>
        <v>79000</v>
      </c>
      <c r="F39" s="5">
        <f t="shared" si="0"/>
        <v>0</v>
      </c>
    </row>
    <row r="40" spans="1:6" ht="142.5" customHeight="1" x14ac:dyDescent="0.3">
      <c r="A40" s="9"/>
      <c r="B40" s="7"/>
      <c r="C40" s="3" t="str">
        <f>MasterSummary!A39 &amp; CHAR(10) &amp; MasterSummary!B39 &amp; "cm, " &amp; MasterSummary!C39 &amp; "cm, " &amp; MasterSummary!D39 &amp; "cm, SH-" &amp; MasterSummary!E39 &amp; "cm"</f>
        <v>TV Console 09 A1
159cm, 45cm, 45cm, SH-cm</v>
      </c>
      <c r="D40" s="8">
        <v>1</v>
      </c>
      <c r="E40" s="5">
        <f>MasterSummary!U39</f>
        <v>70000</v>
      </c>
      <c r="F40" s="5">
        <f t="shared" si="0"/>
        <v>70000</v>
      </c>
    </row>
    <row r="41" spans="1:6" ht="142.5" customHeight="1" x14ac:dyDescent="0.3">
      <c r="A41" s="9"/>
      <c r="B41" s="7"/>
      <c r="C41" s="3" t="str">
        <f>MasterSummary!A40 &amp; CHAR(10) &amp; MasterSummary!B40 &amp; "cm, " &amp; MasterSummary!C40 &amp; "cm, " &amp; MasterSummary!D40 &amp; "cm, SH-" &amp; MasterSummary!E40 &amp; "cm"</f>
        <v>TV Console 29 A1
112cm, 28cm, 50cm, SH-cm</v>
      </c>
      <c r="D41" s="8">
        <v>1</v>
      </c>
      <c r="E41" s="5">
        <f>MasterSummary!U40</f>
        <v>24000</v>
      </c>
      <c r="F41" s="5">
        <f t="shared" si="0"/>
        <v>24000</v>
      </c>
    </row>
    <row r="42" spans="1:6" ht="33.75" customHeight="1" x14ac:dyDescent="0.3">
      <c r="A42" s="64" t="s">
        <v>8</v>
      </c>
      <c r="B42" s="65"/>
      <c r="C42" s="65"/>
      <c r="D42" s="70" t="s">
        <v>9</v>
      </c>
      <c r="E42" s="63"/>
      <c r="F42" s="10">
        <f>SUM(F3:F41)</f>
        <v>2138000</v>
      </c>
    </row>
    <row r="43" spans="1:6" ht="33.75" customHeight="1" x14ac:dyDescent="0.3">
      <c r="A43" s="66"/>
      <c r="B43" s="67"/>
      <c r="C43" s="67"/>
      <c r="D43" s="70" t="s">
        <v>10</v>
      </c>
      <c r="E43" s="63"/>
      <c r="F43" s="10">
        <f>F42*0.18</f>
        <v>384840</v>
      </c>
    </row>
    <row r="44" spans="1:6" ht="33.75" customHeight="1" x14ac:dyDescent="0.3">
      <c r="A44" s="68"/>
      <c r="B44" s="69"/>
      <c r="C44" s="69"/>
      <c r="D44" s="70" t="s">
        <v>11</v>
      </c>
      <c r="E44" s="63"/>
      <c r="F44" s="10">
        <f>SUM(F42:F43)</f>
        <v>2522840</v>
      </c>
    </row>
    <row r="45" spans="1:6" ht="13.8" x14ac:dyDescent="0.3">
      <c r="A45" s="11"/>
      <c r="B45" s="6"/>
      <c r="C45" s="11"/>
      <c r="D45" s="11"/>
      <c r="E45" s="11"/>
    </row>
    <row r="46" spans="1:6" ht="13.8" x14ac:dyDescent="0.3">
      <c r="A46" s="11"/>
      <c r="B46" s="6"/>
      <c r="C46" s="11"/>
      <c r="D46" s="11"/>
      <c r="E46" s="11"/>
    </row>
    <row r="47" spans="1:6" ht="13.8" x14ac:dyDescent="0.3">
      <c r="A47" s="11"/>
      <c r="B47" s="6"/>
      <c r="C47" s="11"/>
      <c r="D47" s="11"/>
      <c r="E47" s="11"/>
    </row>
    <row r="48" spans="1:6" ht="13.8" x14ac:dyDescent="0.3">
      <c r="A48" s="11"/>
      <c r="B48" s="6"/>
      <c r="C48" s="11"/>
      <c r="D48" s="11"/>
      <c r="E48" s="11"/>
    </row>
    <row r="49" spans="1:5" ht="13.8" x14ac:dyDescent="0.3">
      <c r="A49" s="11"/>
      <c r="B49" s="6"/>
      <c r="C49" s="11"/>
      <c r="D49" s="11"/>
      <c r="E49" s="11"/>
    </row>
    <row r="50" spans="1:5" ht="13.8" x14ac:dyDescent="0.3">
      <c r="A50" s="11"/>
      <c r="B50" s="6"/>
      <c r="C50" s="11"/>
      <c r="D50" s="11"/>
      <c r="E50" s="11"/>
    </row>
    <row r="51" spans="1:5" ht="13.8" x14ac:dyDescent="0.3">
      <c r="A51" s="11"/>
      <c r="B51" s="6"/>
      <c r="C51" s="11"/>
      <c r="D51" s="11"/>
      <c r="E51" s="11"/>
    </row>
    <row r="52" spans="1:5" ht="13.8" x14ac:dyDescent="0.3">
      <c r="A52" s="11"/>
      <c r="B52" s="6"/>
      <c r="C52" s="11"/>
      <c r="D52" s="11"/>
      <c r="E52" s="11"/>
    </row>
    <row r="53" spans="1:5" ht="13.8" x14ac:dyDescent="0.3">
      <c r="A53" s="11"/>
      <c r="B53" s="6"/>
      <c r="C53" s="11"/>
      <c r="D53" s="11"/>
      <c r="E53" s="11"/>
    </row>
    <row r="54" spans="1:5" ht="13.8" x14ac:dyDescent="0.3">
      <c r="A54" s="11"/>
      <c r="B54" s="6"/>
      <c r="C54" s="11"/>
      <c r="D54" s="11"/>
      <c r="E54" s="11"/>
    </row>
    <row r="55" spans="1:5" ht="13.8" x14ac:dyDescent="0.3">
      <c r="A55" s="11"/>
      <c r="B55" s="6"/>
      <c r="C55" s="11"/>
      <c r="D55" s="11"/>
      <c r="E55" s="11"/>
    </row>
    <row r="56" spans="1:5" ht="13.8" x14ac:dyDescent="0.3">
      <c r="A56" s="11"/>
      <c r="B56" s="6"/>
      <c r="C56" s="11"/>
      <c r="D56" s="11"/>
      <c r="E56" s="11"/>
    </row>
    <row r="57" spans="1:5" ht="13.8" x14ac:dyDescent="0.3">
      <c r="A57" s="11"/>
      <c r="B57" s="6"/>
      <c r="C57" s="11"/>
      <c r="D57" s="11"/>
      <c r="E57" s="11"/>
    </row>
    <row r="58" spans="1:5" ht="13.8" x14ac:dyDescent="0.3">
      <c r="A58" s="11"/>
      <c r="B58" s="6"/>
      <c r="C58" s="11"/>
      <c r="D58" s="11"/>
      <c r="E58" s="11"/>
    </row>
    <row r="59" spans="1:5" ht="13.8" x14ac:dyDescent="0.3">
      <c r="A59" s="11"/>
      <c r="B59" s="6"/>
      <c r="C59" s="11"/>
      <c r="D59" s="11"/>
      <c r="E59" s="11"/>
    </row>
    <row r="60" spans="1:5" ht="13.8" x14ac:dyDescent="0.3">
      <c r="A60" s="11"/>
      <c r="B60" s="6"/>
      <c r="C60" s="11"/>
      <c r="D60" s="11"/>
      <c r="E60" s="11"/>
    </row>
    <row r="61" spans="1:5" ht="13.8" x14ac:dyDescent="0.3">
      <c r="A61" s="11"/>
      <c r="B61" s="6"/>
      <c r="C61" s="11"/>
      <c r="D61" s="11"/>
      <c r="E61" s="11"/>
    </row>
    <row r="62" spans="1:5" ht="13.8" x14ac:dyDescent="0.3">
      <c r="A62" s="11"/>
      <c r="B62" s="6"/>
      <c r="C62" s="11"/>
      <c r="D62" s="11"/>
      <c r="E62" s="11"/>
    </row>
    <row r="63" spans="1:5" ht="13.8" x14ac:dyDescent="0.3">
      <c r="A63" s="11"/>
      <c r="B63" s="6"/>
      <c r="C63" s="11"/>
      <c r="D63" s="11"/>
      <c r="E63" s="11"/>
    </row>
    <row r="64" spans="1:5" ht="13.8" x14ac:dyDescent="0.3">
      <c r="A64" s="11"/>
      <c r="B64" s="6"/>
      <c r="C64" s="11"/>
      <c r="D64" s="11"/>
      <c r="E64" s="11"/>
    </row>
    <row r="65" spans="1:5" ht="13.8" x14ac:dyDescent="0.3">
      <c r="A65" s="11"/>
      <c r="B65" s="6"/>
      <c r="C65" s="11"/>
      <c r="D65" s="11"/>
      <c r="E65" s="11"/>
    </row>
    <row r="66" spans="1:5" ht="13.8" x14ac:dyDescent="0.3">
      <c r="A66" s="11"/>
      <c r="B66" s="6"/>
      <c r="C66" s="11"/>
      <c r="D66" s="11"/>
      <c r="E66" s="11"/>
    </row>
    <row r="67" spans="1:5" ht="13.8" x14ac:dyDescent="0.3">
      <c r="A67" s="11"/>
      <c r="B67" s="6"/>
      <c r="C67" s="11"/>
      <c r="D67" s="11"/>
      <c r="E67" s="11"/>
    </row>
    <row r="68" spans="1:5" ht="13.8" x14ac:dyDescent="0.3">
      <c r="A68" s="11"/>
      <c r="B68" s="6"/>
      <c r="C68" s="11"/>
      <c r="D68" s="11"/>
      <c r="E68" s="11"/>
    </row>
    <row r="69" spans="1:5" ht="13.8" x14ac:dyDescent="0.3">
      <c r="A69" s="11"/>
      <c r="B69" s="6"/>
      <c r="C69" s="11"/>
      <c r="D69" s="11"/>
      <c r="E69" s="11"/>
    </row>
    <row r="70" spans="1:5" ht="13.8" x14ac:dyDescent="0.3">
      <c r="A70" s="11"/>
      <c r="B70" s="6"/>
      <c r="C70" s="11"/>
      <c r="D70" s="11"/>
      <c r="E70" s="11"/>
    </row>
    <row r="71" spans="1:5" ht="13.8" x14ac:dyDescent="0.3">
      <c r="A71" s="11"/>
      <c r="B71" s="6"/>
      <c r="C71" s="11"/>
      <c r="D71" s="11"/>
      <c r="E71" s="11"/>
    </row>
    <row r="72" spans="1:5" ht="13.8" x14ac:dyDescent="0.3">
      <c r="A72" s="11"/>
      <c r="B72" s="6"/>
      <c r="C72" s="11"/>
      <c r="D72" s="11"/>
      <c r="E72" s="11"/>
    </row>
    <row r="73" spans="1:5" ht="13.8" x14ac:dyDescent="0.3">
      <c r="A73" s="11"/>
      <c r="B73" s="6"/>
      <c r="C73" s="11"/>
      <c r="D73" s="11"/>
      <c r="E73" s="11"/>
    </row>
    <row r="74" spans="1:5" ht="13.8" x14ac:dyDescent="0.3">
      <c r="A74" s="11"/>
      <c r="B74" s="6"/>
      <c r="C74" s="11"/>
      <c r="D74" s="11"/>
      <c r="E74" s="11"/>
    </row>
    <row r="75" spans="1:5" ht="13.8" x14ac:dyDescent="0.3">
      <c r="A75" s="11"/>
      <c r="B75" s="6"/>
      <c r="C75" s="11"/>
      <c r="D75" s="11"/>
      <c r="E75" s="11"/>
    </row>
    <row r="76" spans="1:5" ht="13.8" x14ac:dyDescent="0.3">
      <c r="A76" s="11"/>
      <c r="B76" s="6"/>
      <c r="C76" s="11"/>
      <c r="D76" s="11"/>
      <c r="E76" s="11"/>
    </row>
    <row r="77" spans="1:5" ht="13.8" x14ac:dyDescent="0.3">
      <c r="A77" s="11"/>
      <c r="B77" s="6"/>
      <c r="C77" s="11"/>
      <c r="D77" s="11"/>
      <c r="E77" s="11"/>
    </row>
    <row r="78" spans="1:5" ht="13.8" x14ac:dyDescent="0.3">
      <c r="A78" s="11"/>
      <c r="B78" s="6"/>
      <c r="C78" s="11"/>
      <c r="D78" s="11"/>
      <c r="E78" s="11"/>
    </row>
    <row r="79" spans="1:5" ht="13.8" x14ac:dyDescent="0.3">
      <c r="A79" s="11"/>
      <c r="B79" s="6"/>
      <c r="C79" s="11"/>
      <c r="D79" s="11"/>
      <c r="E79" s="11"/>
    </row>
    <row r="80" spans="1:5" ht="13.8" x14ac:dyDescent="0.3">
      <c r="A80" s="11"/>
      <c r="B80" s="6"/>
      <c r="C80" s="11"/>
      <c r="D80" s="11"/>
      <c r="E80" s="11"/>
    </row>
    <row r="81" spans="1:5" ht="13.8" x14ac:dyDescent="0.3">
      <c r="A81" s="11"/>
      <c r="B81" s="6"/>
      <c r="C81" s="11"/>
      <c r="D81" s="11"/>
      <c r="E81" s="11"/>
    </row>
    <row r="82" spans="1:5" ht="13.8" x14ac:dyDescent="0.3">
      <c r="A82" s="11"/>
      <c r="B82" s="6"/>
      <c r="C82" s="11"/>
      <c r="D82" s="11"/>
      <c r="E82" s="11"/>
    </row>
    <row r="83" spans="1:5" ht="13.8" x14ac:dyDescent="0.3">
      <c r="A83" s="11"/>
      <c r="B83" s="6"/>
      <c r="C83" s="11"/>
      <c r="D83" s="11"/>
      <c r="E83" s="11"/>
    </row>
    <row r="84" spans="1:5" ht="13.8" x14ac:dyDescent="0.3">
      <c r="A84" s="11"/>
      <c r="B84" s="6"/>
      <c r="C84" s="11"/>
      <c r="D84" s="11"/>
      <c r="E84" s="11"/>
    </row>
    <row r="85" spans="1:5" ht="13.8" x14ac:dyDescent="0.3">
      <c r="A85" s="11"/>
      <c r="B85" s="6"/>
      <c r="C85" s="11"/>
      <c r="D85" s="11"/>
      <c r="E85" s="11"/>
    </row>
    <row r="86" spans="1:5" ht="13.8" x14ac:dyDescent="0.3">
      <c r="A86" s="11"/>
      <c r="B86" s="6"/>
      <c r="C86" s="11"/>
      <c r="D86" s="11"/>
      <c r="E86" s="11"/>
    </row>
    <row r="87" spans="1:5" ht="13.8" x14ac:dyDescent="0.3">
      <c r="A87" s="11"/>
      <c r="B87" s="6"/>
      <c r="C87" s="11"/>
      <c r="D87" s="11"/>
      <c r="E87" s="11"/>
    </row>
    <row r="88" spans="1:5" ht="13.8" x14ac:dyDescent="0.3">
      <c r="A88" s="11"/>
      <c r="B88" s="6"/>
      <c r="C88" s="11"/>
      <c r="D88" s="11"/>
      <c r="E88" s="11"/>
    </row>
    <row r="89" spans="1:5" ht="13.8" x14ac:dyDescent="0.3">
      <c r="A89" s="11"/>
      <c r="B89" s="6"/>
      <c r="C89" s="11"/>
      <c r="D89" s="11"/>
      <c r="E89" s="11"/>
    </row>
    <row r="90" spans="1:5" ht="13.8" x14ac:dyDescent="0.3">
      <c r="A90" s="11"/>
      <c r="B90" s="6"/>
      <c r="C90" s="11"/>
      <c r="D90" s="11"/>
      <c r="E90" s="11"/>
    </row>
    <row r="91" spans="1:5" ht="13.8" x14ac:dyDescent="0.3">
      <c r="A91" s="11"/>
      <c r="B91" s="6"/>
      <c r="C91" s="11"/>
      <c r="D91" s="11"/>
      <c r="E91" s="11"/>
    </row>
    <row r="92" spans="1:5" ht="13.8" x14ac:dyDescent="0.3">
      <c r="A92" s="11"/>
      <c r="B92" s="6"/>
      <c r="C92" s="11"/>
      <c r="D92" s="11"/>
      <c r="E92" s="11"/>
    </row>
    <row r="93" spans="1:5" ht="13.8" x14ac:dyDescent="0.3">
      <c r="A93" s="11"/>
      <c r="B93" s="6"/>
      <c r="C93" s="11"/>
      <c r="D93" s="11"/>
      <c r="E93" s="11"/>
    </row>
    <row r="94" spans="1:5" ht="13.8" x14ac:dyDescent="0.3">
      <c r="A94" s="11"/>
      <c r="B94" s="6"/>
      <c r="C94" s="11"/>
      <c r="D94" s="11"/>
      <c r="E94" s="11"/>
    </row>
    <row r="95" spans="1:5" ht="13.8" x14ac:dyDescent="0.3">
      <c r="A95" s="11"/>
      <c r="B95" s="6"/>
      <c r="C95" s="11"/>
      <c r="D95" s="11"/>
      <c r="E95" s="11"/>
    </row>
    <row r="96" spans="1:5" ht="13.8" x14ac:dyDescent="0.3">
      <c r="A96" s="11"/>
      <c r="B96" s="6"/>
      <c r="C96" s="11"/>
      <c r="D96" s="11"/>
      <c r="E96" s="11"/>
    </row>
    <row r="97" spans="1:5" ht="13.8" x14ac:dyDescent="0.3">
      <c r="A97" s="11"/>
      <c r="B97" s="6"/>
      <c r="C97" s="11"/>
      <c r="D97" s="11"/>
      <c r="E97" s="11"/>
    </row>
    <row r="98" spans="1:5" ht="13.8" x14ac:dyDescent="0.3">
      <c r="A98" s="11"/>
      <c r="B98" s="6"/>
      <c r="C98" s="11"/>
      <c r="D98" s="11"/>
      <c r="E98" s="11"/>
    </row>
    <row r="99" spans="1:5" ht="13.8" x14ac:dyDescent="0.3">
      <c r="A99" s="11"/>
      <c r="B99" s="6"/>
      <c r="C99" s="11"/>
      <c r="D99" s="11"/>
      <c r="E99" s="11"/>
    </row>
    <row r="100" spans="1:5" ht="13.8" x14ac:dyDescent="0.3">
      <c r="A100" s="11"/>
      <c r="B100" s="6"/>
      <c r="C100" s="11"/>
      <c r="D100" s="11"/>
      <c r="E100" s="11"/>
    </row>
    <row r="101" spans="1:5" ht="13.8" x14ac:dyDescent="0.3">
      <c r="A101" s="11"/>
      <c r="B101" s="6"/>
      <c r="C101" s="11"/>
      <c r="D101" s="11"/>
      <c r="E101" s="11"/>
    </row>
    <row r="102" spans="1:5" ht="13.8" x14ac:dyDescent="0.3">
      <c r="A102" s="11"/>
      <c r="B102" s="6"/>
      <c r="C102" s="11"/>
      <c r="D102" s="11"/>
      <c r="E102" s="11"/>
    </row>
    <row r="103" spans="1:5" ht="13.8" x14ac:dyDescent="0.3">
      <c r="A103" s="11"/>
      <c r="B103" s="6"/>
      <c r="C103" s="11"/>
      <c r="D103" s="11"/>
      <c r="E103" s="11"/>
    </row>
    <row r="104" spans="1:5" ht="13.8" x14ac:dyDescent="0.3">
      <c r="A104" s="11"/>
      <c r="B104" s="6"/>
      <c r="C104" s="11"/>
      <c r="D104" s="11"/>
      <c r="E104" s="11"/>
    </row>
    <row r="105" spans="1:5" ht="13.8" x14ac:dyDescent="0.3">
      <c r="A105" s="11"/>
      <c r="B105" s="6"/>
      <c r="C105" s="11"/>
      <c r="D105" s="11"/>
      <c r="E105" s="11"/>
    </row>
    <row r="106" spans="1:5" ht="13.8" x14ac:dyDescent="0.3">
      <c r="A106" s="11"/>
      <c r="B106" s="6"/>
      <c r="C106" s="11"/>
      <c r="D106" s="11"/>
      <c r="E106" s="11"/>
    </row>
    <row r="107" spans="1:5" ht="13.8" x14ac:dyDescent="0.3">
      <c r="A107" s="11"/>
      <c r="B107" s="6"/>
      <c r="C107" s="11"/>
      <c r="D107" s="11"/>
      <c r="E107" s="11"/>
    </row>
    <row r="108" spans="1:5" ht="13.8" x14ac:dyDescent="0.3">
      <c r="A108" s="11"/>
      <c r="B108" s="6"/>
      <c r="C108" s="11"/>
      <c r="D108" s="11"/>
      <c r="E108" s="11"/>
    </row>
    <row r="109" spans="1:5" ht="13.8" x14ac:dyDescent="0.3">
      <c r="A109" s="11"/>
      <c r="B109" s="6"/>
      <c r="C109" s="11"/>
      <c r="D109" s="11"/>
      <c r="E109" s="11"/>
    </row>
    <row r="110" spans="1:5" ht="13.8" x14ac:dyDescent="0.3">
      <c r="A110" s="11"/>
      <c r="B110" s="6"/>
      <c r="C110" s="11"/>
      <c r="D110" s="11"/>
      <c r="E110" s="11"/>
    </row>
    <row r="111" spans="1:5" ht="13.8" x14ac:dyDescent="0.3">
      <c r="A111" s="11"/>
      <c r="B111" s="6"/>
      <c r="C111" s="11"/>
      <c r="D111" s="11"/>
      <c r="E111" s="11"/>
    </row>
    <row r="112" spans="1:5" ht="13.8" x14ac:dyDescent="0.3">
      <c r="A112" s="11"/>
      <c r="B112" s="6"/>
      <c r="C112" s="11"/>
      <c r="D112" s="11"/>
      <c r="E112" s="11"/>
    </row>
    <row r="113" spans="1:5" ht="13.8" x14ac:dyDescent="0.3">
      <c r="A113" s="11"/>
      <c r="B113" s="6"/>
      <c r="C113" s="11"/>
      <c r="D113" s="11"/>
      <c r="E113" s="11"/>
    </row>
    <row r="114" spans="1:5" ht="13.8" x14ac:dyDescent="0.3">
      <c r="A114" s="11"/>
      <c r="B114" s="6"/>
      <c r="C114" s="11"/>
      <c r="D114" s="11"/>
      <c r="E114" s="11"/>
    </row>
    <row r="115" spans="1:5" ht="13.8" x14ac:dyDescent="0.3">
      <c r="A115" s="11"/>
      <c r="B115" s="6"/>
      <c r="C115" s="11"/>
      <c r="D115" s="11"/>
      <c r="E115" s="11"/>
    </row>
    <row r="116" spans="1:5" ht="13.8" x14ac:dyDescent="0.3">
      <c r="A116" s="11"/>
      <c r="B116" s="6"/>
      <c r="C116" s="11"/>
      <c r="D116" s="11"/>
      <c r="E116" s="11"/>
    </row>
    <row r="117" spans="1:5" ht="13.8" x14ac:dyDescent="0.3">
      <c r="A117" s="11"/>
      <c r="B117" s="6"/>
      <c r="C117" s="11"/>
      <c r="D117" s="11"/>
      <c r="E117" s="11"/>
    </row>
    <row r="118" spans="1:5" ht="13.8" x14ac:dyDescent="0.3">
      <c r="A118" s="11"/>
      <c r="B118" s="6"/>
      <c r="C118" s="11"/>
      <c r="D118" s="11"/>
      <c r="E118" s="11"/>
    </row>
    <row r="119" spans="1:5" ht="13.8" x14ac:dyDescent="0.3">
      <c r="A119" s="11"/>
      <c r="B119" s="6"/>
      <c r="C119" s="11"/>
      <c r="D119" s="11"/>
      <c r="E119" s="11"/>
    </row>
    <row r="120" spans="1:5" ht="13.8" x14ac:dyDescent="0.3">
      <c r="A120" s="11"/>
      <c r="B120" s="6"/>
      <c r="C120" s="11"/>
      <c r="D120" s="11"/>
      <c r="E120" s="11"/>
    </row>
    <row r="121" spans="1:5" ht="13.8" x14ac:dyDescent="0.3">
      <c r="A121" s="11"/>
      <c r="B121" s="6"/>
      <c r="C121" s="11"/>
      <c r="D121" s="11"/>
      <c r="E121" s="11"/>
    </row>
    <row r="122" spans="1:5" ht="13.8" x14ac:dyDescent="0.3">
      <c r="A122" s="11"/>
      <c r="B122" s="6"/>
      <c r="C122" s="11"/>
      <c r="D122" s="11"/>
      <c r="E122" s="11"/>
    </row>
    <row r="123" spans="1:5" ht="13.8" x14ac:dyDescent="0.3">
      <c r="A123" s="11"/>
      <c r="B123" s="6"/>
      <c r="C123" s="11"/>
      <c r="D123" s="11"/>
      <c r="E123" s="11"/>
    </row>
    <row r="124" spans="1:5" ht="13.8" x14ac:dyDescent="0.3">
      <c r="A124" s="11"/>
      <c r="B124" s="6"/>
      <c r="C124" s="11"/>
      <c r="D124" s="11"/>
      <c r="E124" s="11"/>
    </row>
    <row r="125" spans="1:5" ht="13.8" x14ac:dyDescent="0.3">
      <c r="A125" s="11"/>
      <c r="B125" s="6"/>
      <c r="C125" s="11"/>
      <c r="D125" s="11"/>
      <c r="E125" s="11"/>
    </row>
    <row r="126" spans="1:5" ht="13.8" x14ac:dyDescent="0.3">
      <c r="A126" s="11"/>
      <c r="B126" s="6"/>
      <c r="C126" s="11"/>
      <c r="D126" s="11"/>
      <c r="E126" s="11"/>
    </row>
    <row r="127" spans="1:5" ht="13.8" x14ac:dyDescent="0.3">
      <c r="A127" s="11"/>
      <c r="B127" s="6"/>
      <c r="C127" s="11"/>
      <c r="D127" s="11"/>
      <c r="E127" s="11"/>
    </row>
    <row r="128" spans="1:5" ht="13.8" x14ac:dyDescent="0.3">
      <c r="A128" s="11"/>
      <c r="B128" s="6"/>
      <c r="C128" s="11"/>
      <c r="D128" s="11"/>
      <c r="E128" s="11"/>
    </row>
    <row r="129" spans="1:5" ht="13.8" x14ac:dyDescent="0.3">
      <c r="A129" s="11"/>
      <c r="B129" s="6"/>
      <c r="C129" s="11"/>
      <c r="D129" s="11"/>
      <c r="E129" s="11"/>
    </row>
    <row r="130" spans="1:5" ht="13.8" x14ac:dyDescent="0.3">
      <c r="A130" s="11"/>
      <c r="B130" s="6"/>
      <c r="C130" s="11"/>
      <c r="D130" s="11"/>
      <c r="E130" s="11"/>
    </row>
    <row r="131" spans="1:5" ht="13.8" x14ac:dyDescent="0.3">
      <c r="A131" s="11"/>
      <c r="B131" s="6"/>
      <c r="C131" s="11"/>
      <c r="D131" s="11"/>
      <c r="E131" s="11"/>
    </row>
    <row r="132" spans="1:5" ht="13.8" x14ac:dyDescent="0.3">
      <c r="A132" s="11"/>
      <c r="B132" s="6"/>
      <c r="C132" s="11"/>
      <c r="D132" s="11"/>
      <c r="E132" s="11"/>
    </row>
    <row r="133" spans="1:5" ht="13.8" x14ac:dyDescent="0.3">
      <c r="A133" s="11"/>
      <c r="B133" s="6"/>
      <c r="C133" s="11"/>
      <c r="D133" s="11"/>
      <c r="E133" s="11"/>
    </row>
    <row r="134" spans="1:5" ht="13.8" x14ac:dyDescent="0.3">
      <c r="A134" s="11"/>
      <c r="B134" s="6"/>
      <c r="C134" s="11"/>
      <c r="D134" s="11"/>
      <c r="E134" s="11"/>
    </row>
    <row r="135" spans="1:5" ht="13.8" x14ac:dyDescent="0.3">
      <c r="A135" s="11"/>
      <c r="B135" s="6"/>
      <c r="C135" s="11"/>
      <c r="D135" s="11"/>
      <c r="E135" s="11"/>
    </row>
    <row r="136" spans="1:5" ht="13.8" x14ac:dyDescent="0.3">
      <c r="A136" s="11"/>
      <c r="B136" s="6"/>
      <c r="C136" s="11"/>
      <c r="D136" s="11"/>
      <c r="E136" s="11"/>
    </row>
    <row r="137" spans="1:5" ht="13.8" x14ac:dyDescent="0.3">
      <c r="A137" s="11"/>
      <c r="B137" s="6"/>
      <c r="C137" s="11"/>
      <c r="D137" s="11"/>
      <c r="E137" s="11"/>
    </row>
    <row r="138" spans="1:5" ht="13.8" x14ac:dyDescent="0.3">
      <c r="A138" s="11"/>
      <c r="B138" s="6"/>
      <c r="C138" s="11"/>
      <c r="D138" s="11"/>
      <c r="E138" s="11"/>
    </row>
    <row r="139" spans="1:5" ht="13.8" x14ac:dyDescent="0.3">
      <c r="A139" s="11"/>
      <c r="B139" s="6"/>
      <c r="C139" s="11"/>
      <c r="D139" s="11"/>
      <c r="E139" s="11"/>
    </row>
    <row r="140" spans="1:5" ht="13.8" x14ac:dyDescent="0.3">
      <c r="A140" s="11"/>
      <c r="B140" s="6"/>
      <c r="C140" s="11"/>
      <c r="D140" s="11"/>
      <c r="E140" s="11"/>
    </row>
    <row r="141" spans="1:5" ht="13.8" x14ac:dyDescent="0.3">
      <c r="A141" s="11"/>
      <c r="B141" s="6"/>
      <c r="C141" s="11"/>
      <c r="D141" s="11"/>
      <c r="E141" s="11"/>
    </row>
    <row r="142" spans="1:5" ht="13.8" x14ac:dyDescent="0.3">
      <c r="A142" s="11"/>
      <c r="B142" s="6"/>
      <c r="C142" s="11"/>
      <c r="D142" s="11"/>
      <c r="E142" s="11"/>
    </row>
    <row r="143" spans="1:5" ht="13.8" x14ac:dyDescent="0.3">
      <c r="A143" s="11"/>
      <c r="B143" s="6"/>
      <c r="C143" s="11"/>
      <c r="D143" s="11"/>
      <c r="E143" s="11"/>
    </row>
    <row r="144" spans="1:5" ht="13.8" x14ac:dyDescent="0.3">
      <c r="A144" s="11"/>
      <c r="B144" s="6"/>
      <c r="C144" s="11"/>
      <c r="D144" s="11"/>
      <c r="E144" s="11"/>
    </row>
    <row r="145" spans="1:5" ht="13.8" x14ac:dyDescent="0.3">
      <c r="A145" s="11"/>
      <c r="B145" s="6"/>
      <c r="C145" s="11"/>
      <c r="D145" s="11"/>
      <c r="E145" s="11"/>
    </row>
    <row r="146" spans="1:5" ht="13.8" x14ac:dyDescent="0.3">
      <c r="A146" s="11"/>
      <c r="B146" s="6"/>
      <c r="C146" s="11"/>
      <c r="D146" s="11"/>
      <c r="E146" s="11"/>
    </row>
    <row r="147" spans="1:5" ht="13.8" x14ac:dyDescent="0.3">
      <c r="A147" s="11"/>
      <c r="B147" s="6"/>
      <c r="C147" s="11"/>
      <c r="D147" s="11"/>
      <c r="E147" s="11"/>
    </row>
    <row r="148" spans="1:5" ht="13.8" x14ac:dyDescent="0.3">
      <c r="A148" s="11"/>
      <c r="B148" s="6"/>
      <c r="C148" s="11"/>
      <c r="D148" s="11"/>
      <c r="E148" s="11"/>
    </row>
    <row r="149" spans="1:5" ht="13.8" x14ac:dyDescent="0.3">
      <c r="A149" s="11"/>
      <c r="B149" s="6"/>
      <c r="C149" s="11"/>
      <c r="D149" s="11"/>
      <c r="E149" s="11"/>
    </row>
    <row r="150" spans="1:5" ht="13.8" x14ac:dyDescent="0.3">
      <c r="A150" s="11"/>
      <c r="B150" s="6"/>
      <c r="C150" s="11"/>
      <c r="D150" s="11"/>
      <c r="E150" s="11"/>
    </row>
    <row r="151" spans="1:5" ht="13.8" x14ac:dyDescent="0.3">
      <c r="A151" s="11"/>
      <c r="B151" s="6"/>
      <c r="C151" s="11"/>
      <c r="D151" s="11"/>
      <c r="E151" s="11"/>
    </row>
    <row r="152" spans="1:5" ht="13.8" x14ac:dyDescent="0.3">
      <c r="A152" s="11"/>
      <c r="B152" s="6"/>
      <c r="C152" s="11"/>
      <c r="D152" s="11"/>
      <c r="E152" s="11"/>
    </row>
    <row r="153" spans="1:5" ht="13.8" x14ac:dyDescent="0.3">
      <c r="A153" s="11"/>
      <c r="B153" s="6"/>
      <c r="C153" s="11"/>
      <c r="D153" s="11"/>
      <c r="E153" s="11"/>
    </row>
    <row r="154" spans="1:5" ht="13.8" x14ac:dyDescent="0.3">
      <c r="A154" s="11"/>
      <c r="B154" s="6"/>
      <c r="C154" s="11"/>
      <c r="D154" s="11"/>
      <c r="E154" s="11"/>
    </row>
    <row r="155" spans="1:5" ht="13.8" x14ac:dyDescent="0.3">
      <c r="A155" s="11"/>
      <c r="B155" s="6"/>
      <c r="C155" s="11"/>
      <c r="D155" s="11"/>
      <c r="E155" s="11"/>
    </row>
    <row r="156" spans="1:5" ht="13.8" x14ac:dyDescent="0.3">
      <c r="A156" s="11"/>
      <c r="B156" s="6"/>
      <c r="C156" s="11"/>
      <c r="D156" s="11"/>
      <c r="E156" s="11"/>
    </row>
    <row r="157" spans="1:5" ht="13.8" x14ac:dyDescent="0.3">
      <c r="A157" s="11"/>
      <c r="B157" s="6"/>
      <c r="C157" s="11"/>
      <c r="D157" s="11"/>
      <c r="E157" s="11"/>
    </row>
    <row r="158" spans="1:5" ht="13.8" x14ac:dyDescent="0.3">
      <c r="A158" s="11"/>
      <c r="B158" s="6"/>
      <c r="C158" s="11"/>
      <c r="D158" s="11"/>
      <c r="E158" s="11"/>
    </row>
    <row r="159" spans="1:5" ht="13.8" x14ac:dyDescent="0.3">
      <c r="A159" s="11"/>
      <c r="B159" s="6"/>
      <c r="C159" s="11"/>
      <c r="D159" s="11"/>
      <c r="E159" s="11"/>
    </row>
    <row r="160" spans="1:5" ht="13.8" x14ac:dyDescent="0.3">
      <c r="A160" s="11"/>
      <c r="B160" s="6"/>
      <c r="C160" s="11"/>
      <c r="D160" s="11"/>
      <c r="E160" s="11"/>
    </row>
    <row r="161" spans="1:5" ht="13.8" x14ac:dyDescent="0.3">
      <c r="A161" s="11"/>
      <c r="B161" s="6"/>
      <c r="C161" s="11"/>
      <c r="D161" s="11"/>
      <c r="E161" s="11"/>
    </row>
    <row r="162" spans="1:5" ht="13.8" x14ac:dyDescent="0.3">
      <c r="A162" s="11"/>
      <c r="B162" s="6"/>
      <c r="C162" s="11"/>
      <c r="D162" s="11"/>
      <c r="E162" s="11"/>
    </row>
    <row r="163" spans="1:5" ht="13.8" x14ac:dyDescent="0.3">
      <c r="A163" s="11"/>
      <c r="B163" s="6"/>
      <c r="C163" s="11"/>
      <c r="D163" s="11"/>
      <c r="E163" s="11"/>
    </row>
    <row r="164" spans="1:5" ht="13.8" x14ac:dyDescent="0.3">
      <c r="A164" s="11"/>
      <c r="B164" s="6"/>
      <c r="C164" s="11"/>
      <c r="D164" s="11"/>
      <c r="E164" s="11"/>
    </row>
    <row r="165" spans="1:5" ht="13.8" x14ac:dyDescent="0.3">
      <c r="A165" s="11"/>
      <c r="B165" s="6"/>
      <c r="C165" s="11"/>
      <c r="D165" s="11"/>
      <c r="E165" s="11"/>
    </row>
    <row r="166" spans="1:5" ht="13.8" x14ac:dyDescent="0.3">
      <c r="A166" s="11"/>
      <c r="B166" s="6"/>
      <c r="C166" s="11"/>
      <c r="D166" s="11"/>
      <c r="E166" s="11"/>
    </row>
    <row r="167" spans="1:5" ht="13.8" x14ac:dyDescent="0.3">
      <c r="A167" s="11"/>
      <c r="B167" s="6"/>
      <c r="C167" s="11"/>
      <c r="D167" s="11"/>
      <c r="E167" s="11"/>
    </row>
    <row r="168" spans="1:5" ht="13.8" x14ac:dyDescent="0.3">
      <c r="A168" s="11"/>
      <c r="B168" s="6"/>
      <c r="C168" s="11"/>
      <c r="D168" s="11"/>
      <c r="E168" s="11"/>
    </row>
    <row r="169" spans="1:5" ht="13.8" x14ac:dyDescent="0.3">
      <c r="A169" s="11"/>
      <c r="B169" s="6"/>
      <c r="C169" s="11"/>
      <c r="D169" s="11"/>
      <c r="E169" s="11"/>
    </row>
    <row r="170" spans="1:5" ht="13.8" x14ac:dyDescent="0.3">
      <c r="A170" s="11"/>
      <c r="B170" s="6"/>
      <c r="C170" s="11"/>
      <c r="D170" s="11"/>
      <c r="E170" s="11"/>
    </row>
    <row r="171" spans="1:5" ht="13.8" x14ac:dyDescent="0.3">
      <c r="A171" s="11"/>
      <c r="B171" s="6"/>
      <c r="C171" s="11"/>
      <c r="D171" s="11"/>
      <c r="E171" s="11"/>
    </row>
    <row r="172" spans="1:5" ht="13.8" x14ac:dyDescent="0.3">
      <c r="A172" s="11"/>
      <c r="B172" s="6"/>
      <c r="C172" s="11"/>
      <c r="D172" s="11"/>
      <c r="E172" s="11"/>
    </row>
    <row r="173" spans="1:5" ht="13.8" x14ac:dyDescent="0.3">
      <c r="A173" s="11"/>
      <c r="B173" s="6"/>
      <c r="C173" s="11"/>
      <c r="D173" s="11"/>
      <c r="E173" s="11"/>
    </row>
    <row r="174" spans="1:5" ht="13.8" x14ac:dyDescent="0.3">
      <c r="A174" s="11"/>
      <c r="B174" s="6"/>
      <c r="C174" s="11"/>
      <c r="D174" s="11"/>
      <c r="E174" s="11"/>
    </row>
    <row r="175" spans="1:5" ht="13.8" x14ac:dyDescent="0.3">
      <c r="A175" s="11"/>
      <c r="B175" s="6"/>
      <c r="C175" s="11"/>
      <c r="D175" s="11"/>
      <c r="E175" s="11"/>
    </row>
    <row r="176" spans="1:5" ht="13.8" x14ac:dyDescent="0.3">
      <c r="A176" s="11"/>
      <c r="B176" s="6"/>
      <c r="C176" s="11"/>
      <c r="D176" s="11"/>
      <c r="E176" s="11"/>
    </row>
    <row r="177" spans="1:5" ht="13.8" x14ac:dyDescent="0.3">
      <c r="A177" s="11"/>
      <c r="B177" s="6"/>
      <c r="C177" s="11"/>
      <c r="D177" s="11"/>
      <c r="E177" s="11"/>
    </row>
    <row r="178" spans="1:5" ht="13.8" x14ac:dyDescent="0.3">
      <c r="A178" s="11"/>
      <c r="B178" s="6"/>
      <c r="C178" s="11"/>
      <c r="D178" s="11"/>
      <c r="E178" s="11"/>
    </row>
    <row r="179" spans="1:5" ht="13.8" x14ac:dyDescent="0.3">
      <c r="A179" s="11"/>
      <c r="B179" s="6"/>
      <c r="C179" s="11"/>
      <c r="D179" s="11"/>
      <c r="E179" s="11"/>
    </row>
    <row r="180" spans="1:5" ht="13.8" x14ac:dyDescent="0.3">
      <c r="A180" s="11"/>
      <c r="B180" s="6"/>
      <c r="C180" s="11"/>
      <c r="D180" s="11"/>
      <c r="E180" s="11"/>
    </row>
    <row r="181" spans="1:5" ht="13.8" x14ac:dyDescent="0.3">
      <c r="A181" s="11"/>
      <c r="B181" s="6"/>
      <c r="C181" s="11"/>
      <c r="D181" s="11"/>
      <c r="E181" s="11"/>
    </row>
    <row r="182" spans="1:5" ht="13.8" x14ac:dyDescent="0.3">
      <c r="A182" s="11"/>
      <c r="B182" s="6"/>
      <c r="C182" s="11"/>
      <c r="D182" s="11"/>
      <c r="E182" s="11"/>
    </row>
    <row r="183" spans="1:5" ht="13.8" x14ac:dyDescent="0.3">
      <c r="A183" s="11"/>
      <c r="B183" s="6"/>
      <c r="C183" s="11"/>
      <c r="D183" s="11"/>
      <c r="E183" s="11"/>
    </row>
    <row r="184" spans="1:5" ht="13.8" x14ac:dyDescent="0.3">
      <c r="A184" s="11"/>
      <c r="B184" s="6"/>
      <c r="C184" s="11"/>
      <c r="D184" s="11"/>
      <c r="E184" s="11"/>
    </row>
    <row r="185" spans="1:5" ht="13.8" x14ac:dyDescent="0.3">
      <c r="A185" s="11"/>
      <c r="B185" s="6"/>
      <c r="C185" s="11"/>
      <c r="D185" s="11"/>
      <c r="E185" s="11"/>
    </row>
    <row r="186" spans="1:5" ht="13.8" x14ac:dyDescent="0.3">
      <c r="A186" s="11"/>
      <c r="B186" s="6"/>
      <c r="C186" s="11"/>
      <c r="D186" s="11"/>
      <c r="E186" s="11"/>
    </row>
    <row r="187" spans="1:5" ht="13.8" x14ac:dyDescent="0.3">
      <c r="A187" s="11"/>
      <c r="B187" s="6"/>
      <c r="C187" s="11"/>
      <c r="D187" s="11"/>
      <c r="E187" s="11"/>
    </row>
    <row r="188" spans="1:5" ht="13.8" x14ac:dyDescent="0.3">
      <c r="A188" s="11"/>
      <c r="B188" s="6"/>
      <c r="C188" s="11"/>
      <c r="D188" s="11"/>
      <c r="E188" s="11"/>
    </row>
    <row r="189" spans="1:5" ht="13.8" x14ac:dyDescent="0.3">
      <c r="A189" s="11"/>
      <c r="B189" s="6"/>
      <c r="C189" s="11"/>
      <c r="D189" s="11"/>
      <c r="E189" s="11"/>
    </row>
    <row r="190" spans="1:5" ht="13.8" x14ac:dyDescent="0.3">
      <c r="A190" s="11"/>
      <c r="B190" s="6"/>
      <c r="C190" s="11"/>
      <c r="D190" s="11"/>
      <c r="E190" s="11"/>
    </row>
    <row r="191" spans="1:5" ht="13.8" x14ac:dyDescent="0.3">
      <c r="A191" s="11"/>
      <c r="B191" s="6"/>
      <c r="C191" s="11"/>
      <c r="D191" s="11"/>
      <c r="E191" s="11"/>
    </row>
    <row r="192" spans="1:5" ht="13.8" x14ac:dyDescent="0.3">
      <c r="A192" s="11"/>
      <c r="B192" s="6"/>
      <c r="C192" s="11"/>
      <c r="D192" s="11"/>
      <c r="E192" s="11"/>
    </row>
    <row r="193" spans="1:5" ht="13.8" x14ac:dyDescent="0.3">
      <c r="A193" s="11"/>
      <c r="B193" s="6"/>
      <c r="C193" s="11"/>
      <c r="D193" s="11"/>
      <c r="E193" s="11"/>
    </row>
    <row r="194" spans="1:5" ht="13.8" x14ac:dyDescent="0.3">
      <c r="A194" s="11"/>
      <c r="B194" s="6"/>
      <c r="C194" s="11"/>
      <c r="D194" s="11"/>
      <c r="E194" s="11"/>
    </row>
    <row r="195" spans="1:5" ht="13.8" x14ac:dyDescent="0.3">
      <c r="A195" s="11"/>
      <c r="B195" s="6"/>
      <c r="C195" s="11"/>
      <c r="D195" s="11"/>
      <c r="E195" s="11"/>
    </row>
    <row r="196" spans="1:5" ht="13.8" x14ac:dyDescent="0.3">
      <c r="A196" s="11"/>
      <c r="B196" s="6"/>
      <c r="C196" s="11"/>
      <c r="D196" s="11"/>
      <c r="E196" s="11"/>
    </row>
    <row r="197" spans="1:5" ht="13.8" x14ac:dyDescent="0.3">
      <c r="A197" s="11"/>
      <c r="B197" s="6"/>
      <c r="C197" s="11"/>
      <c r="D197" s="11"/>
      <c r="E197" s="11"/>
    </row>
    <row r="198" spans="1:5" ht="13.8" x14ac:dyDescent="0.3">
      <c r="A198" s="11"/>
      <c r="B198" s="6"/>
      <c r="C198" s="11"/>
      <c r="D198" s="11"/>
      <c r="E198" s="11"/>
    </row>
    <row r="199" spans="1:5" ht="13.8" x14ac:dyDescent="0.3">
      <c r="A199" s="11"/>
      <c r="B199" s="6"/>
      <c r="C199" s="11"/>
      <c r="D199" s="11"/>
      <c r="E199" s="11"/>
    </row>
    <row r="200" spans="1:5" ht="13.8" x14ac:dyDescent="0.3">
      <c r="A200" s="11"/>
      <c r="B200" s="6"/>
      <c r="C200" s="11"/>
      <c r="D200" s="11"/>
      <c r="E200" s="11"/>
    </row>
    <row r="201" spans="1:5" ht="13.8" x14ac:dyDescent="0.3">
      <c r="A201" s="11"/>
      <c r="B201" s="6"/>
      <c r="C201" s="11"/>
      <c r="D201" s="11"/>
      <c r="E201" s="11"/>
    </row>
    <row r="202" spans="1:5" ht="13.8" x14ac:dyDescent="0.3">
      <c r="A202" s="11"/>
      <c r="B202" s="6"/>
      <c r="C202" s="11"/>
      <c r="D202" s="11"/>
      <c r="E202" s="11"/>
    </row>
    <row r="203" spans="1:5" ht="13.8" x14ac:dyDescent="0.3">
      <c r="A203" s="11"/>
      <c r="B203" s="6"/>
      <c r="C203" s="11"/>
      <c r="D203" s="11"/>
      <c r="E203" s="11"/>
    </row>
    <row r="204" spans="1:5" ht="13.8" x14ac:dyDescent="0.3">
      <c r="A204" s="11"/>
      <c r="B204" s="6"/>
      <c r="C204" s="11"/>
      <c r="D204" s="11"/>
      <c r="E204" s="11"/>
    </row>
    <row r="205" spans="1:5" ht="13.8" x14ac:dyDescent="0.3">
      <c r="A205" s="11"/>
      <c r="B205" s="6"/>
      <c r="C205" s="11"/>
      <c r="D205" s="11"/>
      <c r="E205" s="11"/>
    </row>
    <row r="206" spans="1:5" ht="13.8" x14ac:dyDescent="0.3">
      <c r="A206" s="11"/>
      <c r="B206" s="6"/>
      <c r="C206" s="11"/>
      <c r="D206" s="11"/>
      <c r="E206" s="11"/>
    </row>
    <row r="207" spans="1:5" ht="13.8" x14ac:dyDescent="0.3">
      <c r="A207" s="11"/>
      <c r="B207" s="6"/>
      <c r="C207" s="11"/>
      <c r="D207" s="11"/>
      <c r="E207" s="11"/>
    </row>
    <row r="208" spans="1:5" ht="13.8" x14ac:dyDescent="0.3">
      <c r="A208" s="11"/>
      <c r="B208" s="6"/>
      <c r="C208" s="11"/>
      <c r="D208" s="11"/>
      <c r="E208" s="11"/>
    </row>
    <row r="209" spans="1:5" ht="13.8" x14ac:dyDescent="0.3">
      <c r="A209" s="11"/>
      <c r="B209" s="6"/>
      <c r="C209" s="11"/>
      <c r="D209" s="11"/>
      <c r="E209" s="11"/>
    </row>
    <row r="210" spans="1:5" ht="13.8" x14ac:dyDescent="0.3">
      <c r="A210" s="11"/>
      <c r="B210" s="6"/>
      <c r="C210" s="11"/>
      <c r="D210" s="11"/>
      <c r="E210" s="11"/>
    </row>
    <row r="211" spans="1:5" ht="13.8" x14ac:dyDescent="0.3">
      <c r="A211" s="11"/>
      <c r="B211" s="6"/>
      <c r="C211" s="11"/>
      <c r="D211" s="11"/>
      <c r="E211" s="11"/>
    </row>
    <row r="212" spans="1:5" ht="13.8" x14ac:dyDescent="0.3">
      <c r="A212" s="11"/>
      <c r="B212" s="6"/>
      <c r="C212" s="11"/>
      <c r="D212" s="11"/>
      <c r="E212" s="11"/>
    </row>
    <row r="213" spans="1:5" ht="13.8" x14ac:dyDescent="0.3">
      <c r="A213" s="11"/>
      <c r="B213" s="6"/>
      <c r="C213" s="11"/>
      <c r="D213" s="11"/>
      <c r="E213" s="11"/>
    </row>
    <row r="214" spans="1:5" ht="13.8" x14ac:dyDescent="0.3">
      <c r="A214" s="11"/>
      <c r="B214" s="6"/>
      <c r="C214" s="11"/>
      <c r="D214" s="11"/>
      <c r="E214" s="11"/>
    </row>
    <row r="215" spans="1:5" ht="13.8" x14ac:dyDescent="0.3">
      <c r="A215" s="11"/>
      <c r="B215" s="6"/>
      <c r="C215" s="11"/>
      <c r="D215" s="11"/>
      <c r="E215" s="11"/>
    </row>
    <row r="216" spans="1:5" ht="13.8" x14ac:dyDescent="0.3">
      <c r="A216" s="11"/>
      <c r="B216" s="6"/>
      <c r="C216" s="11"/>
      <c r="D216" s="11"/>
      <c r="E216" s="11"/>
    </row>
    <row r="217" spans="1:5" ht="13.8" x14ac:dyDescent="0.3">
      <c r="A217" s="11"/>
      <c r="B217" s="6"/>
      <c r="C217" s="11"/>
      <c r="D217" s="11"/>
      <c r="E217" s="11"/>
    </row>
    <row r="218" spans="1:5" ht="13.8" x14ac:dyDescent="0.3">
      <c r="A218" s="11"/>
      <c r="B218" s="6"/>
      <c r="C218" s="11"/>
      <c r="D218" s="11"/>
      <c r="E218" s="11"/>
    </row>
    <row r="219" spans="1:5" ht="13.8" x14ac:dyDescent="0.3">
      <c r="A219" s="11"/>
      <c r="B219" s="6"/>
      <c r="C219" s="11"/>
      <c r="D219" s="11"/>
      <c r="E219" s="11"/>
    </row>
    <row r="220" spans="1:5" ht="13.8" x14ac:dyDescent="0.3">
      <c r="A220" s="11"/>
      <c r="B220" s="6"/>
      <c r="C220" s="11"/>
      <c r="D220" s="11"/>
      <c r="E220" s="11"/>
    </row>
    <row r="221" spans="1:5" ht="13.8" x14ac:dyDescent="0.3">
      <c r="A221" s="11"/>
      <c r="B221" s="6"/>
      <c r="C221" s="11"/>
      <c r="D221" s="11"/>
      <c r="E221" s="11"/>
    </row>
    <row r="222" spans="1:5" ht="13.8" x14ac:dyDescent="0.3">
      <c r="A222" s="11"/>
      <c r="B222" s="6"/>
      <c r="C222" s="11"/>
      <c r="D222" s="11"/>
      <c r="E222" s="11"/>
    </row>
    <row r="223" spans="1:5" ht="13.8" x14ac:dyDescent="0.3">
      <c r="A223" s="11"/>
      <c r="B223" s="6"/>
      <c r="C223" s="11"/>
      <c r="D223" s="11"/>
      <c r="E223" s="11"/>
    </row>
    <row r="224" spans="1:5" ht="13.8" x14ac:dyDescent="0.3">
      <c r="A224" s="11"/>
      <c r="B224" s="6"/>
      <c r="C224" s="11"/>
      <c r="D224" s="11"/>
      <c r="E224" s="11"/>
    </row>
    <row r="225" spans="1:5" ht="13.8" x14ac:dyDescent="0.3">
      <c r="A225" s="11"/>
      <c r="B225" s="6"/>
      <c r="C225" s="11"/>
      <c r="D225" s="11"/>
      <c r="E225" s="11"/>
    </row>
    <row r="226" spans="1:5" ht="13.8" x14ac:dyDescent="0.3">
      <c r="A226" s="11"/>
      <c r="B226" s="6"/>
      <c r="C226" s="11"/>
      <c r="D226" s="11"/>
      <c r="E226" s="11"/>
    </row>
    <row r="227" spans="1:5" ht="13.8" x14ac:dyDescent="0.3">
      <c r="A227" s="11"/>
      <c r="B227" s="6"/>
      <c r="C227" s="11"/>
      <c r="D227" s="11"/>
      <c r="E227" s="11"/>
    </row>
    <row r="228" spans="1:5" ht="13.8" x14ac:dyDescent="0.3">
      <c r="A228" s="11"/>
      <c r="B228" s="6"/>
      <c r="C228" s="11"/>
      <c r="D228" s="11"/>
      <c r="E228" s="11"/>
    </row>
    <row r="229" spans="1:5" ht="13.8" x14ac:dyDescent="0.3">
      <c r="A229" s="11"/>
      <c r="B229" s="6"/>
      <c r="C229" s="11"/>
      <c r="D229" s="11"/>
      <c r="E229" s="11"/>
    </row>
    <row r="230" spans="1:5" ht="13.8" x14ac:dyDescent="0.3">
      <c r="A230" s="11"/>
      <c r="B230" s="6"/>
      <c r="C230" s="11"/>
      <c r="D230" s="11"/>
      <c r="E230" s="11"/>
    </row>
    <row r="231" spans="1:5" ht="13.8" x14ac:dyDescent="0.3">
      <c r="A231" s="11"/>
      <c r="B231" s="6"/>
      <c r="C231" s="11"/>
      <c r="D231" s="11"/>
      <c r="E231" s="11"/>
    </row>
    <row r="232" spans="1:5" ht="13.8" x14ac:dyDescent="0.3">
      <c r="A232" s="11"/>
      <c r="B232" s="6"/>
      <c r="C232" s="11"/>
      <c r="D232" s="11"/>
      <c r="E232" s="11"/>
    </row>
    <row r="233" spans="1:5" ht="13.8" x14ac:dyDescent="0.3">
      <c r="A233" s="11"/>
      <c r="B233" s="6"/>
      <c r="C233" s="11"/>
      <c r="D233" s="11"/>
      <c r="E233" s="11"/>
    </row>
    <row r="234" spans="1:5" ht="13.8" x14ac:dyDescent="0.3">
      <c r="A234" s="11"/>
      <c r="B234" s="6"/>
      <c r="C234" s="11"/>
      <c r="D234" s="11"/>
      <c r="E234" s="11"/>
    </row>
    <row r="235" spans="1:5" ht="13.8" x14ac:dyDescent="0.3">
      <c r="A235" s="11"/>
      <c r="B235" s="6"/>
      <c r="C235" s="11"/>
      <c r="D235" s="11"/>
      <c r="E235" s="11"/>
    </row>
    <row r="236" spans="1:5" ht="13.8" x14ac:dyDescent="0.3">
      <c r="A236" s="11"/>
      <c r="B236" s="6"/>
      <c r="C236" s="11"/>
      <c r="D236" s="11"/>
      <c r="E236" s="11"/>
    </row>
    <row r="237" spans="1:5" ht="13.8" x14ac:dyDescent="0.3">
      <c r="A237" s="11"/>
      <c r="B237" s="6"/>
      <c r="C237" s="11"/>
      <c r="D237" s="11"/>
      <c r="E237" s="11"/>
    </row>
    <row r="238" spans="1:5" ht="13.8" x14ac:dyDescent="0.3">
      <c r="A238" s="11"/>
      <c r="B238" s="6"/>
      <c r="C238" s="11"/>
      <c r="D238" s="11"/>
      <c r="E238" s="11"/>
    </row>
    <row r="239" spans="1:5" ht="13.8" x14ac:dyDescent="0.3">
      <c r="A239" s="11"/>
      <c r="B239" s="6"/>
      <c r="C239" s="11"/>
      <c r="D239" s="11"/>
      <c r="E239" s="11"/>
    </row>
    <row r="240" spans="1:5" ht="13.8" x14ac:dyDescent="0.3">
      <c r="A240" s="11"/>
      <c r="B240" s="6"/>
      <c r="C240" s="11"/>
      <c r="D240" s="11"/>
      <c r="E240" s="11"/>
    </row>
    <row r="241" spans="1:5" ht="13.8" x14ac:dyDescent="0.3">
      <c r="A241" s="11"/>
      <c r="B241" s="6"/>
      <c r="C241" s="11"/>
      <c r="D241" s="11"/>
      <c r="E241" s="11"/>
    </row>
    <row r="242" spans="1:5" ht="13.8" x14ac:dyDescent="0.3">
      <c r="A242" s="11"/>
      <c r="B242" s="6"/>
      <c r="C242" s="11"/>
      <c r="D242" s="11"/>
      <c r="E242" s="11"/>
    </row>
    <row r="243" spans="1:5" ht="13.8" x14ac:dyDescent="0.3">
      <c r="A243" s="11"/>
      <c r="B243" s="6"/>
      <c r="C243" s="11"/>
      <c r="D243" s="11"/>
      <c r="E243" s="11"/>
    </row>
    <row r="244" spans="1:5" ht="13.8" x14ac:dyDescent="0.3">
      <c r="A244" s="11"/>
      <c r="B244" s="6"/>
      <c r="C244" s="11"/>
      <c r="D244" s="11"/>
      <c r="E244" s="11"/>
    </row>
    <row r="245" spans="1:5" ht="13.8" x14ac:dyDescent="0.3">
      <c r="A245" s="11"/>
      <c r="B245" s="6"/>
      <c r="C245" s="11"/>
      <c r="D245" s="11"/>
      <c r="E245" s="11"/>
    </row>
    <row r="246" spans="1:5" ht="13.8" x14ac:dyDescent="0.3">
      <c r="A246" s="11"/>
      <c r="B246" s="6"/>
      <c r="C246" s="11"/>
      <c r="D246" s="11"/>
      <c r="E246" s="11"/>
    </row>
    <row r="247" spans="1:5" ht="13.8" x14ac:dyDescent="0.3">
      <c r="A247" s="11"/>
      <c r="B247" s="6"/>
      <c r="C247" s="11"/>
      <c r="D247" s="11"/>
      <c r="E247" s="11"/>
    </row>
    <row r="248" spans="1:5" ht="13.8" x14ac:dyDescent="0.3">
      <c r="A248" s="11"/>
      <c r="B248" s="6"/>
      <c r="C248" s="11"/>
      <c r="D248" s="11"/>
      <c r="E248" s="11"/>
    </row>
    <row r="249" spans="1:5" ht="13.8" x14ac:dyDescent="0.3">
      <c r="A249" s="11"/>
      <c r="B249" s="6"/>
      <c r="C249" s="11"/>
      <c r="D249" s="11"/>
      <c r="E249" s="11"/>
    </row>
    <row r="250" spans="1:5" ht="13.8" x14ac:dyDescent="0.3">
      <c r="A250" s="11"/>
      <c r="B250" s="6"/>
      <c r="C250" s="11"/>
      <c r="D250" s="11"/>
      <c r="E250" s="11"/>
    </row>
    <row r="251" spans="1:5" ht="13.8" x14ac:dyDescent="0.3">
      <c r="A251" s="11"/>
      <c r="B251" s="6"/>
      <c r="C251" s="11"/>
      <c r="D251" s="11"/>
      <c r="E251" s="11"/>
    </row>
    <row r="252" spans="1:5" ht="13.8" x14ac:dyDescent="0.3">
      <c r="A252" s="11"/>
      <c r="B252" s="6"/>
      <c r="C252" s="11"/>
      <c r="D252" s="11"/>
      <c r="E252" s="11"/>
    </row>
    <row r="253" spans="1:5" ht="13.8" x14ac:dyDescent="0.3">
      <c r="A253" s="11"/>
      <c r="B253" s="6"/>
      <c r="C253" s="11"/>
      <c r="D253" s="11"/>
      <c r="E253" s="11"/>
    </row>
    <row r="254" spans="1:5" ht="13.8" x14ac:dyDescent="0.3">
      <c r="A254" s="11"/>
      <c r="B254" s="6"/>
      <c r="C254" s="11"/>
      <c r="D254" s="11"/>
      <c r="E254" s="11"/>
    </row>
    <row r="255" spans="1:5" ht="13.8" x14ac:dyDescent="0.3">
      <c r="A255" s="11"/>
      <c r="B255" s="6"/>
      <c r="C255" s="11"/>
      <c r="D255" s="11"/>
      <c r="E255" s="11"/>
    </row>
    <row r="256" spans="1:5" ht="13.8" x14ac:dyDescent="0.3">
      <c r="A256" s="11"/>
      <c r="B256" s="6"/>
      <c r="C256" s="11"/>
      <c r="D256" s="11"/>
      <c r="E256" s="11"/>
    </row>
    <row r="257" spans="1:5" ht="13.8" x14ac:dyDescent="0.3">
      <c r="A257" s="11"/>
      <c r="B257" s="6"/>
      <c r="C257" s="11"/>
      <c r="D257" s="11"/>
      <c r="E257" s="11"/>
    </row>
    <row r="258" spans="1:5" ht="13.8" x14ac:dyDescent="0.3">
      <c r="A258" s="11"/>
      <c r="B258" s="6"/>
      <c r="C258" s="11"/>
      <c r="D258" s="11"/>
      <c r="E258" s="11"/>
    </row>
    <row r="259" spans="1:5" ht="13.8" x14ac:dyDescent="0.3">
      <c r="A259" s="11"/>
      <c r="B259" s="6"/>
      <c r="C259" s="11"/>
      <c r="D259" s="11"/>
      <c r="E259" s="11"/>
    </row>
    <row r="260" spans="1:5" ht="13.8" x14ac:dyDescent="0.3">
      <c r="A260" s="11"/>
      <c r="B260" s="6"/>
      <c r="C260" s="11"/>
      <c r="D260" s="11"/>
      <c r="E260" s="11"/>
    </row>
    <row r="261" spans="1:5" ht="13.8" x14ac:dyDescent="0.3">
      <c r="A261" s="11"/>
      <c r="B261" s="6"/>
      <c r="C261" s="11"/>
      <c r="D261" s="11"/>
      <c r="E261" s="11"/>
    </row>
    <row r="262" spans="1:5" ht="13.8" x14ac:dyDescent="0.3">
      <c r="A262" s="11"/>
      <c r="B262" s="6"/>
      <c r="C262" s="11"/>
      <c r="D262" s="11"/>
      <c r="E262" s="11"/>
    </row>
    <row r="263" spans="1:5" ht="13.8" x14ac:dyDescent="0.3">
      <c r="A263" s="11"/>
      <c r="B263" s="6"/>
      <c r="C263" s="11"/>
      <c r="D263" s="11"/>
      <c r="E263" s="11"/>
    </row>
    <row r="264" spans="1:5" ht="13.8" x14ac:dyDescent="0.3">
      <c r="A264" s="11"/>
      <c r="B264" s="6"/>
      <c r="C264" s="11"/>
      <c r="D264" s="11"/>
      <c r="E264" s="11"/>
    </row>
    <row r="265" spans="1:5" ht="13.8" x14ac:dyDescent="0.3">
      <c r="A265" s="11"/>
      <c r="B265" s="6"/>
      <c r="C265" s="11"/>
      <c r="D265" s="11"/>
      <c r="E265" s="11"/>
    </row>
    <row r="266" spans="1:5" ht="13.8" x14ac:dyDescent="0.3">
      <c r="A266" s="11"/>
      <c r="B266" s="6"/>
      <c r="C266" s="11"/>
      <c r="D266" s="11"/>
      <c r="E266" s="11"/>
    </row>
    <row r="267" spans="1:5" ht="13.8" x14ac:dyDescent="0.3">
      <c r="A267" s="11"/>
      <c r="B267" s="6"/>
      <c r="C267" s="11"/>
      <c r="D267" s="11"/>
      <c r="E267" s="11"/>
    </row>
    <row r="268" spans="1:5" ht="13.8" x14ac:dyDescent="0.3">
      <c r="A268" s="11"/>
      <c r="B268" s="6"/>
      <c r="C268" s="11"/>
      <c r="D268" s="11"/>
      <c r="E268" s="11"/>
    </row>
    <row r="269" spans="1:5" ht="13.8" x14ac:dyDescent="0.3">
      <c r="A269" s="11"/>
      <c r="B269" s="6"/>
      <c r="C269" s="11"/>
      <c r="D269" s="11"/>
      <c r="E269" s="11"/>
    </row>
    <row r="270" spans="1:5" ht="13.8" x14ac:dyDescent="0.3">
      <c r="A270" s="11"/>
      <c r="B270" s="6"/>
      <c r="C270" s="11"/>
      <c r="D270" s="11"/>
      <c r="E270" s="11"/>
    </row>
    <row r="271" spans="1:5" ht="13.8" x14ac:dyDescent="0.3">
      <c r="A271" s="11"/>
      <c r="B271" s="6"/>
      <c r="C271" s="11"/>
      <c r="D271" s="11"/>
      <c r="E271" s="11"/>
    </row>
    <row r="272" spans="1:5" ht="13.8" x14ac:dyDescent="0.3">
      <c r="A272" s="11"/>
      <c r="B272" s="6"/>
      <c r="C272" s="11"/>
      <c r="D272" s="11"/>
      <c r="E272" s="11"/>
    </row>
    <row r="273" spans="1:5" ht="13.8" x14ac:dyDescent="0.3">
      <c r="A273" s="11"/>
      <c r="B273" s="6"/>
      <c r="C273" s="11"/>
      <c r="D273" s="11"/>
      <c r="E273" s="11"/>
    </row>
    <row r="274" spans="1:5" ht="13.8" x14ac:dyDescent="0.3">
      <c r="A274" s="11"/>
      <c r="B274" s="6"/>
      <c r="C274" s="11"/>
      <c r="D274" s="11"/>
      <c r="E274" s="11"/>
    </row>
    <row r="275" spans="1:5" ht="13.8" x14ac:dyDescent="0.3">
      <c r="A275" s="11"/>
      <c r="B275" s="6"/>
      <c r="C275" s="11"/>
      <c r="D275" s="11"/>
      <c r="E275" s="11"/>
    </row>
    <row r="276" spans="1:5" ht="13.8" x14ac:dyDescent="0.3">
      <c r="A276" s="11"/>
      <c r="B276" s="6"/>
      <c r="C276" s="11"/>
      <c r="D276" s="11"/>
      <c r="E276" s="11"/>
    </row>
    <row r="277" spans="1:5" ht="13.8" x14ac:dyDescent="0.3">
      <c r="A277" s="11"/>
      <c r="B277" s="6"/>
      <c r="C277" s="11"/>
      <c r="D277" s="11"/>
      <c r="E277" s="11"/>
    </row>
    <row r="278" spans="1:5" ht="13.8" x14ac:dyDescent="0.3">
      <c r="A278" s="11"/>
      <c r="B278" s="6"/>
      <c r="C278" s="11"/>
      <c r="D278" s="11"/>
      <c r="E278" s="11"/>
    </row>
    <row r="279" spans="1:5" ht="13.8" x14ac:dyDescent="0.3">
      <c r="A279" s="11"/>
      <c r="B279" s="6"/>
      <c r="C279" s="11"/>
      <c r="D279" s="11"/>
      <c r="E279" s="11"/>
    </row>
    <row r="280" spans="1:5" ht="13.8" x14ac:dyDescent="0.3">
      <c r="A280" s="11"/>
      <c r="B280" s="6"/>
      <c r="C280" s="11"/>
      <c r="D280" s="11"/>
      <c r="E280" s="11"/>
    </row>
    <row r="281" spans="1:5" ht="13.8" x14ac:dyDescent="0.3">
      <c r="A281" s="11"/>
      <c r="B281" s="6"/>
      <c r="C281" s="11"/>
      <c r="D281" s="11"/>
      <c r="E281" s="11"/>
    </row>
    <row r="282" spans="1:5" ht="13.8" x14ac:dyDescent="0.3">
      <c r="A282" s="11"/>
      <c r="B282" s="6"/>
      <c r="C282" s="11"/>
      <c r="D282" s="11"/>
      <c r="E282" s="11"/>
    </row>
    <row r="283" spans="1:5" ht="13.8" x14ac:dyDescent="0.3">
      <c r="A283" s="11"/>
      <c r="B283" s="6"/>
      <c r="C283" s="11"/>
      <c r="D283" s="11"/>
      <c r="E283" s="11"/>
    </row>
    <row r="284" spans="1:5" ht="13.8" x14ac:dyDescent="0.3">
      <c r="A284" s="11"/>
      <c r="B284" s="6"/>
      <c r="C284" s="11"/>
      <c r="D284" s="11"/>
      <c r="E284" s="11"/>
    </row>
    <row r="285" spans="1:5" ht="13.8" x14ac:dyDescent="0.3">
      <c r="A285" s="11"/>
      <c r="B285" s="6"/>
      <c r="C285" s="11"/>
      <c r="D285" s="11"/>
      <c r="E285" s="11"/>
    </row>
    <row r="286" spans="1:5" ht="13.8" x14ac:dyDescent="0.3">
      <c r="A286" s="11"/>
      <c r="B286" s="6"/>
      <c r="C286" s="11"/>
      <c r="D286" s="11"/>
      <c r="E286" s="11"/>
    </row>
    <row r="287" spans="1:5" ht="13.8" x14ac:dyDescent="0.3">
      <c r="A287" s="11"/>
      <c r="B287" s="6"/>
      <c r="C287" s="11"/>
      <c r="D287" s="11"/>
      <c r="E287" s="11"/>
    </row>
    <row r="288" spans="1:5" ht="13.8" x14ac:dyDescent="0.3">
      <c r="A288" s="11"/>
      <c r="B288" s="6"/>
      <c r="C288" s="11"/>
      <c r="D288" s="11"/>
      <c r="E288" s="11"/>
    </row>
    <row r="289" spans="1:5" ht="13.8" x14ac:dyDescent="0.3">
      <c r="A289" s="11"/>
      <c r="B289" s="6"/>
      <c r="C289" s="11"/>
      <c r="D289" s="11"/>
      <c r="E289" s="11"/>
    </row>
    <row r="290" spans="1:5" ht="13.8" x14ac:dyDescent="0.3">
      <c r="A290" s="11"/>
      <c r="B290" s="6"/>
      <c r="C290" s="11"/>
      <c r="D290" s="11"/>
      <c r="E290" s="11"/>
    </row>
    <row r="291" spans="1:5" ht="13.8" x14ac:dyDescent="0.3">
      <c r="A291" s="11"/>
      <c r="B291" s="6"/>
      <c r="C291" s="11"/>
      <c r="D291" s="11"/>
      <c r="E291" s="11"/>
    </row>
    <row r="292" spans="1:5" ht="13.8" x14ac:dyDescent="0.3">
      <c r="A292" s="11"/>
      <c r="B292" s="6"/>
      <c r="C292" s="11"/>
      <c r="D292" s="11"/>
      <c r="E292" s="11"/>
    </row>
    <row r="293" spans="1:5" ht="13.8" x14ac:dyDescent="0.3">
      <c r="A293" s="11"/>
      <c r="B293" s="6"/>
      <c r="C293" s="11"/>
      <c r="D293" s="11"/>
      <c r="E293" s="11"/>
    </row>
    <row r="294" spans="1:5" ht="13.8" x14ac:dyDescent="0.3">
      <c r="A294" s="11"/>
      <c r="B294" s="6"/>
      <c r="C294" s="11"/>
      <c r="D294" s="11"/>
      <c r="E294" s="11"/>
    </row>
    <row r="295" spans="1:5" ht="13.8" x14ac:dyDescent="0.3">
      <c r="A295" s="11"/>
      <c r="B295" s="6"/>
      <c r="C295" s="11"/>
      <c r="D295" s="11"/>
      <c r="E295" s="11"/>
    </row>
    <row r="296" spans="1:5" ht="13.8" x14ac:dyDescent="0.3">
      <c r="A296" s="11"/>
      <c r="B296" s="6"/>
      <c r="C296" s="11"/>
      <c r="D296" s="11"/>
      <c r="E296" s="11"/>
    </row>
    <row r="297" spans="1:5" ht="13.8" x14ac:dyDescent="0.3">
      <c r="A297" s="11"/>
      <c r="B297" s="6"/>
      <c r="C297" s="11"/>
      <c r="D297" s="11"/>
      <c r="E297" s="11"/>
    </row>
    <row r="298" spans="1:5" ht="13.8" x14ac:dyDescent="0.3">
      <c r="A298" s="11"/>
      <c r="B298" s="6"/>
      <c r="C298" s="11"/>
      <c r="D298" s="11"/>
      <c r="E298" s="11"/>
    </row>
    <row r="299" spans="1:5" ht="13.8" x14ac:dyDescent="0.3">
      <c r="A299" s="11"/>
      <c r="B299" s="6"/>
      <c r="C299" s="11"/>
      <c r="D299" s="11"/>
      <c r="E299" s="11"/>
    </row>
    <row r="300" spans="1:5" ht="13.8" x14ac:dyDescent="0.3">
      <c r="A300" s="11"/>
      <c r="B300" s="6"/>
      <c r="C300" s="11"/>
      <c r="D300" s="11"/>
      <c r="E300" s="11"/>
    </row>
    <row r="301" spans="1:5" ht="13.8" x14ac:dyDescent="0.3">
      <c r="A301" s="11"/>
      <c r="B301" s="6"/>
      <c r="C301" s="11"/>
      <c r="D301" s="11"/>
      <c r="E301" s="11"/>
    </row>
    <row r="302" spans="1:5" ht="13.8" x14ac:dyDescent="0.3">
      <c r="A302" s="11"/>
      <c r="B302" s="6"/>
      <c r="C302" s="11"/>
      <c r="D302" s="11"/>
      <c r="E302" s="11"/>
    </row>
    <row r="303" spans="1:5" ht="13.8" x14ac:dyDescent="0.3">
      <c r="A303" s="11"/>
      <c r="B303" s="6"/>
      <c r="C303" s="11"/>
      <c r="D303" s="11"/>
      <c r="E303" s="11"/>
    </row>
    <row r="304" spans="1:5" ht="13.8" x14ac:dyDescent="0.3">
      <c r="A304" s="11"/>
      <c r="B304" s="6"/>
      <c r="C304" s="11"/>
      <c r="D304" s="11"/>
      <c r="E304" s="11"/>
    </row>
    <row r="305" spans="1:5" ht="13.8" x14ac:dyDescent="0.3">
      <c r="A305" s="11"/>
      <c r="B305" s="6"/>
      <c r="C305" s="11"/>
      <c r="D305" s="11"/>
      <c r="E305" s="11"/>
    </row>
    <row r="306" spans="1:5" ht="13.8" x14ac:dyDescent="0.3">
      <c r="A306" s="11"/>
      <c r="B306" s="6"/>
      <c r="C306" s="11"/>
      <c r="D306" s="11"/>
      <c r="E306" s="11"/>
    </row>
    <row r="307" spans="1:5" ht="13.8" x14ac:dyDescent="0.3">
      <c r="A307" s="11"/>
      <c r="B307" s="6"/>
      <c r="C307" s="11"/>
      <c r="D307" s="11"/>
      <c r="E307" s="11"/>
    </row>
    <row r="308" spans="1:5" ht="13.8" x14ac:dyDescent="0.3">
      <c r="A308" s="11"/>
      <c r="B308" s="6"/>
      <c r="C308" s="11"/>
      <c r="D308" s="11"/>
      <c r="E308" s="11"/>
    </row>
    <row r="309" spans="1:5" ht="13.8" x14ac:dyDescent="0.3">
      <c r="A309" s="11"/>
      <c r="B309" s="6"/>
      <c r="C309" s="11"/>
      <c r="D309" s="11"/>
      <c r="E309" s="11"/>
    </row>
    <row r="310" spans="1:5" ht="13.8" x14ac:dyDescent="0.3">
      <c r="A310" s="11"/>
      <c r="B310" s="6"/>
      <c r="C310" s="11"/>
      <c r="D310" s="11"/>
      <c r="E310" s="11"/>
    </row>
    <row r="311" spans="1:5" ht="13.8" x14ac:dyDescent="0.3">
      <c r="A311" s="11"/>
      <c r="B311" s="6"/>
      <c r="C311" s="11"/>
      <c r="D311" s="11"/>
      <c r="E311" s="11"/>
    </row>
    <row r="312" spans="1:5" ht="13.8" x14ac:dyDescent="0.3">
      <c r="A312" s="11"/>
      <c r="B312" s="6"/>
      <c r="C312" s="11"/>
      <c r="D312" s="11"/>
      <c r="E312" s="11"/>
    </row>
    <row r="313" spans="1:5" ht="13.8" x14ac:dyDescent="0.3">
      <c r="A313" s="11"/>
      <c r="B313" s="6"/>
      <c r="C313" s="11"/>
      <c r="D313" s="11"/>
      <c r="E313" s="11"/>
    </row>
    <row r="314" spans="1:5" ht="13.8" x14ac:dyDescent="0.3">
      <c r="A314" s="11"/>
      <c r="B314" s="6"/>
      <c r="C314" s="11"/>
      <c r="D314" s="11"/>
      <c r="E314" s="11"/>
    </row>
    <row r="315" spans="1:5" ht="13.8" x14ac:dyDescent="0.3">
      <c r="A315" s="11"/>
      <c r="B315" s="6"/>
      <c r="C315" s="11"/>
      <c r="D315" s="11"/>
      <c r="E315" s="11"/>
    </row>
    <row r="316" spans="1:5" ht="13.8" x14ac:dyDescent="0.3">
      <c r="A316" s="11"/>
      <c r="B316" s="6"/>
      <c r="C316" s="11"/>
      <c r="D316" s="11"/>
      <c r="E316" s="11"/>
    </row>
    <row r="317" spans="1:5" ht="13.8" x14ac:dyDescent="0.3">
      <c r="A317" s="11"/>
      <c r="B317" s="6"/>
      <c r="C317" s="11"/>
      <c r="D317" s="11"/>
      <c r="E317" s="11"/>
    </row>
    <row r="318" spans="1:5" ht="13.8" x14ac:dyDescent="0.3">
      <c r="A318" s="11"/>
      <c r="B318" s="6"/>
      <c r="C318" s="11"/>
      <c r="D318" s="11"/>
      <c r="E318" s="11"/>
    </row>
    <row r="319" spans="1:5" ht="13.8" x14ac:dyDescent="0.3">
      <c r="A319" s="11"/>
      <c r="B319" s="6"/>
      <c r="C319" s="11"/>
      <c r="D319" s="11"/>
      <c r="E319" s="11"/>
    </row>
    <row r="320" spans="1:5" ht="13.8" x14ac:dyDescent="0.3">
      <c r="A320" s="11"/>
      <c r="B320" s="6"/>
      <c r="C320" s="11"/>
      <c r="D320" s="11"/>
      <c r="E320" s="11"/>
    </row>
    <row r="321" spans="1:5" ht="13.8" x14ac:dyDescent="0.3">
      <c r="A321" s="11"/>
      <c r="B321" s="6"/>
      <c r="C321" s="11"/>
      <c r="D321" s="11"/>
      <c r="E321" s="11"/>
    </row>
    <row r="322" spans="1:5" ht="13.8" x14ac:dyDescent="0.3">
      <c r="A322" s="11"/>
      <c r="B322" s="6"/>
      <c r="C322" s="11"/>
      <c r="D322" s="11"/>
      <c r="E322" s="11"/>
    </row>
    <row r="323" spans="1:5" ht="13.8" x14ac:dyDescent="0.3">
      <c r="A323" s="11"/>
      <c r="B323" s="6"/>
      <c r="C323" s="11"/>
      <c r="D323" s="11"/>
      <c r="E323" s="11"/>
    </row>
    <row r="324" spans="1:5" ht="13.8" x14ac:dyDescent="0.3">
      <c r="A324" s="11"/>
      <c r="B324" s="6"/>
      <c r="C324" s="11"/>
      <c r="D324" s="11"/>
      <c r="E324" s="11"/>
    </row>
    <row r="325" spans="1:5" ht="13.8" x14ac:dyDescent="0.3">
      <c r="A325" s="11"/>
      <c r="B325" s="6"/>
      <c r="C325" s="11"/>
      <c r="D325" s="11"/>
      <c r="E325" s="11"/>
    </row>
    <row r="326" spans="1:5" ht="13.8" x14ac:dyDescent="0.3">
      <c r="A326" s="11"/>
      <c r="B326" s="6"/>
      <c r="C326" s="11"/>
      <c r="D326" s="11"/>
      <c r="E326" s="11"/>
    </row>
    <row r="327" spans="1:5" ht="13.8" x14ac:dyDescent="0.3">
      <c r="A327" s="11"/>
      <c r="B327" s="6"/>
      <c r="C327" s="11"/>
      <c r="D327" s="11"/>
      <c r="E327" s="11"/>
    </row>
    <row r="328" spans="1:5" ht="13.8" x14ac:dyDescent="0.3">
      <c r="A328" s="11"/>
      <c r="B328" s="6"/>
      <c r="C328" s="11"/>
      <c r="D328" s="11"/>
      <c r="E328" s="11"/>
    </row>
    <row r="329" spans="1:5" ht="13.8" x14ac:dyDescent="0.3">
      <c r="A329" s="11"/>
      <c r="B329" s="6"/>
      <c r="C329" s="11"/>
      <c r="D329" s="11"/>
      <c r="E329" s="11"/>
    </row>
    <row r="330" spans="1:5" ht="13.8" x14ac:dyDescent="0.3">
      <c r="A330" s="11"/>
      <c r="B330" s="6"/>
      <c r="C330" s="11"/>
      <c r="D330" s="11"/>
      <c r="E330" s="11"/>
    </row>
    <row r="331" spans="1:5" ht="13.8" x14ac:dyDescent="0.3">
      <c r="A331" s="11"/>
      <c r="B331" s="6"/>
      <c r="C331" s="11"/>
      <c r="D331" s="11"/>
      <c r="E331" s="11"/>
    </row>
    <row r="332" spans="1:5" ht="13.8" x14ac:dyDescent="0.3">
      <c r="A332" s="11"/>
      <c r="B332" s="6"/>
      <c r="C332" s="11"/>
      <c r="D332" s="11"/>
      <c r="E332" s="11"/>
    </row>
    <row r="333" spans="1:5" ht="13.8" x14ac:dyDescent="0.3">
      <c r="A333" s="11"/>
      <c r="B333" s="6"/>
      <c r="C333" s="11"/>
      <c r="D333" s="11"/>
      <c r="E333" s="11"/>
    </row>
    <row r="334" spans="1:5" ht="13.8" x14ac:dyDescent="0.3">
      <c r="A334" s="11"/>
      <c r="B334" s="6"/>
      <c r="C334" s="11"/>
      <c r="D334" s="11"/>
      <c r="E334" s="11"/>
    </row>
    <row r="335" spans="1:5" ht="13.8" x14ac:dyDescent="0.3">
      <c r="A335" s="11"/>
      <c r="B335" s="6"/>
      <c r="C335" s="11"/>
      <c r="D335" s="11"/>
      <c r="E335" s="11"/>
    </row>
    <row r="336" spans="1:5" ht="13.8" x14ac:dyDescent="0.3">
      <c r="A336" s="11"/>
      <c r="B336" s="6"/>
      <c r="C336" s="11"/>
      <c r="D336" s="11"/>
      <c r="E336" s="11"/>
    </row>
    <row r="337" spans="1:5" ht="13.8" x14ac:dyDescent="0.3">
      <c r="A337" s="11"/>
      <c r="B337" s="6"/>
      <c r="C337" s="11"/>
      <c r="D337" s="11"/>
      <c r="E337" s="11"/>
    </row>
    <row r="338" spans="1:5" ht="13.8" x14ac:dyDescent="0.3">
      <c r="A338" s="11"/>
      <c r="B338" s="6"/>
      <c r="C338" s="11"/>
      <c r="D338" s="11"/>
      <c r="E338" s="11"/>
    </row>
    <row r="339" spans="1:5" ht="13.8" x14ac:dyDescent="0.3">
      <c r="A339" s="11"/>
      <c r="B339" s="6"/>
      <c r="C339" s="11"/>
      <c r="D339" s="11"/>
      <c r="E339" s="11"/>
    </row>
    <row r="340" spans="1:5" ht="13.8" x14ac:dyDescent="0.3">
      <c r="A340" s="11"/>
      <c r="B340" s="6"/>
      <c r="C340" s="11"/>
      <c r="D340" s="11"/>
      <c r="E340" s="11"/>
    </row>
    <row r="341" spans="1:5" ht="13.8" x14ac:dyDescent="0.3">
      <c r="A341" s="11"/>
      <c r="B341" s="6"/>
      <c r="C341" s="11"/>
      <c r="D341" s="11"/>
      <c r="E341" s="11"/>
    </row>
    <row r="342" spans="1:5" ht="13.8" x14ac:dyDescent="0.3">
      <c r="A342" s="11"/>
      <c r="B342" s="6"/>
      <c r="C342" s="11"/>
      <c r="D342" s="11"/>
      <c r="E342" s="11"/>
    </row>
    <row r="343" spans="1:5" ht="13.8" x14ac:dyDescent="0.3">
      <c r="A343" s="11"/>
      <c r="B343" s="6"/>
      <c r="C343" s="11"/>
      <c r="D343" s="11"/>
      <c r="E343" s="11"/>
    </row>
    <row r="344" spans="1:5" ht="13.8" x14ac:dyDescent="0.3">
      <c r="A344" s="11"/>
      <c r="B344" s="6"/>
      <c r="C344" s="11"/>
      <c r="D344" s="11"/>
      <c r="E344" s="11"/>
    </row>
    <row r="345" spans="1:5" ht="13.8" x14ac:dyDescent="0.3">
      <c r="A345" s="11"/>
      <c r="B345" s="6"/>
      <c r="C345" s="11"/>
      <c r="D345" s="11"/>
      <c r="E345" s="11"/>
    </row>
    <row r="346" spans="1:5" ht="13.8" x14ac:dyDescent="0.3">
      <c r="A346" s="11"/>
      <c r="B346" s="6"/>
      <c r="C346" s="11"/>
      <c r="D346" s="11"/>
      <c r="E346" s="11"/>
    </row>
    <row r="347" spans="1:5" ht="13.8" x14ac:dyDescent="0.3">
      <c r="A347" s="11"/>
      <c r="B347" s="6"/>
      <c r="C347" s="11"/>
      <c r="D347" s="11"/>
      <c r="E347" s="11"/>
    </row>
    <row r="348" spans="1:5" ht="13.8" x14ac:dyDescent="0.3">
      <c r="A348" s="11"/>
      <c r="B348" s="6"/>
      <c r="C348" s="11"/>
      <c r="D348" s="11"/>
      <c r="E348" s="11"/>
    </row>
    <row r="349" spans="1:5" ht="13.8" x14ac:dyDescent="0.3">
      <c r="A349" s="11"/>
      <c r="B349" s="6"/>
      <c r="C349" s="11"/>
      <c r="D349" s="11"/>
      <c r="E349" s="11"/>
    </row>
    <row r="350" spans="1:5" ht="13.8" x14ac:dyDescent="0.3">
      <c r="A350" s="11"/>
      <c r="B350" s="6"/>
      <c r="C350" s="11"/>
      <c r="D350" s="11"/>
      <c r="E350" s="11"/>
    </row>
    <row r="351" spans="1:5" ht="13.8" x14ac:dyDescent="0.3">
      <c r="A351" s="11"/>
      <c r="B351" s="6"/>
      <c r="C351" s="11"/>
      <c r="D351" s="11"/>
      <c r="E351" s="11"/>
    </row>
    <row r="352" spans="1:5" ht="13.8" x14ac:dyDescent="0.3">
      <c r="A352" s="11"/>
      <c r="B352" s="6"/>
      <c r="C352" s="11"/>
      <c r="D352" s="11"/>
      <c r="E352" s="11"/>
    </row>
    <row r="353" spans="1:5" ht="13.8" x14ac:dyDescent="0.3">
      <c r="A353" s="11"/>
      <c r="B353" s="6"/>
      <c r="C353" s="11"/>
      <c r="D353" s="11"/>
      <c r="E353" s="11"/>
    </row>
    <row r="354" spans="1:5" ht="13.8" x14ac:dyDescent="0.3">
      <c r="A354" s="11"/>
      <c r="B354" s="6"/>
      <c r="C354" s="11"/>
      <c r="D354" s="11"/>
      <c r="E354" s="11"/>
    </row>
    <row r="355" spans="1:5" ht="13.8" x14ac:dyDescent="0.3">
      <c r="A355" s="11"/>
      <c r="B355" s="6"/>
      <c r="C355" s="11"/>
      <c r="D355" s="11"/>
      <c r="E355" s="11"/>
    </row>
    <row r="356" spans="1:5" ht="13.8" x14ac:dyDescent="0.3">
      <c r="A356" s="11"/>
      <c r="B356" s="6"/>
      <c r="C356" s="11"/>
      <c r="D356" s="11"/>
      <c r="E356" s="11"/>
    </row>
    <row r="357" spans="1:5" ht="13.8" x14ac:dyDescent="0.3">
      <c r="A357" s="11"/>
      <c r="B357" s="6"/>
      <c r="C357" s="11"/>
      <c r="D357" s="11"/>
      <c r="E357" s="11"/>
    </row>
    <row r="358" spans="1:5" ht="13.8" x14ac:dyDescent="0.3">
      <c r="A358" s="11"/>
      <c r="B358" s="6"/>
      <c r="C358" s="11"/>
      <c r="D358" s="11"/>
      <c r="E358" s="11"/>
    </row>
    <row r="359" spans="1:5" ht="13.8" x14ac:dyDescent="0.3">
      <c r="A359" s="11"/>
      <c r="B359" s="6"/>
      <c r="C359" s="11"/>
      <c r="D359" s="11"/>
      <c r="E359" s="11"/>
    </row>
    <row r="360" spans="1:5" ht="13.8" x14ac:dyDescent="0.3">
      <c r="A360" s="11"/>
      <c r="B360" s="6"/>
      <c r="C360" s="11"/>
      <c r="D360" s="11"/>
      <c r="E360" s="11"/>
    </row>
    <row r="361" spans="1:5" ht="13.8" x14ac:dyDescent="0.3">
      <c r="A361" s="11"/>
      <c r="B361" s="6"/>
      <c r="C361" s="11"/>
      <c r="D361" s="11"/>
      <c r="E361" s="11"/>
    </row>
    <row r="362" spans="1:5" ht="13.8" x14ac:dyDescent="0.3">
      <c r="A362" s="11"/>
      <c r="B362" s="6"/>
      <c r="C362" s="11"/>
      <c r="D362" s="11"/>
      <c r="E362" s="11"/>
    </row>
    <row r="363" spans="1:5" ht="13.8" x14ac:dyDescent="0.3">
      <c r="A363" s="11"/>
      <c r="B363" s="6"/>
      <c r="C363" s="11"/>
      <c r="D363" s="11"/>
      <c r="E363" s="11"/>
    </row>
    <row r="364" spans="1:5" ht="13.8" x14ac:dyDescent="0.3">
      <c r="A364" s="11"/>
      <c r="B364" s="6"/>
      <c r="C364" s="11"/>
      <c r="D364" s="11"/>
      <c r="E364" s="11"/>
    </row>
    <row r="365" spans="1:5" ht="13.8" x14ac:dyDescent="0.3">
      <c r="A365" s="11"/>
      <c r="B365" s="6"/>
      <c r="C365" s="11"/>
      <c r="D365" s="11"/>
      <c r="E365" s="11"/>
    </row>
    <row r="366" spans="1:5" ht="13.8" x14ac:dyDescent="0.3">
      <c r="A366" s="11"/>
      <c r="B366" s="6"/>
      <c r="C366" s="11"/>
      <c r="D366" s="11"/>
      <c r="E366" s="11"/>
    </row>
    <row r="367" spans="1:5" ht="13.8" x14ac:dyDescent="0.3">
      <c r="A367" s="11"/>
      <c r="B367" s="6"/>
      <c r="C367" s="11"/>
      <c r="D367" s="11"/>
      <c r="E367" s="11"/>
    </row>
    <row r="368" spans="1:5" ht="13.8" x14ac:dyDescent="0.3">
      <c r="A368" s="11"/>
      <c r="B368" s="6"/>
      <c r="C368" s="11"/>
      <c r="D368" s="11"/>
      <c r="E368" s="11"/>
    </row>
    <row r="369" spans="1:5" ht="13.8" x14ac:dyDescent="0.3">
      <c r="A369" s="11"/>
      <c r="B369" s="6"/>
      <c r="C369" s="11"/>
      <c r="D369" s="11"/>
      <c r="E369" s="11"/>
    </row>
    <row r="370" spans="1:5" ht="13.8" x14ac:dyDescent="0.3">
      <c r="A370" s="11"/>
      <c r="B370" s="6"/>
      <c r="C370" s="11"/>
      <c r="D370" s="11"/>
      <c r="E370" s="11"/>
    </row>
    <row r="371" spans="1:5" ht="13.8" x14ac:dyDescent="0.3">
      <c r="A371" s="11"/>
      <c r="B371" s="6"/>
      <c r="C371" s="11"/>
      <c r="D371" s="11"/>
      <c r="E371" s="11"/>
    </row>
    <row r="372" spans="1:5" ht="13.8" x14ac:dyDescent="0.3">
      <c r="A372" s="11"/>
      <c r="B372" s="6"/>
      <c r="C372" s="11"/>
      <c r="D372" s="11"/>
      <c r="E372" s="11"/>
    </row>
    <row r="373" spans="1:5" ht="13.8" x14ac:dyDescent="0.3">
      <c r="A373" s="11"/>
      <c r="B373" s="6"/>
      <c r="C373" s="11"/>
      <c r="D373" s="11"/>
      <c r="E373" s="11"/>
    </row>
    <row r="374" spans="1:5" ht="13.8" x14ac:dyDescent="0.3">
      <c r="A374" s="11"/>
      <c r="B374" s="6"/>
      <c r="C374" s="11"/>
      <c r="D374" s="11"/>
      <c r="E374" s="11"/>
    </row>
    <row r="375" spans="1:5" ht="13.8" x14ac:dyDescent="0.3">
      <c r="A375" s="11"/>
      <c r="B375" s="6"/>
      <c r="C375" s="11"/>
      <c r="D375" s="11"/>
      <c r="E375" s="11"/>
    </row>
    <row r="376" spans="1:5" ht="13.8" x14ac:dyDescent="0.3">
      <c r="A376" s="11"/>
      <c r="B376" s="6"/>
      <c r="C376" s="11"/>
      <c r="D376" s="11"/>
      <c r="E376" s="11"/>
    </row>
    <row r="377" spans="1:5" ht="13.8" x14ac:dyDescent="0.3">
      <c r="A377" s="11"/>
      <c r="B377" s="6"/>
      <c r="C377" s="11"/>
      <c r="D377" s="11"/>
      <c r="E377" s="11"/>
    </row>
    <row r="378" spans="1:5" ht="13.8" x14ac:dyDescent="0.3">
      <c r="A378" s="11"/>
      <c r="B378" s="6"/>
      <c r="C378" s="11"/>
      <c r="D378" s="11"/>
      <c r="E378" s="11"/>
    </row>
    <row r="379" spans="1:5" ht="13.8" x14ac:dyDescent="0.3">
      <c r="A379" s="11"/>
      <c r="B379" s="6"/>
      <c r="C379" s="11"/>
      <c r="D379" s="11"/>
      <c r="E379" s="11"/>
    </row>
    <row r="380" spans="1:5" ht="13.8" x14ac:dyDescent="0.3">
      <c r="A380" s="11"/>
      <c r="B380" s="6"/>
      <c r="C380" s="11"/>
      <c r="D380" s="11"/>
      <c r="E380" s="11"/>
    </row>
    <row r="381" spans="1:5" ht="13.8" x14ac:dyDescent="0.3">
      <c r="A381" s="11"/>
      <c r="B381" s="6"/>
      <c r="C381" s="11"/>
      <c r="D381" s="11"/>
      <c r="E381" s="11"/>
    </row>
    <row r="382" spans="1:5" ht="13.8" x14ac:dyDescent="0.3">
      <c r="A382" s="11"/>
      <c r="B382" s="6"/>
      <c r="C382" s="11"/>
      <c r="D382" s="11"/>
      <c r="E382" s="11"/>
    </row>
    <row r="383" spans="1:5" ht="13.8" x14ac:dyDescent="0.3">
      <c r="A383" s="11"/>
      <c r="B383" s="6"/>
      <c r="C383" s="11"/>
      <c r="D383" s="11"/>
      <c r="E383" s="11"/>
    </row>
    <row r="384" spans="1:5" ht="13.8" x14ac:dyDescent="0.3">
      <c r="A384" s="11"/>
      <c r="B384" s="6"/>
      <c r="C384" s="11"/>
      <c r="D384" s="11"/>
      <c r="E384" s="11"/>
    </row>
    <row r="385" spans="1:5" ht="13.8" x14ac:dyDescent="0.3">
      <c r="A385" s="11"/>
      <c r="B385" s="6"/>
      <c r="C385" s="11"/>
      <c r="D385" s="11"/>
      <c r="E385" s="11"/>
    </row>
    <row r="386" spans="1:5" ht="13.8" x14ac:dyDescent="0.3">
      <c r="A386" s="11"/>
      <c r="B386" s="6"/>
      <c r="C386" s="11"/>
      <c r="D386" s="11"/>
      <c r="E386" s="11"/>
    </row>
    <row r="387" spans="1:5" ht="13.8" x14ac:dyDescent="0.3">
      <c r="A387" s="11"/>
      <c r="B387" s="6"/>
      <c r="C387" s="11"/>
      <c r="D387" s="11"/>
      <c r="E387" s="11"/>
    </row>
    <row r="388" spans="1:5" ht="13.8" x14ac:dyDescent="0.3">
      <c r="A388" s="11"/>
      <c r="B388" s="6"/>
      <c r="C388" s="11"/>
      <c r="D388" s="11"/>
      <c r="E388" s="11"/>
    </row>
    <row r="389" spans="1:5" ht="13.8" x14ac:dyDescent="0.3">
      <c r="A389" s="11"/>
      <c r="B389" s="6"/>
      <c r="C389" s="11"/>
      <c r="D389" s="11"/>
      <c r="E389" s="11"/>
    </row>
    <row r="390" spans="1:5" ht="13.8" x14ac:dyDescent="0.3">
      <c r="A390" s="11"/>
      <c r="B390" s="6"/>
      <c r="C390" s="11"/>
      <c r="D390" s="11"/>
      <c r="E390" s="11"/>
    </row>
    <row r="391" spans="1:5" ht="13.8" x14ac:dyDescent="0.3">
      <c r="A391" s="11"/>
      <c r="B391" s="6"/>
      <c r="C391" s="11"/>
      <c r="D391" s="11"/>
      <c r="E391" s="11"/>
    </row>
    <row r="392" spans="1:5" ht="13.8" x14ac:dyDescent="0.3">
      <c r="A392" s="11"/>
      <c r="B392" s="6"/>
      <c r="C392" s="11"/>
      <c r="D392" s="11"/>
      <c r="E392" s="11"/>
    </row>
    <row r="393" spans="1:5" ht="13.8" x14ac:dyDescent="0.3">
      <c r="A393" s="11"/>
      <c r="B393" s="6"/>
      <c r="C393" s="11"/>
      <c r="D393" s="11"/>
      <c r="E393" s="11"/>
    </row>
    <row r="394" spans="1:5" ht="13.8" x14ac:dyDescent="0.3">
      <c r="A394" s="11"/>
      <c r="B394" s="6"/>
      <c r="C394" s="11"/>
      <c r="D394" s="11"/>
      <c r="E394" s="11"/>
    </row>
    <row r="395" spans="1:5" ht="13.8" x14ac:dyDescent="0.3">
      <c r="A395" s="11"/>
      <c r="B395" s="6"/>
      <c r="C395" s="11"/>
      <c r="D395" s="11"/>
      <c r="E395" s="11"/>
    </row>
    <row r="396" spans="1:5" ht="13.8" x14ac:dyDescent="0.3">
      <c r="A396" s="11"/>
      <c r="B396" s="6"/>
      <c r="C396" s="11"/>
      <c r="D396" s="11"/>
      <c r="E396" s="11"/>
    </row>
    <row r="397" spans="1:5" ht="13.8" x14ac:dyDescent="0.3">
      <c r="A397" s="11"/>
      <c r="B397" s="6"/>
      <c r="C397" s="11"/>
      <c r="D397" s="11"/>
      <c r="E397" s="11"/>
    </row>
    <row r="398" spans="1:5" ht="13.8" x14ac:dyDescent="0.3">
      <c r="A398" s="11"/>
      <c r="B398" s="6"/>
      <c r="C398" s="11"/>
      <c r="D398" s="11"/>
      <c r="E398" s="11"/>
    </row>
    <row r="399" spans="1:5" ht="13.8" x14ac:dyDescent="0.3">
      <c r="A399" s="11"/>
      <c r="B399" s="6"/>
      <c r="C399" s="11"/>
      <c r="D399" s="11"/>
      <c r="E399" s="11"/>
    </row>
    <row r="400" spans="1:5" ht="13.8" x14ac:dyDescent="0.3">
      <c r="A400" s="11"/>
      <c r="B400" s="6"/>
      <c r="C400" s="11"/>
      <c r="D400" s="11"/>
      <c r="E400" s="11"/>
    </row>
    <row r="401" spans="1:5" ht="13.8" x14ac:dyDescent="0.3">
      <c r="A401" s="11"/>
      <c r="B401" s="6"/>
      <c r="C401" s="11"/>
      <c r="D401" s="11"/>
      <c r="E401" s="11"/>
    </row>
    <row r="402" spans="1:5" ht="13.8" x14ac:dyDescent="0.3">
      <c r="A402" s="11"/>
      <c r="B402" s="6"/>
      <c r="C402" s="11"/>
      <c r="D402" s="11"/>
      <c r="E402" s="11"/>
    </row>
    <row r="403" spans="1:5" ht="13.8" x14ac:dyDescent="0.3">
      <c r="A403" s="11"/>
      <c r="B403" s="6"/>
      <c r="C403" s="11"/>
      <c r="D403" s="11"/>
      <c r="E403" s="11"/>
    </row>
    <row r="404" spans="1:5" ht="13.8" x14ac:dyDescent="0.3">
      <c r="A404" s="11"/>
      <c r="B404" s="6"/>
      <c r="C404" s="11"/>
      <c r="D404" s="11"/>
      <c r="E404" s="11"/>
    </row>
    <row r="405" spans="1:5" ht="13.8" x14ac:dyDescent="0.3">
      <c r="A405" s="11"/>
      <c r="B405" s="6"/>
      <c r="C405" s="11"/>
      <c r="D405" s="11"/>
      <c r="E405" s="11"/>
    </row>
    <row r="406" spans="1:5" ht="13.8" x14ac:dyDescent="0.3">
      <c r="A406" s="11"/>
      <c r="B406" s="6"/>
      <c r="C406" s="11"/>
      <c r="D406" s="11"/>
      <c r="E406" s="11"/>
    </row>
    <row r="407" spans="1:5" ht="13.8" x14ac:dyDescent="0.3">
      <c r="A407" s="11"/>
      <c r="B407" s="6"/>
      <c r="C407" s="11"/>
      <c r="D407" s="11"/>
      <c r="E407" s="11"/>
    </row>
    <row r="408" spans="1:5" ht="13.8" x14ac:dyDescent="0.3">
      <c r="A408" s="11"/>
      <c r="B408" s="6"/>
      <c r="C408" s="11"/>
      <c r="D408" s="11"/>
      <c r="E408" s="11"/>
    </row>
    <row r="409" spans="1:5" ht="13.8" x14ac:dyDescent="0.3">
      <c r="A409" s="11"/>
      <c r="B409" s="6"/>
      <c r="C409" s="11"/>
      <c r="D409" s="11"/>
      <c r="E409" s="11"/>
    </row>
    <row r="410" spans="1:5" ht="13.8" x14ac:dyDescent="0.3">
      <c r="A410" s="11"/>
      <c r="B410" s="6"/>
      <c r="C410" s="11"/>
      <c r="D410" s="11"/>
      <c r="E410" s="11"/>
    </row>
    <row r="411" spans="1:5" ht="13.8" x14ac:dyDescent="0.3">
      <c r="A411" s="11"/>
      <c r="B411" s="6"/>
      <c r="C411" s="11"/>
      <c r="D411" s="11"/>
      <c r="E411" s="11"/>
    </row>
    <row r="412" spans="1:5" ht="13.8" x14ac:dyDescent="0.3">
      <c r="A412" s="11"/>
      <c r="B412" s="6"/>
      <c r="C412" s="11"/>
      <c r="D412" s="11"/>
      <c r="E412" s="11"/>
    </row>
    <row r="413" spans="1:5" ht="13.8" x14ac:dyDescent="0.3">
      <c r="A413" s="11"/>
      <c r="B413" s="6"/>
      <c r="C413" s="11"/>
      <c r="D413" s="11"/>
      <c r="E413" s="11"/>
    </row>
    <row r="414" spans="1:5" ht="13.8" x14ac:dyDescent="0.3">
      <c r="A414" s="11"/>
      <c r="B414" s="6"/>
      <c r="C414" s="11"/>
      <c r="D414" s="11"/>
      <c r="E414" s="11"/>
    </row>
    <row r="415" spans="1:5" ht="13.8" x14ac:dyDescent="0.3">
      <c r="A415" s="11"/>
      <c r="B415" s="6"/>
      <c r="C415" s="11"/>
      <c r="D415" s="11"/>
      <c r="E415" s="11"/>
    </row>
    <row r="416" spans="1:5" ht="13.8" x14ac:dyDescent="0.3">
      <c r="A416" s="11"/>
      <c r="B416" s="6"/>
      <c r="C416" s="11"/>
      <c r="D416" s="11"/>
      <c r="E416" s="11"/>
    </row>
    <row r="417" spans="1:5" ht="13.8" x14ac:dyDescent="0.3">
      <c r="A417" s="11"/>
      <c r="B417" s="6"/>
      <c r="C417" s="11"/>
      <c r="D417" s="11"/>
      <c r="E417" s="11"/>
    </row>
    <row r="418" spans="1:5" ht="13.8" x14ac:dyDescent="0.3">
      <c r="A418" s="11"/>
      <c r="B418" s="6"/>
      <c r="C418" s="11"/>
      <c r="D418" s="11"/>
      <c r="E418" s="11"/>
    </row>
    <row r="419" spans="1:5" ht="13.8" x14ac:dyDescent="0.3">
      <c r="A419" s="11"/>
      <c r="B419" s="6"/>
      <c r="C419" s="11"/>
      <c r="D419" s="11"/>
      <c r="E419" s="11"/>
    </row>
    <row r="420" spans="1:5" ht="13.8" x14ac:dyDescent="0.3">
      <c r="A420" s="11"/>
      <c r="B420" s="6"/>
      <c r="C420" s="11"/>
      <c r="D420" s="11"/>
      <c r="E420" s="11"/>
    </row>
    <row r="421" spans="1:5" ht="13.8" x14ac:dyDescent="0.3">
      <c r="A421" s="11"/>
      <c r="B421" s="6"/>
      <c r="C421" s="11"/>
      <c r="D421" s="11"/>
      <c r="E421" s="11"/>
    </row>
    <row r="422" spans="1:5" ht="13.8" x14ac:dyDescent="0.3">
      <c r="A422" s="11"/>
      <c r="B422" s="6"/>
      <c r="C422" s="11"/>
      <c r="D422" s="11"/>
      <c r="E422" s="11"/>
    </row>
    <row r="423" spans="1:5" ht="13.8" x14ac:dyDescent="0.3">
      <c r="A423" s="11"/>
      <c r="B423" s="6"/>
      <c r="C423" s="11"/>
      <c r="D423" s="11"/>
      <c r="E423" s="11"/>
    </row>
    <row r="424" spans="1:5" ht="13.8" x14ac:dyDescent="0.3">
      <c r="A424" s="11"/>
      <c r="B424" s="6"/>
      <c r="C424" s="11"/>
      <c r="D424" s="11"/>
      <c r="E424" s="11"/>
    </row>
    <row r="425" spans="1:5" ht="13.8" x14ac:dyDescent="0.3">
      <c r="A425" s="11"/>
      <c r="B425" s="6"/>
      <c r="C425" s="11"/>
      <c r="D425" s="11"/>
      <c r="E425" s="11"/>
    </row>
    <row r="426" spans="1:5" ht="13.8" x14ac:dyDescent="0.3">
      <c r="A426" s="11"/>
      <c r="B426" s="6"/>
      <c r="C426" s="11"/>
      <c r="D426" s="11"/>
      <c r="E426" s="11"/>
    </row>
    <row r="427" spans="1:5" ht="13.8" x14ac:dyDescent="0.3">
      <c r="A427" s="11"/>
      <c r="B427" s="6"/>
      <c r="C427" s="11"/>
      <c r="D427" s="11"/>
      <c r="E427" s="11"/>
    </row>
    <row r="428" spans="1:5" ht="13.8" x14ac:dyDescent="0.3">
      <c r="A428" s="11"/>
      <c r="B428" s="6"/>
      <c r="C428" s="11"/>
      <c r="D428" s="11"/>
      <c r="E428" s="11"/>
    </row>
    <row r="429" spans="1:5" ht="13.8" x14ac:dyDescent="0.3">
      <c r="A429" s="11"/>
      <c r="B429" s="6"/>
      <c r="C429" s="11"/>
      <c r="D429" s="11"/>
      <c r="E429" s="11"/>
    </row>
    <row r="430" spans="1:5" ht="13.8" x14ac:dyDescent="0.3">
      <c r="A430" s="11"/>
      <c r="B430" s="6"/>
      <c r="C430" s="11"/>
      <c r="D430" s="11"/>
      <c r="E430" s="11"/>
    </row>
    <row r="431" spans="1:5" ht="13.8" x14ac:dyDescent="0.3">
      <c r="A431" s="11"/>
      <c r="B431" s="6"/>
      <c r="C431" s="11"/>
      <c r="D431" s="11"/>
      <c r="E431" s="11"/>
    </row>
    <row r="432" spans="1:5" ht="13.8" x14ac:dyDescent="0.3">
      <c r="A432" s="11"/>
      <c r="B432" s="6"/>
      <c r="C432" s="11"/>
      <c r="D432" s="11"/>
      <c r="E432" s="11"/>
    </row>
    <row r="433" spans="1:5" ht="13.8" x14ac:dyDescent="0.3">
      <c r="A433" s="11"/>
      <c r="B433" s="6"/>
      <c r="C433" s="11"/>
      <c r="D433" s="11"/>
      <c r="E433" s="11"/>
    </row>
    <row r="434" spans="1:5" ht="13.8" x14ac:dyDescent="0.3">
      <c r="A434" s="11"/>
      <c r="B434" s="6"/>
      <c r="C434" s="11"/>
      <c r="D434" s="11"/>
      <c r="E434" s="11"/>
    </row>
    <row r="435" spans="1:5" ht="13.8" x14ac:dyDescent="0.3">
      <c r="A435" s="11"/>
      <c r="B435" s="6"/>
      <c r="C435" s="11"/>
      <c r="D435" s="11"/>
      <c r="E435" s="11"/>
    </row>
    <row r="436" spans="1:5" ht="13.8" x14ac:dyDescent="0.3">
      <c r="A436" s="11"/>
      <c r="B436" s="6"/>
      <c r="C436" s="11"/>
      <c r="D436" s="11"/>
      <c r="E436" s="11"/>
    </row>
    <row r="437" spans="1:5" ht="13.8" x14ac:dyDescent="0.3">
      <c r="A437" s="11"/>
      <c r="B437" s="6"/>
      <c r="C437" s="11"/>
      <c r="D437" s="11"/>
      <c r="E437" s="11"/>
    </row>
    <row r="438" spans="1:5" ht="13.8" x14ac:dyDescent="0.3">
      <c r="A438" s="11"/>
      <c r="B438" s="6"/>
      <c r="C438" s="11"/>
      <c r="D438" s="11"/>
      <c r="E438" s="11"/>
    </row>
    <row r="439" spans="1:5" ht="13.8" x14ac:dyDescent="0.3">
      <c r="A439" s="11"/>
      <c r="B439" s="6"/>
      <c r="C439" s="11"/>
      <c r="D439" s="11"/>
      <c r="E439" s="11"/>
    </row>
    <row r="440" spans="1:5" ht="13.8" x14ac:dyDescent="0.3">
      <c r="A440" s="11"/>
      <c r="B440" s="6"/>
      <c r="C440" s="11"/>
      <c r="D440" s="11"/>
      <c r="E440" s="11"/>
    </row>
    <row r="441" spans="1:5" ht="13.8" x14ac:dyDescent="0.3">
      <c r="A441" s="11"/>
      <c r="B441" s="6"/>
      <c r="C441" s="11"/>
      <c r="D441" s="11"/>
      <c r="E441" s="11"/>
    </row>
    <row r="442" spans="1:5" ht="13.8" x14ac:dyDescent="0.3">
      <c r="A442" s="11"/>
      <c r="B442" s="6"/>
      <c r="C442" s="11"/>
      <c r="D442" s="11"/>
      <c r="E442" s="11"/>
    </row>
    <row r="443" spans="1:5" ht="13.8" x14ac:dyDescent="0.3">
      <c r="A443" s="11"/>
      <c r="B443" s="6"/>
      <c r="C443" s="11"/>
      <c r="D443" s="11"/>
      <c r="E443" s="11"/>
    </row>
    <row r="444" spans="1:5" ht="13.8" x14ac:dyDescent="0.3">
      <c r="A444" s="11"/>
      <c r="B444" s="6"/>
      <c r="C444" s="11"/>
      <c r="D444" s="11"/>
      <c r="E444" s="11"/>
    </row>
    <row r="445" spans="1:5" ht="13.8" x14ac:dyDescent="0.3">
      <c r="A445" s="11"/>
      <c r="B445" s="6"/>
      <c r="C445" s="11"/>
      <c r="D445" s="11"/>
      <c r="E445" s="11"/>
    </row>
    <row r="446" spans="1:5" ht="13.8" x14ac:dyDescent="0.3">
      <c r="A446" s="11"/>
      <c r="B446" s="6"/>
      <c r="C446" s="11"/>
      <c r="D446" s="11"/>
      <c r="E446" s="11"/>
    </row>
    <row r="447" spans="1:5" ht="13.8" x14ac:dyDescent="0.3">
      <c r="A447" s="11"/>
      <c r="B447" s="6"/>
      <c r="C447" s="11"/>
      <c r="D447" s="11"/>
      <c r="E447" s="11"/>
    </row>
    <row r="448" spans="1:5" ht="13.8" x14ac:dyDescent="0.3">
      <c r="A448" s="11"/>
      <c r="B448" s="6"/>
      <c r="C448" s="11"/>
      <c r="D448" s="11"/>
      <c r="E448" s="11"/>
    </row>
    <row r="449" spans="1:5" ht="13.8" x14ac:dyDescent="0.3">
      <c r="A449" s="11"/>
      <c r="B449" s="6"/>
      <c r="C449" s="11"/>
      <c r="D449" s="11"/>
      <c r="E449" s="11"/>
    </row>
    <row r="450" spans="1:5" ht="13.8" x14ac:dyDescent="0.3">
      <c r="A450" s="11"/>
      <c r="B450" s="6"/>
      <c r="C450" s="11"/>
      <c r="D450" s="11"/>
      <c r="E450" s="11"/>
    </row>
    <row r="451" spans="1:5" ht="13.8" x14ac:dyDescent="0.3">
      <c r="A451" s="11"/>
      <c r="B451" s="6"/>
      <c r="C451" s="11"/>
      <c r="D451" s="11"/>
      <c r="E451" s="11"/>
    </row>
    <row r="452" spans="1:5" ht="13.8" x14ac:dyDescent="0.3">
      <c r="A452" s="11"/>
      <c r="B452" s="6"/>
      <c r="C452" s="11"/>
      <c r="D452" s="11"/>
      <c r="E452" s="11"/>
    </row>
    <row r="453" spans="1:5" ht="13.8" x14ac:dyDescent="0.3">
      <c r="A453" s="11"/>
      <c r="B453" s="6"/>
      <c r="C453" s="11"/>
      <c r="D453" s="11"/>
      <c r="E453" s="11"/>
    </row>
    <row r="454" spans="1:5" ht="13.8" x14ac:dyDescent="0.3">
      <c r="A454" s="11"/>
      <c r="B454" s="6"/>
      <c r="C454" s="11"/>
      <c r="D454" s="11"/>
      <c r="E454" s="11"/>
    </row>
    <row r="455" spans="1:5" ht="13.8" x14ac:dyDescent="0.3">
      <c r="A455" s="11"/>
      <c r="B455" s="6"/>
      <c r="C455" s="11"/>
      <c r="D455" s="11"/>
      <c r="E455" s="11"/>
    </row>
    <row r="456" spans="1:5" ht="13.8" x14ac:dyDescent="0.3">
      <c r="A456" s="11"/>
      <c r="B456" s="6"/>
      <c r="C456" s="11"/>
      <c r="D456" s="11"/>
      <c r="E456" s="11"/>
    </row>
    <row r="457" spans="1:5" ht="13.8" x14ac:dyDescent="0.3">
      <c r="A457" s="11"/>
      <c r="B457" s="6"/>
      <c r="C457" s="11"/>
      <c r="D457" s="11"/>
      <c r="E457" s="11"/>
    </row>
    <row r="458" spans="1:5" ht="13.8" x14ac:dyDescent="0.3">
      <c r="A458" s="11"/>
      <c r="B458" s="6"/>
      <c r="C458" s="11"/>
      <c r="D458" s="11"/>
      <c r="E458" s="11"/>
    </row>
    <row r="459" spans="1:5" ht="13.8" x14ac:dyDescent="0.3">
      <c r="A459" s="11"/>
      <c r="B459" s="6"/>
      <c r="C459" s="11"/>
      <c r="D459" s="11"/>
      <c r="E459" s="11"/>
    </row>
    <row r="460" spans="1:5" ht="13.8" x14ac:dyDescent="0.3">
      <c r="A460" s="11"/>
      <c r="B460" s="6"/>
      <c r="C460" s="11"/>
      <c r="D460" s="11"/>
      <c r="E460" s="11"/>
    </row>
    <row r="461" spans="1:5" ht="13.8" x14ac:dyDescent="0.3">
      <c r="A461" s="11"/>
      <c r="B461" s="6"/>
      <c r="C461" s="11"/>
      <c r="D461" s="11"/>
      <c r="E461" s="11"/>
    </row>
    <row r="462" spans="1:5" ht="13.8" x14ac:dyDescent="0.3">
      <c r="A462" s="11"/>
      <c r="B462" s="6"/>
      <c r="C462" s="11"/>
      <c r="D462" s="11"/>
      <c r="E462" s="11"/>
    </row>
    <row r="463" spans="1:5" ht="13.8" x14ac:dyDescent="0.3">
      <c r="A463" s="11"/>
      <c r="B463" s="6"/>
      <c r="C463" s="11"/>
      <c r="D463" s="11"/>
      <c r="E463" s="11"/>
    </row>
    <row r="464" spans="1:5" ht="13.8" x14ac:dyDescent="0.3">
      <c r="A464" s="11"/>
      <c r="B464" s="6"/>
      <c r="C464" s="11"/>
      <c r="D464" s="11"/>
      <c r="E464" s="11"/>
    </row>
    <row r="465" spans="1:5" ht="13.8" x14ac:dyDescent="0.3">
      <c r="A465" s="11"/>
      <c r="B465" s="6"/>
      <c r="C465" s="11"/>
      <c r="D465" s="11"/>
      <c r="E465" s="11"/>
    </row>
    <row r="466" spans="1:5" ht="13.8" x14ac:dyDescent="0.3">
      <c r="A466" s="11"/>
      <c r="B466" s="6"/>
      <c r="C466" s="11"/>
      <c r="D466" s="11"/>
      <c r="E466" s="11"/>
    </row>
    <row r="467" spans="1:5" ht="13.8" x14ac:dyDescent="0.3">
      <c r="A467" s="11"/>
      <c r="B467" s="6"/>
      <c r="C467" s="11"/>
      <c r="D467" s="11"/>
      <c r="E467" s="11"/>
    </row>
    <row r="468" spans="1:5" ht="13.8" x14ac:dyDescent="0.3">
      <c r="A468" s="11"/>
      <c r="B468" s="6"/>
      <c r="C468" s="11"/>
      <c r="D468" s="11"/>
      <c r="E468" s="11"/>
    </row>
    <row r="469" spans="1:5" ht="13.8" x14ac:dyDescent="0.3">
      <c r="A469" s="11"/>
      <c r="B469" s="6"/>
      <c r="C469" s="11"/>
      <c r="D469" s="11"/>
      <c r="E469" s="11"/>
    </row>
    <row r="470" spans="1:5" ht="13.8" x14ac:dyDescent="0.3">
      <c r="A470" s="11"/>
      <c r="B470" s="6"/>
      <c r="C470" s="11"/>
      <c r="D470" s="11"/>
      <c r="E470" s="11"/>
    </row>
    <row r="471" spans="1:5" ht="13.8" x14ac:dyDescent="0.3">
      <c r="A471" s="11"/>
      <c r="B471" s="6"/>
      <c r="C471" s="11"/>
      <c r="D471" s="11"/>
      <c r="E471" s="11"/>
    </row>
    <row r="472" spans="1:5" ht="13.8" x14ac:dyDescent="0.3">
      <c r="A472" s="11"/>
      <c r="B472" s="6"/>
      <c r="C472" s="11"/>
      <c r="D472" s="11"/>
      <c r="E472" s="11"/>
    </row>
    <row r="473" spans="1:5" ht="13.8" x14ac:dyDescent="0.3">
      <c r="A473" s="11"/>
      <c r="B473" s="6"/>
      <c r="C473" s="11"/>
      <c r="D473" s="11"/>
      <c r="E473" s="11"/>
    </row>
    <row r="474" spans="1:5" ht="13.8" x14ac:dyDescent="0.3">
      <c r="A474" s="11"/>
      <c r="B474" s="6"/>
      <c r="C474" s="11"/>
      <c r="D474" s="11"/>
      <c r="E474" s="11"/>
    </row>
    <row r="475" spans="1:5" ht="13.8" x14ac:dyDescent="0.3">
      <c r="A475" s="11"/>
      <c r="B475" s="6"/>
      <c r="C475" s="11"/>
      <c r="D475" s="11"/>
      <c r="E475" s="11"/>
    </row>
    <row r="476" spans="1:5" ht="13.8" x14ac:dyDescent="0.3">
      <c r="A476" s="11"/>
      <c r="B476" s="6"/>
      <c r="C476" s="11"/>
      <c r="D476" s="11"/>
      <c r="E476" s="11"/>
    </row>
    <row r="477" spans="1:5" ht="13.8" x14ac:dyDescent="0.3">
      <c r="A477" s="11"/>
      <c r="B477" s="6"/>
      <c r="C477" s="11"/>
      <c r="D477" s="11"/>
      <c r="E477" s="11"/>
    </row>
    <row r="478" spans="1:5" ht="13.8" x14ac:dyDescent="0.3">
      <c r="A478" s="11"/>
      <c r="B478" s="6"/>
      <c r="C478" s="11"/>
      <c r="D478" s="11"/>
      <c r="E478" s="11"/>
    </row>
    <row r="479" spans="1:5" ht="13.8" x14ac:dyDescent="0.3">
      <c r="A479" s="11"/>
      <c r="B479" s="6"/>
      <c r="C479" s="11"/>
      <c r="D479" s="11"/>
      <c r="E479" s="11"/>
    </row>
    <row r="480" spans="1:5" ht="13.8" x14ac:dyDescent="0.3">
      <c r="A480" s="11"/>
      <c r="B480" s="6"/>
      <c r="C480" s="11"/>
      <c r="D480" s="11"/>
      <c r="E480" s="11"/>
    </row>
    <row r="481" spans="1:5" ht="13.8" x14ac:dyDescent="0.3">
      <c r="A481" s="11"/>
      <c r="B481" s="6"/>
      <c r="C481" s="11"/>
      <c r="D481" s="11"/>
      <c r="E481" s="11"/>
    </row>
    <row r="482" spans="1:5" ht="13.8" x14ac:dyDescent="0.3">
      <c r="A482" s="11"/>
      <c r="B482" s="6"/>
      <c r="C482" s="11"/>
      <c r="D482" s="11"/>
      <c r="E482" s="11"/>
    </row>
    <row r="483" spans="1:5" ht="13.8" x14ac:dyDescent="0.3">
      <c r="A483" s="11"/>
      <c r="B483" s="6"/>
      <c r="C483" s="11"/>
      <c r="D483" s="11"/>
      <c r="E483" s="11"/>
    </row>
    <row r="484" spans="1:5" ht="13.8" x14ac:dyDescent="0.3">
      <c r="A484" s="11"/>
      <c r="B484" s="6"/>
      <c r="C484" s="11"/>
      <c r="D484" s="11"/>
      <c r="E484" s="11"/>
    </row>
    <row r="485" spans="1:5" ht="13.8" x14ac:dyDescent="0.3">
      <c r="A485" s="11"/>
      <c r="B485" s="6"/>
      <c r="C485" s="11"/>
      <c r="D485" s="11"/>
      <c r="E485" s="11"/>
    </row>
    <row r="486" spans="1:5" ht="13.8" x14ac:dyDescent="0.3">
      <c r="A486" s="11"/>
      <c r="B486" s="6"/>
      <c r="C486" s="11"/>
      <c r="D486" s="11"/>
      <c r="E486" s="11"/>
    </row>
    <row r="487" spans="1:5" ht="13.8" x14ac:dyDescent="0.3">
      <c r="A487" s="11"/>
      <c r="B487" s="6"/>
      <c r="C487" s="11"/>
      <c r="D487" s="11"/>
      <c r="E487" s="11"/>
    </row>
    <row r="488" spans="1:5" ht="13.8" x14ac:dyDescent="0.3">
      <c r="A488" s="11"/>
      <c r="B488" s="6"/>
      <c r="C488" s="11"/>
      <c r="D488" s="11"/>
      <c r="E488" s="11"/>
    </row>
    <row r="489" spans="1:5" ht="13.8" x14ac:dyDescent="0.3">
      <c r="A489" s="11"/>
      <c r="B489" s="6"/>
      <c r="C489" s="11"/>
      <c r="D489" s="11"/>
      <c r="E489" s="11"/>
    </row>
    <row r="490" spans="1:5" ht="13.8" x14ac:dyDescent="0.3">
      <c r="A490" s="11"/>
      <c r="B490" s="6"/>
      <c r="C490" s="11"/>
      <c r="D490" s="11"/>
      <c r="E490" s="11"/>
    </row>
    <row r="491" spans="1:5" ht="13.8" x14ac:dyDescent="0.3">
      <c r="A491" s="11"/>
      <c r="B491" s="6"/>
      <c r="C491" s="11"/>
      <c r="D491" s="11"/>
      <c r="E491" s="11"/>
    </row>
    <row r="492" spans="1:5" ht="13.8" x14ac:dyDescent="0.3">
      <c r="A492" s="11"/>
      <c r="B492" s="6"/>
      <c r="C492" s="11"/>
      <c r="D492" s="11"/>
      <c r="E492" s="11"/>
    </row>
    <row r="493" spans="1:5" ht="13.8" x14ac:dyDescent="0.3">
      <c r="A493" s="11"/>
      <c r="B493" s="6"/>
      <c r="C493" s="11"/>
      <c r="D493" s="11"/>
      <c r="E493" s="11"/>
    </row>
    <row r="494" spans="1:5" ht="13.8" x14ac:dyDescent="0.3">
      <c r="A494" s="11"/>
      <c r="B494" s="6"/>
      <c r="C494" s="11"/>
      <c r="D494" s="11"/>
      <c r="E494" s="11"/>
    </row>
    <row r="495" spans="1:5" ht="13.8" x14ac:dyDescent="0.3">
      <c r="A495" s="11"/>
      <c r="B495" s="6"/>
      <c r="C495" s="11"/>
      <c r="D495" s="11"/>
      <c r="E495" s="11"/>
    </row>
    <row r="496" spans="1:5" ht="13.8" x14ac:dyDescent="0.3">
      <c r="A496" s="11"/>
      <c r="B496" s="6"/>
      <c r="C496" s="11"/>
      <c r="D496" s="11"/>
      <c r="E496" s="11"/>
    </row>
    <row r="497" spans="1:5" ht="13.8" x14ac:dyDescent="0.3">
      <c r="A497" s="11"/>
      <c r="B497" s="6"/>
      <c r="C497" s="11"/>
      <c r="D497" s="11"/>
      <c r="E497" s="11"/>
    </row>
    <row r="498" spans="1:5" ht="13.8" x14ac:dyDescent="0.3">
      <c r="A498" s="11"/>
      <c r="B498" s="6"/>
      <c r="C498" s="11"/>
      <c r="D498" s="11"/>
      <c r="E498" s="11"/>
    </row>
    <row r="499" spans="1:5" ht="13.8" x14ac:dyDescent="0.3">
      <c r="A499" s="11"/>
      <c r="B499" s="6"/>
      <c r="C499" s="11"/>
      <c r="D499" s="11"/>
      <c r="E499" s="11"/>
    </row>
    <row r="500" spans="1:5" ht="13.8" x14ac:dyDescent="0.3">
      <c r="A500" s="11"/>
      <c r="B500" s="6"/>
      <c r="C500" s="11"/>
      <c r="D500" s="11"/>
      <c r="E500" s="11"/>
    </row>
    <row r="501" spans="1:5" ht="13.8" x14ac:dyDescent="0.3">
      <c r="A501" s="11"/>
      <c r="B501" s="6"/>
      <c r="C501" s="11"/>
      <c r="D501" s="11"/>
      <c r="E501" s="11"/>
    </row>
    <row r="502" spans="1:5" ht="13.8" x14ac:dyDescent="0.3">
      <c r="A502" s="11"/>
      <c r="B502" s="6"/>
      <c r="C502" s="11"/>
      <c r="D502" s="11"/>
      <c r="E502" s="11"/>
    </row>
    <row r="503" spans="1:5" ht="13.8" x14ac:dyDescent="0.3">
      <c r="A503" s="11"/>
      <c r="B503" s="6"/>
      <c r="C503" s="11"/>
      <c r="D503" s="11"/>
      <c r="E503" s="11"/>
    </row>
    <row r="504" spans="1:5" ht="13.8" x14ac:dyDescent="0.3">
      <c r="A504" s="11"/>
      <c r="B504" s="6"/>
      <c r="C504" s="11"/>
      <c r="D504" s="11"/>
      <c r="E504" s="11"/>
    </row>
    <row r="505" spans="1:5" ht="13.8" x14ac:dyDescent="0.3">
      <c r="A505" s="11"/>
      <c r="B505" s="6"/>
      <c r="C505" s="11"/>
      <c r="D505" s="11"/>
      <c r="E505" s="11"/>
    </row>
    <row r="506" spans="1:5" ht="13.8" x14ac:dyDescent="0.3">
      <c r="A506" s="11"/>
      <c r="B506" s="6"/>
      <c r="C506" s="11"/>
      <c r="D506" s="11"/>
      <c r="E506" s="11"/>
    </row>
    <row r="507" spans="1:5" ht="13.8" x14ac:dyDescent="0.3">
      <c r="A507" s="11"/>
      <c r="B507" s="6"/>
      <c r="C507" s="11"/>
      <c r="D507" s="11"/>
      <c r="E507" s="11"/>
    </row>
    <row r="508" spans="1:5" ht="13.8" x14ac:dyDescent="0.3">
      <c r="A508" s="11"/>
      <c r="B508" s="6"/>
      <c r="C508" s="11"/>
      <c r="D508" s="11"/>
      <c r="E508" s="11"/>
    </row>
    <row r="509" spans="1:5" ht="13.8" x14ac:dyDescent="0.3">
      <c r="A509" s="11"/>
      <c r="B509" s="6"/>
      <c r="C509" s="11"/>
      <c r="D509" s="11"/>
      <c r="E509" s="11"/>
    </row>
    <row r="510" spans="1:5" ht="13.8" x14ac:dyDescent="0.3">
      <c r="A510" s="11"/>
      <c r="B510" s="6"/>
      <c r="C510" s="11"/>
      <c r="D510" s="11"/>
      <c r="E510" s="11"/>
    </row>
    <row r="511" spans="1:5" ht="13.8" x14ac:dyDescent="0.3">
      <c r="A511" s="11"/>
      <c r="B511" s="6"/>
      <c r="C511" s="11"/>
      <c r="D511" s="11"/>
      <c r="E511" s="11"/>
    </row>
    <row r="512" spans="1:5" ht="13.8" x14ac:dyDescent="0.3">
      <c r="A512" s="11"/>
      <c r="B512" s="6"/>
      <c r="C512" s="11"/>
      <c r="D512" s="11"/>
      <c r="E512" s="11"/>
    </row>
    <row r="513" spans="1:5" ht="13.8" x14ac:dyDescent="0.3">
      <c r="A513" s="11"/>
      <c r="B513" s="6"/>
      <c r="C513" s="11"/>
      <c r="D513" s="11"/>
      <c r="E513" s="11"/>
    </row>
    <row r="514" spans="1:5" ht="13.8" x14ac:dyDescent="0.3">
      <c r="A514" s="11"/>
      <c r="B514" s="6"/>
      <c r="C514" s="11"/>
      <c r="D514" s="11"/>
      <c r="E514" s="11"/>
    </row>
    <row r="515" spans="1:5" ht="13.8" x14ac:dyDescent="0.3">
      <c r="A515" s="11"/>
      <c r="B515" s="6"/>
      <c r="C515" s="11"/>
      <c r="D515" s="11"/>
      <c r="E515" s="11"/>
    </row>
    <row r="516" spans="1:5" ht="13.8" x14ac:dyDescent="0.3">
      <c r="A516" s="11"/>
      <c r="B516" s="6"/>
      <c r="C516" s="11"/>
      <c r="D516" s="11"/>
      <c r="E516" s="11"/>
    </row>
    <row r="517" spans="1:5" ht="13.8" x14ac:dyDescent="0.3">
      <c r="A517" s="11"/>
      <c r="B517" s="6"/>
      <c r="C517" s="11"/>
      <c r="D517" s="11"/>
      <c r="E517" s="11"/>
    </row>
    <row r="518" spans="1:5" ht="13.8" x14ac:dyDescent="0.3">
      <c r="A518" s="11"/>
      <c r="B518" s="6"/>
      <c r="C518" s="11"/>
      <c r="D518" s="11"/>
      <c r="E518" s="11"/>
    </row>
    <row r="519" spans="1:5" ht="13.8" x14ac:dyDescent="0.3">
      <c r="A519" s="11"/>
      <c r="B519" s="6"/>
      <c r="C519" s="11"/>
      <c r="D519" s="11"/>
      <c r="E519" s="11"/>
    </row>
    <row r="520" spans="1:5" ht="13.8" x14ac:dyDescent="0.3">
      <c r="A520" s="11"/>
      <c r="B520" s="6"/>
      <c r="C520" s="11"/>
      <c r="D520" s="11"/>
      <c r="E520" s="11"/>
    </row>
    <row r="521" spans="1:5" ht="13.8" x14ac:dyDescent="0.3">
      <c r="A521" s="11"/>
      <c r="B521" s="6"/>
      <c r="C521" s="11"/>
      <c r="D521" s="11"/>
      <c r="E521" s="11"/>
    </row>
    <row r="522" spans="1:5" ht="13.8" x14ac:dyDescent="0.3">
      <c r="A522" s="11"/>
      <c r="B522" s="6"/>
      <c r="C522" s="11"/>
      <c r="D522" s="11"/>
      <c r="E522" s="11"/>
    </row>
    <row r="523" spans="1:5" ht="13.8" x14ac:dyDescent="0.3">
      <c r="A523" s="11"/>
      <c r="B523" s="6"/>
      <c r="C523" s="11"/>
      <c r="D523" s="11"/>
      <c r="E523" s="11"/>
    </row>
    <row r="524" spans="1:5" ht="13.8" x14ac:dyDescent="0.3">
      <c r="A524" s="11"/>
      <c r="B524" s="6"/>
      <c r="C524" s="11"/>
      <c r="D524" s="11"/>
      <c r="E524" s="11"/>
    </row>
    <row r="525" spans="1:5" ht="13.8" x14ac:dyDescent="0.3">
      <c r="A525" s="11"/>
      <c r="B525" s="6"/>
      <c r="C525" s="11"/>
      <c r="D525" s="11"/>
      <c r="E525" s="11"/>
    </row>
    <row r="526" spans="1:5" ht="13.8" x14ac:dyDescent="0.3">
      <c r="A526" s="11"/>
      <c r="B526" s="6"/>
      <c r="C526" s="11"/>
      <c r="D526" s="11"/>
      <c r="E526" s="11"/>
    </row>
    <row r="527" spans="1:5" ht="13.8" x14ac:dyDescent="0.3">
      <c r="A527" s="11"/>
      <c r="B527" s="6"/>
      <c r="C527" s="11"/>
      <c r="D527" s="11"/>
      <c r="E527" s="11"/>
    </row>
    <row r="528" spans="1:5" ht="13.8" x14ac:dyDescent="0.3">
      <c r="A528" s="11"/>
      <c r="B528" s="6"/>
      <c r="C528" s="11"/>
      <c r="D528" s="11"/>
      <c r="E528" s="11"/>
    </row>
    <row r="529" spans="1:5" ht="13.8" x14ac:dyDescent="0.3">
      <c r="A529" s="11"/>
      <c r="B529" s="6"/>
      <c r="C529" s="11"/>
      <c r="D529" s="11"/>
      <c r="E529" s="11"/>
    </row>
    <row r="530" spans="1:5" ht="13.8" x14ac:dyDescent="0.3">
      <c r="A530" s="11"/>
      <c r="B530" s="6"/>
      <c r="C530" s="11"/>
      <c r="D530" s="11"/>
      <c r="E530" s="11"/>
    </row>
    <row r="531" spans="1:5" ht="13.8" x14ac:dyDescent="0.3">
      <c r="A531" s="11"/>
      <c r="B531" s="6"/>
      <c r="C531" s="11"/>
      <c r="D531" s="11"/>
      <c r="E531" s="11"/>
    </row>
    <row r="532" spans="1:5" ht="13.8" x14ac:dyDescent="0.3">
      <c r="A532" s="11"/>
      <c r="B532" s="6"/>
      <c r="C532" s="11"/>
      <c r="D532" s="11"/>
      <c r="E532" s="11"/>
    </row>
    <row r="533" spans="1:5" ht="13.8" x14ac:dyDescent="0.3">
      <c r="A533" s="11"/>
      <c r="B533" s="6"/>
      <c r="C533" s="11"/>
      <c r="D533" s="11"/>
      <c r="E533" s="11"/>
    </row>
    <row r="534" spans="1:5" ht="13.8" x14ac:dyDescent="0.3">
      <c r="A534" s="11"/>
      <c r="B534" s="6"/>
      <c r="C534" s="11"/>
      <c r="D534" s="11"/>
      <c r="E534" s="11"/>
    </row>
    <row r="535" spans="1:5" ht="13.8" x14ac:dyDescent="0.3">
      <c r="A535" s="11"/>
      <c r="B535" s="6"/>
      <c r="C535" s="11"/>
      <c r="D535" s="11"/>
      <c r="E535" s="11"/>
    </row>
    <row r="536" spans="1:5" ht="13.8" x14ac:dyDescent="0.3">
      <c r="A536" s="11"/>
      <c r="B536" s="6"/>
      <c r="C536" s="11"/>
      <c r="D536" s="11"/>
      <c r="E536" s="11"/>
    </row>
    <row r="537" spans="1:5" ht="13.8" x14ac:dyDescent="0.3">
      <c r="A537" s="11"/>
      <c r="B537" s="6"/>
      <c r="C537" s="11"/>
      <c r="D537" s="11"/>
      <c r="E537" s="11"/>
    </row>
    <row r="538" spans="1:5" ht="13.8" x14ac:dyDescent="0.3">
      <c r="A538" s="11"/>
      <c r="B538" s="6"/>
      <c r="C538" s="11"/>
      <c r="D538" s="11"/>
      <c r="E538" s="11"/>
    </row>
    <row r="539" spans="1:5" ht="13.8" x14ac:dyDescent="0.3">
      <c r="A539" s="11"/>
      <c r="B539" s="6"/>
      <c r="C539" s="11"/>
      <c r="D539" s="11"/>
      <c r="E539" s="11"/>
    </row>
    <row r="540" spans="1:5" ht="13.8" x14ac:dyDescent="0.3">
      <c r="A540" s="11"/>
      <c r="B540" s="6"/>
      <c r="C540" s="11"/>
      <c r="D540" s="11"/>
      <c r="E540" s="11"/>
    </row>
    <row r="541" spans="1:5" ht="13.8" x14ac:dyDescent="0.3">
      <c r="A541" s="11"/>
      <c r="B541" s="6"/>
      <c r="C541" s="11"/>
      <c r="D541" s="11"/>
      <c r="E541" s="11"/>
    </row>
    <row r="542" spans="1:5" ht="13.8" x14ac:dyDescent="0.3">
      <c r="A542" s="11"/>
      <c r="B542" s="6"/>
      <c r="C542" s="11"/>
      <c r="D542" s="11"/>
      <c r="E542" s="11"/>
    </row>
    <row r="543" spans="1:5" ht="13.8" x14ac:dyDescent="0.3">
      <c r="A543" s="11"/>
      <c r="B543" s="6"/>
      <c r="C543" s="11"/>
      <c r="D543" s="11"/>
      <c r="E543" s="11"/>
    </row>
    <row r="544" spans="1:5" ht="13.8" x14ac:dyDescent="0.3">
      <c r="A544" s="11"/>
      <c r="B544" s="6"/>
      <c r="C544" s="11"/>
      <c r="D544" s="11"/>
      <c r="E544" s="11"/>
    </row>
    <row r="545" spans="1:5" ht="13.8" x14ac:dyDescent="0.3">
      <c r="A545" s="11"/>
      <c r="B545" s="6"/>
      <c r="C545" s="11"/>
      <c r="D545" s="11"/>
      <c r="E545" s="11"/>
    </row>
    <row r="546" spans="1:5" ht="13.8" x14ac:dyDescent="0.3">
      <c r="A546" s="11"/>
      <c r="B546" s="6"/>
      <c r="C546" s="11"/>
      <c r="D546" s="11"/>
      <c r="E546" s="11"/>
    </row>
    <row r="547" spans="1:5" ht="13.8" x14ac:dyDescent="0.3">
      <c r="A547" s="11"/>
      <c r="B547" s="6"/>
      <c r="C547" s="11"/>
      <c r="D547" s="11"/>
      <c r="E547" s="11"/>
    </row>
    <row r="548" spans="1:5" ht="13.8" x14ac:dyDescent="0.3">
      <c r="A548" s="11"/>
      <c r="B548" s="6"/>
      <c r="C548" s="11"/>
      <c r="D548" s="11"/>
      <c r="E548" s="11"/>
    </row>
    <row r="549" spans="1:5" ht="13.8" x14ac:dyDescent="0.3">
      <c r="A549" s="11"/>
      <c r="B549" s="6"/>
      <c r="C549" s="11"/>
      <c r="D549" s="11"/>
      <c r="E549" s="11"/>
    </row>
    <row r="550" spans="1:5" ht="13.8" x14ac:dyDescent="0.3">
      <c r="A550" s="11"/>
      <c r="B550" s="6"/>
      <c r="C550" s="11"/>
      <c r="D550" s="11"/>
      <c r="E550" s="11"/>
    </row>
    <row r="551" spans="1:5" ht="13.8" x14ac:dyDescent="0.3">
      <c r="A551" s="11"/>
      <c r="B551" s="6"/>
      <c r="C551" s="11"/>
      <c r="D551" s="11"/>
      <c r="E551" s="11"/>
    </row>
    <row r="552" spans="1:5" ht="13.8" x14ac:dyDescent="0.3">
      <c r="A552" s="11"/>
      <c r="B552" s="6"/>
      <c r="C552" s="11"/>
      <c r="D552" s="11"/>
      <c r="E552" s="11"/>
    </row>
    <row r="553" spans="1:5" ht="13.8" x14ac:dyDescent="0.3">
      <c r="A553" s="11"/>
      <c r="B553" s="6"/>
      <c r="C553" s="11"/>
      <c r="D553" s="11"/>
      <c r="E553" s="11"/>
    </row>
    <row r="554" spans="1:5" ht="13.8" x14ac:dyDescent="0.3">
      <c r="A554" s="11"/>
      <c r="B554" s="6"/>
      <c r="C554" s="11"/>
      <c r="D554" s="11"/>
      <c r="E554" s="11"/>
    </row>
    <row r="555" spans="1:5" ht="13.8" x14ac:dyDescent="0.3">
      <c r="A555" s="11"/>
      <c r="B555" s="6"/>
      <c r="C555" s="11"/>
      <c r="D555" s="11"/>
      <c r="E555" s="11"/>
    </row>
    <row r="556" spans="1:5" ht="13.8" x14ac:dyDescent="0.3">
      <c r="A556" s="11"/>
      <c r="B556" s="6"/>
      <c r="C556" s="11"/>
      <c r="D556" s="11"/>
      <c r="E556" s="11"/>
    </row>
    <row r="557" spans="1:5" ht="13.8" x14ac:dyDescent="0.3">
      <c r="A557" s="11"/>
      <c r="B557" s="6"/>
      <c r="C557" s="11"/>
      <c r="D557" s="11"/>
      <c r="E557" s="11"/>
    </row>
    <row r="558" spans="1:5" ht="13.8" x14ac:dyDescent="0.3">
      <c r="A558" s="11"/>
      <c r="B558" s="6"/>
      <c r="C558" s="11"/>
      <c r="D558" s="11"/>
      <c r="E558" s="11"/>
    </row>
    <row r="559" spans="1:5" ht="13.8" x14ac:dyDescent="0.3">
      <c r="A559" s="11"/>
      <c r="B559" s="6"/>
      <c r="C559" s="11"/>
      <c r="D559" s="11"/>
      <c r="E559" s="11"/>
    </row>
    <row r="560" spans="1:5" ht="13.8" x14ac:dyDescent="0.3">
      <c r="A560" s="11"/>
      <c r="B560" s="6"/>
      <c r="C560" s="11"/>
      <c r="D560" s="11"/>
      <c r="E560" s="11"/>
    </row>
    <row r="561" spans="1:5" ht="13.8" x14ac:dyDescent="0.3">
      <c r="A561" s="11"/>
      <c r="B561" s="6"/>
      <c r="C561" s="11"/>
      <c r="D561" s="11"/>
      <c r="E561" s="11"/>
    </row>
    <row r="562" spans="1:5" ht="13.8" x14ac:dyDescent="0.3">
      <c r="A562" s="11"/>
      <c r="B562" s="6"/>
      <c r="C562" s="11"/>
      <c r="D562" s="11"/>
      <c r="E562" s="11"/>
    </row>
    <row r="563" spans="1:5" ht="13.8" x14ac:dyDescent="0.3">
      <c r="A563" s="11"/>
      <c r="B563" s="6"/>
      <c r="C563" s="11"/>
      <c r="D563" s="11"/>
      <c r="E563" s="11"/>
    </row>
    <row r="564" spans="1:5" ht="13.8" x14ac:dyDescent="0.3">
      <c r="A564" s="11"/>
      <c r="B564" s="6"/>
      <c r="C564" s="11"/>
      <c r="D564" s="11"/>
      <c r="E564" s="11"/>
    </row>
    <row r="565" spans="1:5" ht="13.8" x14ac:dyDescent="0.3">
      <c r="A565" s="11"/>
      <c r="B565" s="6"/>
      <c r="C565" s="11"/>
      <c r="D565" s="11"/>
      <c r="E565" s="11"/>
    </row>
    <row r="566" spans="1:5" ht="13.8" x14ac:dyDescent="0.3">
      <c r="A566" s="11"/>
      <c r="B566" s="6"/>
      <c r="C566" s="11"/>
      <c r="D566" s="11"/>
      <c r="E566" s="11"/>
    </row>
    <row r="567" spans="1:5" ht="13.8" x14ac:dyDescent="0.3">
      <c r="A567" s="11"/>
      <c r="B567" s="6"/>
      <c r="C567" s="11"/>
      <c r="D567" s="11"/>
      <c r="E567" s="11"/>
    </row>
    <row r="568" spans="1:5" ht="13.8" x14ac:dyDescent="0.3">
      <c r="A568" s="11"/>
      <c r="B568" s="6"/>
      <c r="C568" s="11"/>
      <c r="D568" s="11"/>
      <c r="E568" s="11"/>
    </row>
    <row r="569" spans="1:5" ht="13.8" x14ac:dyDescent="0.3">
      <c r="A569" s="11"/>
      <c r="B569" s="6"/>
      <c r="C569" s="11"/>
      <c r="D569" s="11"/>
      <c r="E569" s="11"/>
    </row>
    <row r="570" spans="1:5" ht="13.8" x14ac:dyDescent="0.3">
      <c r="A570" s="11"/>
      <c r="B570" s="6"/>
      <c r="C570" s="11"/>
      <c r="D570" s="11"/>
      <c r="E570" s="11"/>
    </row>
    <row r="571" spans="1:5" ht="13.8" x14ac:dyDescent="0.3">
      <c r="A571" s="11"/>
      <c r="B571" s="6"/>
      <c r="C571" s="11"/>
      <c r="D571" s="11"/>
      <c r="E571" s="11"/>
    </row>
    <row r="572" spans="1:5" ht="13.8" x14ac:dyDescent="0.3">
      <c r="A572" s="11"/>
      <c r="B572" s="6"/>
      <c r="C572" s="11"/>
      <c r="D572" s="11"/>
      <c r="E572" s="11"/>
    </row>
    <row r="573" spans="1:5" ht="13.8" x14ac:dyDescent="0.3">
      <c r="A573" s="11"/>
      <c r="B573" s="6"/>
      <c r="C573" s="11"/>
      <c r="D573" s="11"/>
      <c r="E573" s="11"/>
    </row>
    <row r="574" spans="1:5" ht="13.8" x14ac:dyDescent="0.3">
      <c r="A574" s="11"/>
      <c r="B574" s="6"/>
      <c r="C574" s="11"/>
      <c r="D574" s="11"/>
      <c r="E574" s="11"/>
    </row>
    <row r="575" spans="1:5" ht="13.8" x14ac:dyDescent="0.3">
      <c r="A575" s="11"/>
      <c r="B575" s="6"/>
      <c r="C575" s="11"/>
      <c r="D575" s="11"/>
      <c r="E575" s="11"/>
    </row>
    <row r="576" spans="1:5" ht="13.8" x14ac:dyDescent="0.3">
      <c r="A576" s="11"/>
      <c r="B576" s="6"/>
      <c r="C576" s="11"/>
      <c r="D576" s="11"/>
      <c r="E576" s="11"/>
    </row>
    <row r="577" spans="1:5" ht="13.8" x14ac:dyDescent="0.3">
      <c r="A577" s="11"/>
      <c r="B577" s="6"/>
      <c r="C577" s="11"/>
      <c r="D577" s="11"/>
      <c r="E577" s="11"/>
    </row>
    <row r="578" spans="1:5" ht="13.8" x14ac:dyDescent="0.3">
      <c r="A578" s="11"/>
      <c r="B578" s="6"/>
      <c r="C578" s="11"/>
      <c r="D578" s="11"/>
      <c r="E578" s="11"/>
    </row>
    <row r="579" spans="1:5" ht="13.8" x14ac:dyDescent="0.3">
      <c r="A579" s="11"/>
      <c r="B579" s="6"/>
      <c r="C579" s="11"/>
      <c r="D579" s="11"/>
      <c r="E579" s="11"/>
    </row>
    <row r="580" spans="1:5" ht="13.8" x14ac:dyDescent="0.3">
      <c r="A580" s="11"/>
      <c r="B580" s="6"/>
      <c r="C580" s="11"/>
      <c r="D580" s="11"/>
      <c r="E580" s="11"/>
    </row>
    <row r="581" spans="1:5" ht="13.8" x14ac:dyDescent="0.3">
      <c r="A581" s="11"/>
      <c r="B581" s="6"/>
      <c r="C581" s="11"/>
      <c r="D581" s="11"/>
      <c r="E581" s="11"/>
    </row>
    <row r="582" spans="1:5" ht="13.8" x14ac:dyDescent="0.3">
      <c r="A582" s="11"/>
      <c r="B582" s="6"/>
      <c r="C582" s="11"/>
      <c r="D582" s="11"/>
      <c r="E582" s="11"/>
    </row>
    <row r="583" spans="1:5" ht="13.8" x14ac:dyDescent="0.3">
      <c r="A583" s="11"/>
      <c r="B583" s="6"/>
      <c r="C583" s="11"/>
      <c r="D583" s="11"/>
      <c r="E583" s="11"/>
    </row>
    <row r="584" spans="1:5" ht="13.8" x14ac:dyDescent="0.3">
      <c r="A584" s="11"/>
      <c r="B584" s="6"/>
      <c r="C584" s="11"/>
      <c r="D584" s="11"/>
      <c r="E584" s="11"/>
    </row>
    <row r="585" spans="1:5" ht="13.8" x14ac:dyDescent="0.3">
      <c r="A585" s="11"/>
      <c r="B585" s="6"/>
      <c r="C585" s="11"/>
      <c r="D585" s="11"/>
      <c r="E585" s="11"/>
    </row>
    <row r="586" spans="1:5" ht="13.8" x14ac:dyDescent="0.3">
      <c r="A586" s="11"/>
      <c r="B586" s="6"/>
      <c r="C586" s="11"/>
      <c r="D586" s="11"/>
      <c r="E586" s="11"/>
    </row>
    <row r="587" spans="1:5" ht="13.8" x14ac:dyDescent="0.3">
      <c r="A587" s="11"/>
      <c r="B587" s="6"/>
      <c r="C587" s="11"/>
      <c r="D587" s="11"/>
      <c r="E587" s="11"/>
    </row>
    <row r="588" spans="1:5" ht="13.8" x14ac:dyDescent="0.3">
      <c r="A588" s="11"/>
      <c r="B588" s="6"/>
      <c r="C588" s="11"/>
      <c r="D588" s="11"/>
      <c r="E588" s="11"/>
    </row>
    <row r="589" spans="1:5" ht="13.8" x14ac:dyDescent="0.3">
      <c r="A589" s="11"/>
      <c r="B589" s="6"/>
      <c r="C589" s="11"/>
      <c r="D589" s="11"/>
      <c r="E589" s="11"/>
    </row>
    <row r="590" spans="1:5" ht="13.8" x14ac:dyDescent="0.3">
      <c r="A590" s="11"/>
      <c r="B590" s="6"/>
      <c r="C590" s="11"/>
      <c r="D590" s="11"/>
      <c r="E590" s="11"/>
    </row>
    <row r="591" spans="1:5" ht="13.8" x14ac:dyDescent="0.3">
      <c r="A591" s="11"/>
      <c r="B591" s="6"/>
      <c r="C591" s="11"/>
      <c r="D591" s="11"/>
      <c r="E591" s="11"/>
    </row>
    <row r="592" spans="1:5" ht="13.8" x14ac:dyDescent="0.3">
      <c r="A592" s="11"/>
      <c r="B592" s="6"/>
      <c r="C592" s="11"/>
      <c r="D592" s="11"/>
      <c r="E592" s="11"/>
    </row>
    <row r="593" spans="1:5" ht="13.8" x14ac:dyDescent="0.3">
      <c r="A593" s="11"/>
      <c r="B593" s="6"/>
      <c r="C593" s="11"/>
      <c r="D593" s="11"/>
      <c r="E593" s="11"/>
    </row>
    <row r="594" spans="1:5" ht="13.8" x14ac:dyDescent="0.3">
      <c r="A594" s="11"/>
      <c r="B594" s="6"/>
      <c r="C594" s="11"/>
      <c r="D594" s="11"/>
      <c r="E594" s="11"/>
    </row>
    <row r="595" spans="1:5" ht="13.8" x14ac:dyDescent="0.3">
      <c r="A595" s="11"/>
      <c r="B595" s="6"/>
      <c r="C595" s="11"/>
      <c r="D595" s="11"/>
      <c r="E595" s="11"/>
    </row>
    <row r="596" spans="1:5" ht="13.8" x14ac:dyDescent="0.3">
      <c r="A596" s="11"/>
      <c r="B596" s="6"/>
      <c r="C596" s="11"/>
      <c r="D596" s="11"/>
      <c r="E596" s="11"/>
    </row>
    <row r="597" spans="1:5" ht="13.8" x14ac:dyDescent="0.3">
      <c r="A597" s="11"/>
      <c r="B597" s="6"/>
      <c r="C597" s="11"/>
      <c r="D597" s="11"/>
      <c r="E597" s="11"/>
    </row>
    <row r="598" spans="1:5" ht="13.8" x14ac:dyDescent="0.3">
      <c r="A598" s="11"/>
      <c r="B598" s="6"/>
      <c r="C598" s="11"/>
      <c r="D598" s="11"/>
      <c r="E598" s="11"/>
    </row>
    <row r="599" spans="1:5" ht="13.8" x14ac:dyDescent="0.3">
      <c r="A599" s="11"/>
      <c r="B599" s="6"/>
      <c r="C599" s="11"/>
      <c r="D599" s="11"/>
      <c r="E599" s="11"/>
    </row>
    <row r="600" spans="1:5" ht="13.8" x14ac:dyDescent="0.3">
      <c r="A600" s="11"/>
      <c r="B600" s="6"/>
      <c r="C600" s="11"/>
      <c r="D600" s="11"/>
      <c r="E600" s="11"/>
    </row>
    <row r="601" spans="1:5" ht="13.8" x14ac:dyDescent="0.3">
      <c r="A601" s="11"/>
      <c r="B601" s="6"/>
      <c r="C601" s="11"/>
      <c r="D601" s="11"/>
      <c r="E601" s="11"/>
    </row>
    <row r="602" spans="1:5" ht="13.8" x14ac:dyDescent="0.3">
      <c r="A602" s="11"/>
      <c r="B602" s="6"/>
      <c r="C602" s="11"/>
      <c r="D602" s="11"/>
      <c r="E602" s="11"/>
    </row>
    <row r="603" spans="1:5" ht="13.8" x14ac:dyDescent="0.3">
      <c r="A603" s="11"/>
      <c r="B603" s="6"/>
      <c r="C603" s="11"/>
      <c r="D603" s="11"/>
      <c r="E603" s="11"/>
    </row>
    <row r="604" spans="1:5" ht="13.8" x14ac:dyDescent="0.3">
      <c r="A604" s="11"/>
      <c r="B604" s="6"/>
      <c r="C604" s="11"/>
      <c r="D604" s="11"/>
      <c r="E604" s="11"/>
    </row>
    <row r="605" spans="1:5" ht="13.8" x14ac:dyDescent="0.3">
      <c r="A605" s="11"/>
      <c r="B605" s="6"/>
      <c r="C605" s="11"/>
      <c r="D605" s="11"/>
      <c r="E605" s="11"/>
    </row>
    <row r="606" spans="1:5" ht="13.8" x14ac:dyDescent="0.3">
      <c r="A606" s="11"/>
      <c r="B606" s="6"/>
      <c r="C606" s="11"/>
      <c r="D606" s="11"/>
      <c r="E606" s="11"/>
    </row>
    <row r="607" spans="1:5" ht="13.8" x14ac:dyDescent="0.3">
      <c r="A607" s="11"/>
      <c r="B607" s="6"/>
      <c r="C607" s="11"/>
      <c r="D607" s="11"/>
      <c r="E607" s="11"/>
    </row>
    <row r="608" spans="1:5" ht="13.8" x14ac:dyDescent="0.3">
      <c r="A608" s="11"/>
      <c r="B608" s="6"/>
      <c r="C608" s="11"/>
      <c r="D608" s="11"/>
      <c r="E608" s="11"/>
    </row>
    <row r="609" spans="1:5" ht="13.8" x14ac:dyDescent="0.3">
      <c r="A609" s="11"/>
      <c r="B609" s="6"/>
      <c r="C609" s="11"/>
      <c r="D609" s="11"/>
      <c r="E609" s="11"/>
    </row>
    <row r="610" spans="1:5" ht="13.8" x14ac:dyDescent="0.3">
      <c r="A610" s="11"/>
      <c r="B610" s="6"/>
      <c r="C610" s="11"/>
      <c r="D610" s="11"/>
      <c r="E610" s="11"/>
    </row>
    <row r="611" spans="1:5" ht="13.8" x14ac:dyDescent="0.3">
      <c r="A611" s="11"/>
      <c r="B611" s="6"/>
      <c r="C611" s="11"/>
      <c r="D611" s="11"/>
      <c r="E611" s="11"/>
    </row>
    <row r="612" spans="1:5" ht="13.8" x14ac:dyDescent="0.3">
      <c r="A612" s="11"/>
      <c r="B612" s="6"/>
      <c r="C612" s="11"/>
      <c r="D612" s="11"/>
      <c r="E612" s="11"/>
    </row>
    <row r="613" spans="1:5" ht="13.8" x14ac:dyDescent="0.3">
      <c r="A613" s="11"/>
      <c r="B613" s="6"/>
      <c r="C613" s="11"/>
      <c r="D613" s="11"/>
      <c r="E613" s="11"/>
    </row>
    <row r="614" spans="1:5" ht="13.8" x14ac:dyDescent="0.3">
      <c r="A614" s="11"/>
      <c r="B614" s="6"/>
      <c r="C614" s="11"/>
      <c r="D614" s="11"/>
      <c r="E614" s="11"/>
    </row>
    <row r="615" spans="1:5" ht="13.8" x14ac:dyDescent="0.3">
      <c r="A615" s="11"/>
      <c r="B615" s="6"/>
      <c r="C615" s="11"/>
      <c r="D615" s="11"/>
      <c r="E615" s="11"/>
    </row>
    <row r="616" spans="1:5" ht="13.8" x14ac:dyDescent="0.3">
      <c r="A616" s="11"/>
      <c r="B616" s="6"/>
      <c r="C616" s="11"/>
      <c r="D616" s="11"/>
      <c r="E616" s="11"/>
    </row>
    <row r="617" spans="1:5" ht="13.8" x14ac:dyDescent="0.3">
      <c r="A617" s="11"/>
      <c r="B617" s="6"/>
      <c r="C617" s="11"/>
      <c r="D617" s="11"/>
      <c r="E617" s="11"/>
    </row>
    <row r="618" spans="1:5" ht="13.8" x14ac:dyDescent="0.3">
      <c r="A618" s="11"/>
      <c r="B618" s="6"/>
      <c r="C618" s="11"/>
      <c r="D618" s="11"/>
      <c r="E618" s="11"/>
    </row>
    <row r="619" spans="1:5" ht="13.8" x14ac:dyDescent="0.3">
      <c r="A619" s="11"/>
      <c r="B619" s="6"/>
      <c r="C619" s="11"/>
      <c r="D619" s="11"/>
      <c r="E619" s="11"/>
    </row>
    <row r="620" spans="1:5" ht="13.8" x14ac:dyDescent="0.3">
      <c r="A620" s="11"/>
      <c r="B620" s="6"/>
      <c r="C620" s="11"/>
      <c r="D620" s="11"/>
      <c r="E620" s="11"/>
    </row>
    <row r="621" spans="1:5" ht="13.8" x14ac:dyDescent="0.3">
      <c r="A621" s="11"/>
      <c r="B621" s="6"/>
      <c r="C621" s="11"/>
      <c r="D621" s="11"/>
      <c r="E621" s="11"/>
    </row>
    <row r="622" spans="1:5" ht="13.8" x14ac:dyDescent="0.3">
      <c r="A622" s="11"/>
      <c r="B622" s="6"/>
      <c r="C622" s="11"/>
      <c r="D622" s="11"/>
      <c r="E622" s="11"/>
    </row>
    <row r="623" spans="1:5" ht="13.8" x14ac:dyDescent="0.3">
      <c r="A623" s="11"/>
      <c r="B623" s="6"/>
      <c r="C623" s="11"/>
      <c r="D623" s="11"/>
      <c r="E623" s="11"/>
    </row>
    <row r="624" spans="1:5" ht="13.8" x14ac:dyDescent="0.3">
      <c r="A624" s="11"/>
      <c r="B624" s="6"/>
      <c r="C624" s="11"/>
      <c r="D624" s="11"/>
      <c r="E624" s="11"/>
    </row>
    <row r="625" spans="1:5" ht="13.8" x14ac:dyDescent="0.3">
      <c r="A625" s="11"/>
      <c r="B625" s="6"/>
      <c r="C625" s="11"/>
      <c r="D625" s="11"/>
      <c r="E625" s="11"/>
    </row>
    <row r="626" spans="1:5" ht="13.8" x14ac:dyDescent="0.3">
      <c r="A626" s="11"/>
      <c r="B626" s="6"/>
      <c r="C626" s="11"/>
      <c r="D626" s="11"/>
      <c r="E626" s="11"/>
    </row>
    <row r="627" spans="1:5" ht="13.8" x14ac:dyDescent="0.3">
      <c r="A627" s="11"/>
      <c r="B627" s="6"/>
      <c r="C627" s="11"/>
      <c r="D627" s="11"/>
      <c r="E627" s="11"/>
    </row>
    <row r="628" spans="1:5" ht="13.8" x14ac:dyDescent="0.3">
      <c r="A628" s="11"/>
      <c r="B628" s="6"/>
      <c r="C628" s="11"/>
      <c r="D628" s="11"/>
      <c r="E628" s="11"/>
    </row>
    <row r="629" spans="1:5" ht="13.8" x14ac:dyDescent="0.3">
      <c r="A629" s="11"/>
      <c r="B629" s="6"/>
      <c r="C629" s="11"/>
      <c r="D629" s="11"/>
      <c r="E629" s="11"/>
    </row>
    <row r="630" spans="1:5" ht="13.8" x14ac:dyDescent="0.3">
      <c r="A630" s="11"/>
      <c r="B630" s="6"/>
      <c r="C630" s="11"/>
      <c r="D630" s="11"/>
      <c r="E630" s="11"/>
    </row>
    <row r="631" spans="1:5" ht="13.8" x14ac:dyDescent="0.3">
      <c r="A631" s="11"/>
      <c r="B631" s="6"/>
      <c r="C631" s="11"/>
      <c r="D631" s="11"/>
      <c r="E631" s="11"/>
    </row>
    <row r="632" spans="1:5" ht="13.8" x14ac:dyDescent="0.3">
      <c r="A632" s="11"/>
      <c r="B632" s="6"/>
      <c r="C632" s="11"/>
      <c r="D632" s="11"/>
      <c r="E632" s="11"/>
    </row>
    <row r="633" spans="1:5" ht="13.8" x14ac:dyDescent="0.3">
      <c r="A633" s="11"/>
      <c r="B633" s="6"/>
      <c r="C633" s="11"/>
      <c r="D633" s="11"/>
      <c r="E633" s="11"/>
    </row>
    <row r="634" spans="1:5" ht="13.8" x14ac:dyDescent="0.3">
      <c r="A634" s="11"/>
      <c r="B634" s="6"/>
      <c r="C634" s="11"/>
      <c r="D634" s="11"/>
      <c r="E634" s="11"/>
    </row>
    <row r="635" spans="1:5" ht="13.8" x14ac:dyDescent="0.3">
      <c r="A635" s="11"/>
      <c r="B635" s="6"/>
      <c r="C635" s="11"/>
      <c r="D635" s="11"/>
      <c r="E635" s="11"/>
    </row>
    <row r="636" spans="1:5" ht="13.8" x14ac:dyDescent="0.3">
      <c r="A636" s="11"/>
      <c r="B636" s="6"/>
      <c r="C636" s="11"/>
      <c r="D636" s="11"/>
      <c r="E636" s="11"/>
    </row>
    <row r="637" spans="1:5" ht="13.8" x14ac:dyDescent="0.3">
      <c r="A637" s="11"/>
      <c r="B637" s="6"/>
      <c r="C637" s="11"/>
      <c r="D637" s="11"/>
      <c r="E637" s="11"/>
    </row>
    <row r="638" spans="1:5" ht="13.8" x14ac:dyDescent="0.3">
      <c r="A638" s="11"/>
      <c r="B638" s="6"/>
      <c r="C638" s="11"/>
      <c r="D638" s="11"/>
      <c r="E638" s="11"/>
    </row>
    <row r="639" spans="1:5" ht="13.8" x14ac:dyDescent="0.3">
      <c r="A639" s="11"/>
      <c r="B639" s="6"/>
      <c r="C639" s="11"/>
      <c r="D639" s="11"/>
      <c r="E639" s="11"/>
    </row>
    <row r="640" spans="1:5" ht="13.8" x14ac:dyDescent="0.3">
      <c r="A640" s="11"/>
      <c r="B640" s="6"/>
      <c r="C640" s="11"/>
      <c r="D640" s="11"/>
      <c r="E640" s="11"/>
    </row>
    <row r="641" spans="1:5" ht="13.8" x14ac:dyDescent="0.3">
      <c r="A641" s="11"/>
      <c r="B641" s="6"/>
      <c r="C641" s="11"/>
      <c r="D641" s="11"/>
      <c r="E641" s="11"/>
    </row>
    <row r="642" spans="1:5" ht="13.8" x14ac:dyDescent="0.3">
      <c r="A642" s="11"/>
      <c r="B642" s="6"/>
      <c r="C642" s="11"/>
      <c r="D642" s="11"/>
      <c r="E642" s="11"/>
    </row>
    <row r="643" spans="1:5" ht="13.8" x14ac:dyDescent="0.3">
      <c r="A643" s="11"/>
      <c r="B643" s="6"/>
      <c r="C643" s="11"/>
      <c r="D643" s="11"/>
      <c r="E643" s="11"/>
    </row>
    <row r="644" spans="1:5" ht="13.8" x14ac:dyDescent="0.3">
      <c r="A644" s="11"/>
      <c r="B644" s="6"/>
      <c r="C644" s="11"/>
      <c r="D644" s="11"/>
      <c r="E644" s="11"/>
    </row>
    <row r="645" spans="1:5" ht="13.8" x14ac:dyDescent="0.3">
      <c r="A645" s="11"/>
      <c r="B645" s="6"/>
      <c r="C645" s="11"/>
      <c r="D645" s="11"/>
      <c r="E645" s="11"/>
    </row>
    <row r="646" spans="1:5" ht="13.8" x14ac:dyDescent="0.3">
      <c r="A646" s="11"/>
      <c r="B646" s="6"/>
      <c r="C646" s="11"/>
      <c r="D646" s="11"/>
      <c r="E646" s="11"/>
    </row>
    <row r="647" spans="1:5" ht="13.8" x14ac:dyDescent="0.3">
      <c r="A647" s="11"/>
      <c r="B647" s="6"/>
      <c r="C647" s="11"/>
      <c r="D647" s="11"/>
      <c r="E647" s="11"/>
    </row>
    <row r="648" spans="1:5" ht="13.8" x14ac:dyDescent="0.3">
      <c r="A648" s="11"/>
      <c r="B648" s="6"/>
      <c r="C648" s="11"/>
      <c r="D648" s="11"/>
      <c r="E648" s="11"/>
    </row>
    <row r="649" spans="1:5" ht="13.8" x14ac:dyDescent="0.3">
      <c r="A649" s="11"/>
      <c r="B649" s="6"/>
      <c r="C649" s="11"/>
      <c r="D649" s="11"/>
      <c r="E649" s="11"/>
    </row>
    <row r="650" spans="1:5" ht="13.8" x14ac:dyDescent="0.3">
      <c r="A650" s="11"/>
      <c r="B650" s="6"/>
      <c r="C650" s="11"/>
      <c r="D650" s="11"/>
      <c r="E650" s="11"/>
    </row>
    <row r="651" spans="1:5" ht="13.8" x14ac:dyDescent="0.3">
      <c r="A651" s="11"/>
      <c r="B651" s="6"/>
      <c r="C651" s="11"/>
      <c r="D651" s="11"/>
      <c r="E651" s="11"/>
    </row>
    <row r="652" spans="1:5" ht="13.8" x14ac:dyDescent="0.3">
      <c r="A652" s="11"/>
      <c r="B652" s="6"/>
      <c r="C652" s="11"/>
      <c r="D652" s="11"/>
      <c r="E652" s="11"/>
    </row>
    <row r="653" spans="1:5" ht="13.8" x14ac:dyDescent="0.3">
      <c r="A653" s="11"/>
      <c r="B653" s="6"/>
      <c r="C653" s="11"/>
      <c r="D653" s="11"/>
      <c r="E653" s="11"/>
    </row>
    <row r="654" spans="1:5" ht="13.8" x14ac:dyDescent="0.3">
      <c r="A654" s="11"/>
      <c r="B654" s="6"/>
      <c r="C654" s="11"/>
      <c r="D654" s="11"/>
      <c r="E654" s="11"/>
    </row>
    <row r="655" spans="1:5" ht="13.8" x14ac:dyDescent="0.3">
      <c r="A655" s="11"/>
      <c r="B655" s="6"/>
      <c r="C655" s="11"/>
      <c r="D655" s="11"/>
      <c r="E655" s="11"/>
    </row>
    <row r="656" spans="1:5" ht="13.8" x14ac:dyDescent="0.3">
      <c r="A656" s="11"/>
      <c r="B656" s="6"/>
      <c r="C656" s="11"/>
      <c r="D656" s="11"/>
      <c r="E656" s="11"/>
    </row>
    <row r="657" spans="1:5" ht="13.8" x14ac:dyDescent="0.3">
      <c r="A657" s="11"/>
      <c r="B657" s="6"/>
      <c r="C657" s="11"/>
      <c r="D657" s="11"/>
      <c r="E657" s="11"/>
    </row>
    <row r="658" spans="1:5" ht="13.8" x14ac:dyDescent="0.3">
      <c r="A658" s="11"/>
      <c r="B658" s="6"/>
      <c r="C658" s="11"/>
      <c r="D658" s="11"/>
      <c r="E658" s="11"/>
    </row>
    <row r="659" spans="1:5" ht="13.8" x14ac:dyDescent="0.3">
      <c r="A659" s="11"/>
      <c r="B659" s="6"/>
      <c r="C659" s="11"/>
      <c r="D659" s="11"/>
      <c r="E659" s="11"/>
    </row>
    <row r="660" spans="1:5" ht="13.8" x14ac:dyDescent="0.3">
      <c r="A660" s="11"/>
      <c r="B660" s="6"/>
      <c r="C660" s="11"/>
      <c r="D660" s="11"/>
      <c r="E660" s="11"/>
    </row>
    <row r="661" spans="1:5" ht="13.8" x14ac:dyDescent="0.3">
      <c r="A661" s="11"/>
      <c r="B661" s="6"/>
      <c r="C661" s="11"/>
      <c r="D661" s="11"/>
      <c r="E661" s="11"/>
    </row>
    <row r="662" spans="1:5" ht="13.8" x14ac:dyDescent="0.3">
      <c r="A662" s="11"/>
      <c r="B662" s="6"/>
      <c r="C662" s="11"/>
      <c r="D662" s="11"/>
      <c r="E662" s="11"/>
    </row>
    <row r="663" spans="1:5" ht="13.8" x14ac:dyDescent="0.3">
      <c r="A663" s="11"/>
      <c r="B663" s="6"/>
      <c r="C663" s="11"/>
      <c r="D663" s="11"/>
      <c r="E663" s="11"/>
    </row>
    <row r="664" spans="1:5" ht="13.8" x14ac:dyDescent="0.3">
      <c r="A664" s="11"/>
      <c r="B664" s="6"/>
      <c r="C664" s="11"/>
      <c r="D664" s="11"/>
      <c r="E664" s="11"/>
    </row>
    <row r="665" spans="1:5" ht="13.8" x14ac:dyDescent="0.3">
      <c r="A665" s="11"/>
      <c r="B665" s="6"/>
      <c r="C665" s="11"/>
      <c r="D665" s="11"/>
      <c r="E665" s="11"/>
    </row>
    <row r="666" spans="1:5" ht="13.8" x14ac:dyDescent="0.3">
      <c r="A666" s="11"/>
      <c r="B666" s="6"/>
      <c r="C666" s="11"/>
      <c r="D666" s="11"/>
      <c r="E666" s="11"/>
    </row>
    <row r="667" spans="1:5" ht="13.8" x14ac:dyDescent="0.3">
      <c r="A667" s="11"/>
      <c r="B667" s="6"/>
      <c r="C667" s="11"/>
      <c r="D667" s="11"/>
      <c r="E667" s="11"/>
    </row>
    <row r="668" spans="1:5" ht="13.8" x14ac:dyDescent="0.3">
      <c r="A668" s="11"/>
      <c r="B668" s="6"/>
      <c r="C668" s="11"/>
      <c r="D668" s="11"/>
      <c r="E668" s="11"/>
    </row>
    <row r="669" spans="1:5" ht="13.8" x14ac:dyDescent="0.3">
      <c r="A669" s="11"/>
      <c r="B669" s="6"/>
      <c r="C669" s="11"/>
      <c r="D669" s="11"/>
      <c r="E669" s="11"/>
    </row>
    <row r="670" spans="1:5" ht="13.8" x14ac:dyDescent="0.3">
      <c r="A670" s="11"/>
      <c r="B670" s="6"/>
      <c r="C670" s="11"/>
      <c r="D670" s="11"/>
      <c r="E670" s="11"/>
    </row>
    <row r="671" spans="1:5" ht="13.8" x14ac:dyDescent="0.3">
      <c r="A671" s="11"/>
      <c r="B671" s="6"/>
      <c r="C671" s="11"/>
      <c r="D671" s="11"/>
      <c r="E671" s="11"/>
    </row>
    <row r="672" spans="1:5" ht="13.8" x14ac:dyDescent="0.3">
      <c r="A672" s="11"/>
      <c r="B672" s="6"/>
      <c r="C672" s="11"/>
      <c r="D672" s="11"/>
      <c r="E672" s="11"/>
    </row>
    <row r="673" spans="1:5" ht="13.8" x14ac:dyDescent="0.3">
      <c r="A673" s="11"/>
      <c r="B673" s="6"/>
      <c r="C673" s="11"/>
      <c r="D673" s="11"/>
      <c r="E673" s="11"/>
    </row>
    <row r="674" spans="1:5" ht="13.8" x14ac:dyDescent="0.3">
      <c r="A674" s="11"/>
      <c r="B674" s="6"/>
      <c r="C674" s="11"/>
      <c r="D674" s="11"/>
      <c r="E674" s="11"/>
    </row>
    <row r="675" spans="1:5" ht="13.8" x14ac:dyDescent="0.3">
      <c r="A675" s="11"/>
      <c r="B675" s="6"/>
      <c r="C675" s="11"/>
      <c r="D675" s="11"/>
      <c r="E675" s="11"/>
    </row>
    <row r="676" spans="1:5" ht="13.8" x14ac:dyDescent="0.3">
      <c r="A676" s="11"/>
      <c r="B676" s="6"/>
      <c r="C676" s="11"/>
      <c r="D676" s="11"/>
      <c r="E676" s="11"/>
    </row>
    <row r="677" spans="1:5" ht="13.8" x14ac:dyDescent="0.3">
      <c r="A677" s="11"/>
      <c r="B677" s="6"/>
      <c r="C677" s="11"/>
      <c r="D677" s="11"/>
      <c r="E677" s="11"/>
    </row>
    <row r="678" spans="1:5" ht="13.8" x14ac:dyDescent="0.3">
      <c r="A678" s="11"/>
      <c r="B678" s="6"/>
      <c r="C678" s="11"/>
      <c r="D678" s="11"/>
      <c r="E678" s="11"/>
    </row>
    <row r="679" spans="1:5" ht="13.8" x14ac:dyDescent="0.3">
      <c r="A679" s="11"/>
      <c r="B679" s="6"/>
      <c r="C679" s="11"/>
      <c r="D679" s="11"/>
      <c r="E679" s="11"/>
    </row>
    <row r="680" spans="1:5" ht="13.8" x14ac:dyDescent="0.3">
      <c r="A680" s="11"/>
      <c r="B680" s="6"/>
      <c r="C680" s="11"/>
      <c r="D680" s="11"/>
      <c r="E680" s="11"/>
    </row>
    <row r="681" spans="1:5" ht="13.8" x14ac:dyDescent="0.3">
      <c r="A681" s="11"/>
      <c r="B681" s="6"/>
      <c r="C681" s="11"/>
      <c r="D681" s="11"/>
      <c r="E681" s="11"/>
    </row>
    <row r="682" spans="1:5" ht="13.8" x14ac:dyDescent="0.3">
      <c r="A682" s="11"/>
      <c r="B682" s="6"/>
      <c r="C682" s="11"/>
      <c r="D682" s="11"/>
      <c r="E682" s="11"/>
    </row>
    <row r="683" spans="1:5" ht="13.8" x14ac:dyDescent="0.3">
      <c r="A683" s="11"/>
      <c r="B683" s="6"/>
      <c r="C683" s="11"/>
      <c r="D683" s="11"/>
      <c r="E683" s="11"/>
    </row>
    <row r="684" spans="1:5" ht="13.8" x14ac:dyDescent="0.3">
      <c r="A684" s="11"/>
      <c r="B684" s="6"/>
      <c r="C684" s="11"/>
      <c r="D684" s="11"/>
      <c r="E684" s="11"/>
    </row>
    <row r="685" spans="1:5" ht="13.8" x14ac:dyDescent="0.3">
      <c r="A685" s="11"/>
      <c r="B685" s="6"/>
      <c r="C685" s="11"/>
      <c r="D685" s="11"/>
      <c r="E685" s="11"/>
    </row>
    <row r="686" spans="1:5" ht="13.8" x14ac:dyDescent="0.3">
      <c r="A686" s="11"/>
      <c r="B686" s="6"/>
      <c r="C686" s="11"/>
      <c r="D686" s="11"/>
      <c r="E686" s="11"/>
    </row>
    <row r="687" spans="1:5" ht="13.8" x14ac:dyDescent="0.3">
      <c r="A687" s="11"/>
      <c r="B687" s="6"/>
      <c r="C687" s="11"/>
      <c r="D687" s="11"/>
      <c r="E687" s="11"/>
    </row>
    <row r="688" spans="1:5" ht="13.8" x14ac:dyDescent="0.3">
      <c r="A688" s="11"/>
      <c r="B688" s="6"/>
      <c r="C688" s="11"/>
      <c r="D688" s="11"/>
      <c r="E688" s="11"/>
    </row>
    <row r="689" spans="1:5" ht="13.8" x14ac:dyDescent="0.3">
      <c r="A689" s="11"/>
      <c r="B689" s="6"/>
      <c r="C689" s="11"/>
      <c r="D689" s="11"/>
      <c r="E689" s="11"/>
    </row>
    <row r="690" spans="1:5" ht="13.8" x14ac:dyDescent="0.3">
      <c r="A690" s="11"/>
      <c r="B690" s="6"/>
      <c r="C690" s="11"/>
      <c r="D690" s="11"/>
      <c r="E690" s="11"/>
    </row>
    <row r="691" spans="1:5" ht="13.8" x14ac:dyDescent="0.3">
      <c r="A691" s="11"/>
      <c r="B691" s="6"/>
      <c r="C691" s="11"/>
      <c r="D691" s="11"/>
      <c r="E691" s="11"/>
    </row>
    <row r="692" spans="1:5" ht="13.8" x14ac:dyDescent="0.3">
      <c r="A692" s="11"/>
      <c r="B692" s="6"/>
      <c r="C692" s="11"/>
      <c r="D692" s="11"/>
      <c r="E692" s="11"/>
    </row>
    <row r="693" spans="1:5" ht="13.8" x14ac:dyDescent="0.3">
      <c r="A693" s="11"/>
      <c r="B693" s="6"/>
      <c r="C693" s="11"/>
      <c r="D693" s="11"/>
      <c r="E693" s="11"/>
    </row>
    <row r="694" spans="1:5" ht="13.8" x14ac:dyDescent="0.3">
      <c r="A694" s="11"/>
      <c r="B694" s="6"/>
      <c r="C694" s="11"/>
      <c r="D694" s="11"/>
      <c r="E694" s="11"/>
    </row>
    <row r="695" spans="1:5" ht="13.8" x14ac:dyDescent="0.3">
      <c r="A695" s="11"/>
      <c r="B695" s="6"/>
      <c r="C695" s="11"/>
      <c r="D695" s="11"/>
      <c r="E695" s="11"/>
    </row>
    <row r="696" spans="1:5" ht="13.8" x14ac:dyDescent="0.3">
      <c r="A696" s="11"/>
      <c r="B696" s="6"/>
      <c r="C696" s="11"/>
      <c r="D696" s="11"/>
      <c r="E696" s="11"/>
    </row>
    <row r="697" spans="1:5" ht="13.8" x14ac:dyDescent="0.3">
      <c r="A697" s="11"/>
      <c r="B697" s="6"/>
      <c r="C697" s="11"/>
      <c r="D697" s="11"/>
      <c r="E697" s="11"/>
    </row>
    <row r="698" spans="1:5" ht="13.8" x14ac:dyDescent="0.3">
      <c r="A698" s="11"/>
      <c r="B698" s="6"/>
      <c r="C698" s="11"/>
      <c r="D698" s="11"/>
      <c r="E698" s="11"/>
    </row>
    <row r="699" spans="1:5" ht="13.8" x14ac:dyDescent="0.3">
      <c r="A699" s="11"/>
      <c r="B699" s="6"/>
      <c r="C699" s="11"/>
      <c r="D699" s="11"/>
      <c r="E699" s="11"/>
    </row>
    <row r="700" spans="1:5" ht="13.8" x14ac:dyDescent="0.3">
      <c r="A700" s="11"/>
      <c r="B700" s="6"/>
      <c r="C700" s="11"/>
      <c r="D700" s="11"/>
      <c r="E700" s="11"/>
    </row>
    <row r="701" spans="1:5" ht="13.8" x14ac:dyDescent="0.3">
      <c r="A701" s="11"/>
      <c r="B701" s="6"/>
      <c r="C701" s="11"/>
      <c r="D701" s="11"/>
      <c r="E701" s="11"/>
    </row>
    <row r="702" spans="1:5" ht="13.8" x14ac:dyDescent="0.3">
      <c r="A702" s="11"/>
      <c r="B702" s="6"/>
      <c r="C702" s="11"/>
      <c r="D702" s="11"/>
      <c r="E702" s="11"/>
    </row>
    <row r="703" spans="1:5" ht="13.8" x14ac:dyDescent="0.3">
      <c r="A703" s="11"/>
      <c r="B703" s="6"/>
      <c r="C703" s="11"/>
      <c r="D703" s="11"/>
      <c r="E703" s="11"/>
    </row>
    <row r="704" spans="1:5" ht="13.8" x14ac:dyDescent="0.3">
      <c r="A704" s="11"/>
      <c r="B704" s="6"/>
      <c r="C704" s="11"/>
      <c r="D704" s="11"/>
      <c r="E704" s="11"/>
    </row>
    <row r="705" spans="1:5" ht="13.8" x14ac:dyDescent="0.3">
      <c r="A705" s="11"/>
      <c r="B705" s="6"/>
      <c r="C705" s="11"/>
      <c r="D705" s="11"/>
      <c r="E705" s="11"/>
    </row>
    <row r="706" spans="1:5" ht="13.8" x14ac:dyDescent="0.3">
      <c r="A706" s="11"/>
      <c r="B706" s="6"/>
      <c r="C706" s="11"/>
      <c r="D706" s="11"/>
      <c r="E706" s="11"/>
    </row>
    <row r="707" spans="1:5" ht="13.8" x14ac:dyDescent="0.3">
      <c r="A707" s="11"/>
      <c r="B707" s="6"/>
      <c r="C707" s="11"/>
      <c r="D707" s="11"/>
      <c r="E707" s="11"/>
    </row>
    <row r="708" spans="1:5" ht="13.8" x14ac:dyDescent="0.3">
      <c r="A708" s="11"/>
      <c r="B708" s="6"/>
      <c r="C708" s="11"/>
      <c r="D708" s="11"/>
      <c r="E708" s="11"/>
    </row>
    <row r="709" spans="1:5" ht="13.8" x14ac:dyDescent="0.3">
      <c r="A709" s="11"/>
      <c r="B709" s="6"/>
      <c r="C709" s="11"/>
      <c r="D709" s="11"/>
      <c r="E709" s="11"/>
    </row>
    <row r="710" spans="1:5" ht="13.8" x14ac:dyDescent="0.3">
      <c r="A710" s="11"/>
      <c r="B710" s="6"/>
      <c r="C710" s="11"/>
      <c r="D710" s="11"/>
      <c r="E710" s="11"/>
    </row>
    <row r="711" spans="1:5" ht="13.8" x14ac:dyDescent="0.3">
      <c r="A711" s="11"/>
      <c r="B711" s="6"/>
      <c r="C711" s="11"/>
      <c r="D711" s="11"/>
      <c r="E711" s="11"/>
    </row>
    <row r="712" spans="1:5" ht="13.8" x14ac:dyDescent="0.3">
      <c r="A712" s="11"/>
      <c r="B712" s="6"/>
      <c r="C712" s="11"/>
      <c r="D712" s="11"/>
      <c r="E712" s="11"/>
    </row>
    <row r="713" spans="1:5" ht="13.8" x14ac:dyDescent="0.3">
      <c r="A713" s="11"/>
      <c r="B713" s="6"/>
      <c r="C713" s="11"/>
      <c r="D713" s="11"/>
      <c r="E713" s="11"/>
    </row>
    <row r="714" spans="1:5" ht="13.8" x14ac:dyDescent="0.3">
      <c r="A714" s="11"/>
      <c r="B714" s="6"/>
      <c r="C714" s="11"/>
      <c r="D714" s="11"/>
      <c r="E714" s="11"/>
    </row>
    <row r="715" spans="1:5" ht="13.8" x14ac:dyDescent="0.3">
      <c r="A715" s="11"/>
      <c r="B715" s="6"/>
      <c r="C715" s="11"/>
      <c r="D715" s="11"/>
      <c r="E715" s="11"/>
    </row>
    <row r="716" spans="1:5" ht="13.8" x14ac:dyDescent="0.3">
      <c r="A716" s="11"/>
      <c r="B716" s="6"/>
      <c r="C716" s="11"/>
      <c r="D716" s="11"/>
      <c r="E716" s="11"/>
    </row>
    <row r="717" spans="1:5" ht="13.8" x14ac:dyDescent="0.3">
      <c r="A717" s="11"/>
      <c r="B717" s="6"/>
      <c r="C717" s="11"/>
      <c r="D717" s="11"/>
      <c r="E717" s="11"/>
    </row>
    <row r="718" spans="1:5" ht="13.8" x14ac:dyDescent="0.3">
      <c r="A718" s="11"/>
      <c r="B718" s="6"/>
      <c r="C718" s="11"/>
      <c r="D718" s="11"/>
      <c r="E718" s="11"/>
    </row>
    <row r="719" spans="1:5" ht="13.8" x14ac:dyDescent="0.3">
      <c r="A719" s="11"/>
      <c r="B719" s="6"/>
      <c r="C719" s="11"/>
      <c r="D719" s="11"/>
      <c r="E719" s="11"/>
    </row>
    <row r="720" spans="1:5" ht="13.8" x14ac:dyDescent="0.3">
      <c r="A720" s="11"/>
      <c r="B720" s="6"/>
      <c r="C720" s="11"/>
      <c r="D720" s="11"/>
      <c r="E720" s="11"/>
    </row>
    <row r="721" spans="1:5" ht="13.8" x14ac:dyDescent="0.3">
      <c r="A721" s="11"/>
      <c r="B721" s="6"/>
      <c r="C721" s="11"/>
      <c r="D721" s="11"/>
      <c r="E721" s="11"/>
    </row>
    <row r="722" spans="1:5" ht="13.8" x14ac:dyDescent="0.3">
      <c r="A722" s="11"/>
      <c r="B722" s="6"/>
      <c r="C722" s="11"/>
      <c r="D722" s="11"/>
      <c r="E722" s="11"/>
    </row>
    <row r="723" spans="1:5" ht="13.8" x14ac:dyDescent="0.3">
      <c r="A723" s="11"/>
      <c r="B723" s="6"/>
      <c r="C723" s="11"/>
      <c r="D723" s="11"/>
      <c r="E723" s="11"/>
    </row>
    <row r="724" spans="1:5" ht="13.8" x14ac:dyDescent="0.3">
      <c r="A724" s="11"/>
      <c r="B724" s="6"/>
      <c r="C724" s="11"/>
      <c r="D724" s="11"/>
      <c r="E724" s="11"/>
    </row>
    <row r="725" spans="1:5" ht="13.8" x14ac:dyDescent="0.3">
      <c r="A725" s="11"/>
      <c r="B725" s="6"/>
      <c r="C725" s="11"/>
      <c r="D725" s="11"/>
      <c r="E725" s="11"/>
    </row>
    <row r="726" spans="1:5" ht="13.8" x14ac:dyDescent="0.3">
      <c r="A726" s="11"/>
      <c r="B726" s="6"/>
      <c r="C726" s="11"/>
      <c r="D726" s="11"/>
      <c r="E726" s="11"/>
    </row>
    <row r="727" spans="1:5" ht="13.8" x14ac:dyDescent="0.3">
      <c r="A727" s="11"/>
      <c r="B727" s="6"/>
      <c r="C727" s="11"/>
      <c r="D727" s="11"/>
      <c r="E727" s="11"/>
    </row>
    <row r="728" spans="1:5" ht="13.8" x14ac:dyDescent="0.3">
      <c r="A728" s="11"/>
      <c r="B728" s="6"/>
      <c r="C728" s="11"/>
      <c r="D728" s="11"/>
      <c r="E728" s="11"/>
    </row>
    <row r="729" spans="1:5" ht="13.8" x14ac:dyDescent="0.3">
      <c r="A729" s="11"/>
      <c r="B729" s="6"/>
      <c r="C729" s="11"/>
      <c r="D729" s="11"/>
      <c r="E729" s="11"/>
    </row>
    <row r="730" spans="1:5" ht="13.8" x14ac:dyDescent="0.3">
      <c r="A730" s="11"/>
      <c r="B730" s="6"/>
      <c r="C730" s="11"/>
      <c r="D730" s="11"/>
      <c r="E730" s="11"/>
    </row>
    <row r="731" spans="1:5" ht="13.8" x14ac:dyDescent="0.3">
      <c r="A731" s="11"/>
      <c r="B731" s="6"/>
      <c r="C731" s="11"/>
      <c r="D731" s="11"/>
      <c r="E731" s="11"/>
    </row>
    <row r="732" spans="1:5" ht="13.8" x14ac:dyDescent="0.3">
      <c r="A732" s="11"/>
      <c r="B732" s="6"/>
      <c r="C732" s="11"/>
      <c r="D732" s="11"/>
      <c r="E732" s="11"/>
    </row>
    <row r="733" spans="1:5" ht="13.8" x14ac:dyDescent="0.3">
      <c r="A733" s="11"/>
      <c r="B733" s="6"/>
      <c r="C733" s="11"/>
      <c r="D733" s="11"/>
      <c r="E733" s="11"/>
    </row>
    <row r="734" spans="1:5" ht="13.8" x14ac:dyDescent="0.3">
      <c r="A734" s="11"/>
      <c r="B734" s="6"/>
      <c r="C734" s="11"/>
      <c r="D734" s="11"/>
      <c r="E734" s="11"/>
    </row>
    <row r="735" spans="1:5" ht="13.8" x14ac:dyDescent="0.3">
      <c r="A735" s="11"/>
      <c r="B735" s="6"/>
      <c r="C735" s="11"/>
      <c r="D735" s="11"/>
      <c r="E735" s="11"/>
    </row>
    <row r="736" spans="1:5" ht="13.8" x14ac:dyDescent="0.3">
      <c r="A736" s="11"/>
      <c r="B736" s="6"/>
      <c r="C736" s="11"/>
      <c r="D736" s="11"/>
      <c r="E736" s="11"/>
    </row>
    <row r="737" spans="1:5" ht="13.8" x14ac:dyDescent="0.3">
      <c r="A737" s="11"/>
      <c r="B737" s="6"/>
      <c r="C737" s="11"/>
      <c r="D737" s="11"/>
      <c r="E737" s="11"/>
    </row>
    <row r="738" spans="1:5" ht="13.8" x14ac:dyDescent="0.3">
      <c r="A738" s="11"/>
      <c r="B738" s="6"/>
      <c r="C738" s="11"/>
      <c r="D738" s="11"/>
      <c r="E738" s="11"/>
    </row>
    <row r="739" spans="1:5" ht="13.8" x14ac:dyDescent="0.3">
      <c r="A739" s="11"/>
      <c r="B739" s="6"/>
      <c r="C739" s="11"/>
      <c r="D739" s="11"/>
      <c r="E739" s="11"/>
    </row>
    <row r="740" spans="1:5" ht="13.8" x14ac:dyDescent="0.3">
      <c r="A740" s="11"/>
      <c r="B740" s="6"/>
      <c r="C740" s="11"/>
      <c r="D740" s="11"/>
      <c r="E740" s="11"/>
    </row>
    <row r="741" spans="1:5" ht="13.8" x14ac:dyDescent="0.3">
      <c r="A741" s="11"/>
      <c r="B741" s="6"/>
      <c r="C741" s="11"/>
      <c r="D741" s="11"/>
      <c r="E741" s="11"/>
    </row>
    <row r="742" spans="1:5" ht="13.8" x14ac:dyDescent="0.3">
      <c r="A742" s="11"/>
      <c r="B742" s="6"/>
      <c r="C742" s="11"/>
      <c r="D742" s="11"/>
      <c r="E742" s="11"/>
    </row>
    <row r="743" spans="1:5" ht="13.8" x14ac:dyDescent="0.3">
      <c r="A743" s="11"/>
      <c r="B743" s="6"/>
      <c r="C743" s="11"/>
      <c r="D743" s="11"/>
      <c r="E743" s="11"/>
    </row>
    <row r="744" spans="1:5" ht="13.8" x14ac:dyDescent="0.3">
      <c r="A744" s="11"/>
      <c r="B744" s="6"/>
      <c r="C744" s="11"/>
      <c r="D744" s="11"/>
      <c r="E744" s="11"/>
    </row>
    <row r="745" spans="1:5" ht="13.8" x14ac:dyDescent="0.3">
      <c r="A745" s="11"/>
      <c r="B745" s="6"/>
      <c r="C745" s="11"/>
      <c r="D745" s="11"/>
      <c r="E745" s="11"/>
    </row>
    <row r="746" spans="1:5" ht="13.8" x14ac:dyDescent="0.3">
      <c r="A746" s="11"/>
      <c r="B746" s="6"/>
      <c r="C746" s="11"/>
      <c r="D746" s="11"/>
      <c r="E746" s="11"/>
    </row>
    <row r="747" spans="1:5" ht="13.8" x14ac:dyDescent="0.3">
      <c r="A747" s="11"/>
      <c r="B747" s="6"/>
      <c r="C747" s="11"/>
      <c r="D747" s="11"/>
      <c r="E747" s="11"/>
    </row>
    <row r="748" spans="1:5" ht="13.8" x14ac:dyDescent="0.3">
      <c r="A748" s="11"/>
      <c r="B748" s="6"/>
      <c r="C748" s="11"/>
      <c r="D748" s="11"/>
      <c r="E748" s="11"/>
    </row>
    <row r="749" spans="1:5" ht="13.8" x14ac:dyDescent="0.3">
      <c r="A749" s="11"/>
      <c r="B749" s="6"/>
      <c r="C749" s="11"/>
      <c r="D749" s="11"/>
      <c r="E749" s="11"/>
    </row>
    <row r="750" spans="1:5" ht="13.8" x14ac:dyDescent="0.3">
      <c r="A750" s="11"/>
      <c r="B750" s="6"/>
      <c r="C750" s="11"/>
      <c r="D750" s="11"/>
      <c r="E750" s="11"/>
    </row>
    <row r="751" spans="1:5" ht="13.8" x14ac:dyDescent="0.3">
      <c r="A751" s="11"/>
      <c r="B751" s="6"/>
      <c r="C751" s="11"/>
      <c r="D751" s="11"/>
      <c r="E751" s="11"/>
    </row>
    <row r="752" spans="1:5" ht="13.8" x14ac:dyDescent="0.3">
      <c r="A752" s="11"/>
      <c r="B752" s="6"/>
      <c r="C752" s="11"/>
      <c r="D752" s="11"/>
      <c r="E752" s="11"/>
    </row>
    <row r="753" spans="1:5" ht="13.8" x14ac:dyDescent="0.3">
      <c r="A753" s="11"/>
      <c r="B753" s="6"/>
      <c r="C753" s="11"/>
      <c r="D753" s="11"/>
      <c r="E753" s="11"/>
    </row>
    <row r="754" spans="1:5" ht="13.8" x14ac:dyDescent="0.3">
      <c r="A754" s="11"/>
      <c r="B754" s="6"/>
      <c r="C754" s="11"/>
      <c r="D754" s="11"/>
      <c r="E754" s="11"/>
    </row>
    <row r="755" spans="1:5" ht="13.8" x14ac:dyDescent="0.3">
      <c r="A755" s="11"/>
      <c r="B755" s="6"/>
      <c r="C755" s="11"/>
      <c r="D755" s="11"/>
      <c r="E755" s="11"/>
    </row>
    <row r="756" spans="1:5" ht="13.8" x14ac:dyDescent="0.3">
      <c r="A756" s="11"/>
      <c r="B756" s="6"/>
      <c r="C756" s="11"/>
      <c r="D756" s="11"/>
      <c r="E756" s="11"/>
    </row>
    <row r="757" spans="1:5" ht="13.8" x14ac:dyDescent="0.3">
      <c r="A757" s="11"/>
      <c r="B757" s="6"/>
      <c r="C757" s="11"/>
      <c r="D757" s="11"/>
      <c r="E757" s="11"/>
    </row>
    <row r="758" spans="1:5" ht="13.8" x14ac:dyDescent="0.3">
      <c r="A758" s="11"/>
      <c r="B758" s="6"/>
      <c r="C758" s="11"/>
      <c r="D758" s="11"/>
      <c r="E758" s="11"/>
    </row>
    <row r="759" spans="1:5" ht="13.8" x14ac:dyDescent="0.3">
      <c r="A759" s="11"/>
      <c r="B759" s="6"/>
      <c r="C759" s="11"/>
      <c r="D759" s="11"/>
      <c r="E759" s="11"/>
    </row>
    <row r="760" spans="1:5" ht="13.8" x14ac:dyDescent="0.3">
      <c r="A760" s="11"/>
      <c r="B760" s="6"/>
      <c r="C760" s="11"/>
      <c r="D760" s="11"/>
      <c r="E760" s="11"/>
    </row>
    <row r="761" spans="1:5" ht="13.8" x14ac:dyDescent="0.3">
      <c r="A761" s="11"/>
      <c r="B761" s="6"/>
      <c r="C761" s="11"/>
      <c r="D761" s="11"/>
      <c r="E761" s="11"/>
    </row>
    <row r="762" spans="1:5" ht="13.8" x14ac:dyDescent="0.3">
      <c r="A762" s="11"/>
      <c r="B762" s="6"/>
      <c r="C762" s="11"/>
      <c r="D762" s="11"/>
      <c r="E762" s="11"/>
    </row>
    <row r="763" spans="1:5" ht="13.8" x14ac:dyDescent="0.3">
      <c r="A763" s="11"/>
      <c r="B763" s="6"/>
      <c r="C763" s="11"/>
      <c r="D763" s="11"/>
      <c r="E763" s="11"/>
    </row>
    <row r="764" spans="1:5" ht="13.8" x14ac:dyDescent="0.3">
      <c r="A764" s="11"/>
      <c r="B764" s="6"/>
      <c r="C764" s="11"/>
      <c r="D764" s="11"/>
      <c r="E764" s="11"/>
    </row>
    <row r="765" spans="1:5" ht="13.8" x14ac:dyDescent="0.3">
      <c r="A765" s="11"/>
      <c r="B765" s="6"/>
      <c r="C765" s="11"/>
      <c r="D765" s="11"/>
      <c r="E765" s="11"/>
    </row>
    <row r="766" spans="1:5" ht="13.8" x14ac:dyDescent="0.3">
      <c r="A766" s="11"/>
      <c r="B766" s="6"/>
      <c r="C766" s="11"/>
      <c r="D766" s="11"/>
      <c r="E766" s="11"/>
    </row>
    <row r="767" spans="1:5" ht="13.8" x14ac:dyDescent="0.3">
      <c r="A767" s="11"/>
      <c r="B767" s="6"/>
      <c r="C767" s="11"/>
      <c r="D767" s="11"/>
      <c r="E767" s="11"/>
    </row>
    <row r="768" spans="1:5" ht="13.8" x14ac:dyDescent="0.3">
      <c r="A768" s="11"/>
      <c r="B768" s="6"/>
      <c r="C768" s="11"/>
      <c r="D768" s="11"/>
      <c r="E768" s="11"/>
    </row>
    <row r="769" spans="1:5" ht="13.8" x14ac:dyDescent="0.3">
      <c r="A769" s="11"/>
      <c r="B769" s="6"/>
      <c r="C769" s="11"/>
      <c r="D769" s="11"/>
      <c r="E769" s="11"/>
    </row>
    <row r="770" spans="1:5" ht="13.8" x14ac:dyDescent="0.3">
      <c r="A770" s="11"/>
      <c r="B770" s="6"/>
      <c r="C770" s="11"/>
      <c r="D770" s="11"/>
      <c r="E770" s="11"/>
    </row>
    <row r="771" spans="1:5" ht="13.8" x14ac:dyDescent="0.3">
      <c r="A771" s="11"/>
      <c r="B771" s="6"/>
      <c r="C771" s="11"/>
      <c r="D771" s="11"/>
      <c r="E771" s="11"/>
    </row>
    <row r="772" spans="1:5" ht="13.8" x14ac:dyDescent="0.3">
      <c r="A772" s="11"/>
      <c r="B772" s="6"/>
      <c r="C772" s="11"/>
      <c r="D772" s="11"/>
      <c r="E772" s="11"/>
    </row>
    <row r="773" spans="1:5" ht="13.8" x14ac:dyDescent="0.3">
      <c r="A773" s="11"/>
      <c r="B773" s="6"/>
      <c r="C773" s="11"/>
      <c r="D773" s="11"/>
      <c r="E773" s="11"/>
    </row>
    <row r="774" spans="1:5" ht="13.8" x14ac:dyDescent="0.3">
      <c r="A774" s="11"/>
      <c r="B774" s="6"/>
      <c r="C774" s="11"/>
      <c r="D774" s="11"/>
      <c r="E774" s="11"/>
    </row>
    <row r="775" spans="1:5" ht="13.8" x14ac:dyDescent="0.3">
      <c r="A775" s="11"/>
      <c r="B775" s="6"/>
      <c r="C775" s="11"/>
      <c r="D775" s="11"/>
      <c r="E775" s="11"/>
    </row>
    <row r="776" spans="1:5" ht="13.8" x14ac:dyDescent="0.3">
      <c r="A776" s="11"/>
      <c r="B776" s="6"/>
      <c r="C776" s="11"/>
      <c r="D776" s="11"/>
      <c r="E776" s="11"/>
    </row>
    <row r="777" spans="1:5" ht="13.8" x14ac:dyDescent="0.3">
      <c r="A777" s="11"/>
      <c r="B777" s="6"/>
      <c r="C777" s="11"/>
      <c r="D777" s="11"/>
      <c r="E777" s="11"/>
    </row>
    <row r="778" spans="1:5" ht="13.8" x14ac:dyDescent="0.3">
      <c r="A778" s="11"/>
      <c r="B778" s="6"/>
      <c r="C778" s="11"/>
      <c r="D778" s="11"/>
      <c r="E778" s="11"/>
    </row>
    <row r="779" spans="1:5" ht="13.8" x14ac:dyDescent="0.3">
      <c r="A779" s="11"/>
      <c r="B779" s="6"/>
      <c r="C779" s="11"/>
      <c r="D779" s="11"/>
      <c r="E779" s="11"/>
    </row>
    <row r="780" spans="1:5" ht="13.8" x14ac:dyDescent="0.3">
      <c r="A780" s="11"/>
      <c r="B780" s="6"/>
      <c r="C780" s="11"/>
      <c r="D780" s="11"/>
      <c r="E780" s="11"/>
    </row>
    <row r="781" spans="1:5" ht="13.8" x14ac:dyDescent="0.3">
      <c r="A781" s="11"/>
      <c r="B781" s="6"/>
      <c r="C781" s="11"/>
      <c r="D781" s="11"/>
      <c r="E781" s="11"/>
    </row>
    <row r="782" spans="1:5" ht="13.8" x14ac:dyDescent="0.3">
      <c r="A782" s="11"/>
      <c r="B782" s="6"/>
      <c r="C782" s="11"/>
      <c r="D782" s="11"/>
      <c r="E782" s="11"/>
    </row>
    <row r="783" spans="1:5" ht="13.8" x14ac:dyDescent="0.3">
      <c r="A783" s="11"/>
      <c r="B783" s="6"/>
      <c r="C783" s="11"/>
      <c r="D783" s="11"/>
      <c r="E783" s="11"/>
    </row>
    <row r="784" spans="1:5" ht="13.8" x14ac:dyDescent="0.3">
      <c r="A784" s="11"/>
      <c r="B784" s="6"/>
      <c r="C784" s="11"/>
      <c r="D784" s="11"/>
      <c r="E784" s="11"/>
    </row>
    <row r="785" spans="1:5" ht="13.8" x14ac:dyDescent="0.3">
      <c r="A785" s="11"/>
      <c r="B785" s="6"/>
      <c r="C785" s="11"/>
      <c r="D785" s="11"/>
      <c r="E785" s="11"/>
    </row>
    <row r="786" spans="1:5" ht="13.8" x14ac:dyDescent="0.3">
      <c r="A786" s="11"/>
      <c r="B786" s="6"/>
      <c r="C786" s="11"/>
      <c r="D786" s="11"/>
      <c r="E786" s="11"/>
    </row>
    <row r="787" spans="1:5" ht="13.8" x14ac:dyDescent="0.3">
      <c r="A787" s="11"/>
      <c r="B787" s="6"/>
      <c r="C787" s="11"/>
      <c r="D787" s="11"/>
      <c r="E787" s="11"/>
    </row>
    <row r="788" spans="1:5" ht="13.8" x14ac:dyDescent="0.3">
      <c r="A788" s="11"/>
      <c r="B788" s="6"/>
      <c r="C788" s="11"/>
      <c r="D788" s="11"/>
      <c r="E788" s="11"/>
    </row>
    <row r="789" spans="1:5" ht="13.8" x14ac:dyDescent="0.3">
      <c r="A789" s="11"/>
      <c r="B789" s="6"/>
      <c r="C789" s="11"/>
      <c r="D789" s="11"/>
      <c r="E789" s="11"/>
    </row>
    <row r="790" spans="1:5" ht="13.8" x14ac:dyDescent="0.3">
      <c r="A790" s="11"/>
      <c r="B790" s="6"/>
      <c r="C790" s="11"/>
      <c r="D790" s="11"/>
      <c r="E790" s="11"/>
    </row>
    <row r="791" spans="1:5" ht="13.8" x14ac:dyDescent="0.3">
      <c r="A791" s="11"/>
      <c r="B791" s="6"/>
      <c r="C791" s="11"/>
      <c r="D791" s="11"/>
      <c r="E791" s="11"/>
    </row>
    <row r="792" spans="1:5" ht="13.8" x14ac:dyDescent="0.3">
      <c r="A792" s="11"/>
      <c r="B792" s="6"/>
      <c r="C792" s="11"/>
      <c r="D792" s="11"/>
      <c r="E792" s="11"/>
    </row>
    <row r="793" spans="1:5" ht="13.8" x14ac:dyDescent="0.3">
      <c r="A793" s="11"/>
      <c r="B793" s="6"/>
      <c r="C793" s="11"/>
      <c r="D793" s="11"/>
      <c r="E793" s="11"/>
    </row>
    <row r="794" spans="1:5" ht="13.8" x14ac:dyDescent="0.3">
      <c r="A794" s="11"/>
      <c r="B794" s="6"/>
      <c r="C794" s="11"/>
      <c r="D794" s="11"/>
      <c r="E794" s="11"/>
    </row>
    <row r="795" spans="1:5" ht="13.8" x14ac:dyDescent="0.3">
      <c r="A795" s="11"/>
      <c r="B795" s="6"/>
      <c r="C795" s="11"/>
      <c r="D795" s="11"/>
      <c r="E795" s="11"/>
    </row>
    <row r="796" spans="1:5" ht="13.8" x14ac:dyDescent="0.3">
      <c r="A796" s="11"/>
      <c r="B796" s="6"/>
      <c r="C796" s="11"/>
      <c r="D796" s="11"/>
      <c r="E796" s="11"/>
    </row>
    <row r="797" spans="1:5" ht="13.8" x14ac:dyDescent="0.3">
      <c r="A797" s="11"/>
      <c r="B797" s="6"/>
      <c r="C797" s="11"/>
      <c r="D797" s="11"/>
      <c r="E797" s="11"/>
    </row>
    <row r="798" spans="1:5" ht="13.8" x14ac:dyDescent="0.3">
      <c r="A798" s="11"/>
      <c r="B798" s="6"/>
      <c r="C798" s="11"/>
      <c r="D798" s="11"/>
      <c r="E798" s="11"/>
    </row>
    <row r="799" spans="1:5" ht="13.8" x14ac:dyDescent="0.3">
      <c r="A799" s="11"/>
      <c r="B799" s="6"/>
      <c r="C799" s="11"/>
      <c r="D799" s="11"/>
      <c r="E799" s="11"/>
    </row>
    <row r="800" spans="1:5" ht="13.8" x14ac:dyDescent="0.3">
      <c r="A800" s="11"/>
      <c r="B800" s="6"/>
      <c r="C800" s="11"/>
      <c r="D800" s="11"/>
      <c r="E800" s="11"/>
    </row>
    <row r="801" spans="1:5" ht="13.8" x14ac:dyDescent="0.3">
      <c r="A801" s="11"/>
      <c r="B801" s="6"/>
      <c r="C801" s="11"/>
      <c r="D801" s="11"/>
      <c r="E801" s="11"/>
    </row>
    <row r="802" spans="1:5" ht="13.8" x14ac:dyDescent="0.3">
      <c r="A802" s="11"/>
      <c r="B802" s="6"/>
      <c r="C802" s="11"/>
      <c r="D802" s="11"/>
      <c r="E802" s="11"/>
    </row>
    <row r="803" spans="1:5" ht="13.8" x14ac:dyDescent="0.3">
      <c r="A803" s="11"/>
      <c r="B803" s="6"/>
      <c r="C803" s="11"/>
      <c r="D803" s="11"/>
      <c r="E803" s="11"/>
    </row>
    <row r="804" spans="1:5" ht="13.8" x14ac:dyDescent="0.3">
      <c r="A804" s="11"/>
      <c r="B804" s="6"/>
      <c r="C804" s="11"/>
      <c r="D804" s="11"/>
      <c r="E804" s="11"/>
    </row>
    <row r="805" spans="1:5" ht="13.8" x14ac:dyDescent="0.3">
      <c r="A805" s="11"/>
      <c r="B805" s="6"/>
      <c r="C805" s="11"/>
      <c r="D805" s="11"/>
      <c r="E805" s="11"/>
    </row>
    <row r="806" spans="1:5" ht="13.8" x14ac:dyDescent="0.3">
      <c r="A806" s="11"/>
      <c r="B806" s="6"/>
      <c r="C806" s="11"/>
      <c r="D806" s="11"/>
      <c r="E806" s="11"/>
    </row>
    <row r="807" spans="1:5" ht="13.8" x14ac:dyDescent="0.3">
      <c r="A807" s="11"/>
      <c r="B807" s="6"/>
      <c r="C807" s="11"/>
      <c r="D807" s="11"/>
      <c r="E807" s="11"/>
    </row>
    <row r="808" spans="1:5" ht="13.8" x14ac:dyDescent="0.3">
      <c r="A808" s="11"/>
      <c r="B808" s="6"/>
      <c r="C808" s="11"/>
      <c r="D808" s="11"/>
      <c r="E808" s="11"/>
    </row>
    <row r="809" spans="1:5" ht="13.8" x14ac:dyDescent="0.3">
      <c r="A809" s="11"/>
      <c r="B809" s="6"/>
      <c r="C809" s="11"/>
      <c r="D809" s="11"/>
      <c r="E809" s="11"/>
    </row>
    <row r="810" spans="1:5" ht="13.8" x14ac:dyDescent="0.3">
      <c r="A810" s="11"/>
      <c r="B810" s="6"/>
      <c r="C810" s="11"/>
      <c r="D810" s="11"/>
      <c r="E810" s="11"/>
    </row>
    <row r="811" spans="1:5" ht="13.8" x14ac:dyDescent="0.3">
      <c r="A811" s="11"/>
      <c r="B811" s="6"/>
      <c r="C811" s="11"/>
      <c r="D811" s="11"/>
      <c r="E811" s="11"/>
    </row>
    <row r="812" spans="1:5" ht="13.8" x14ac:dyDescent="0.3">
      <c r="A812" s="11"/>
      <c r="B812" s="6"/>
      <c r="C812" s="11"/>
      <c r="D812" s="11"/>
      <c r="E812" s="11"/>
    </row>
    <row r="813" spans="1:5" ht="13.8" x14ac:dyDescent="0.3">
      <c r="A813" s="11"/>
      <c r="B813" s="6"/>
      <c r="C813" s="11"/>
      <c r="D813" s="11"/>
      <c r="E813" s="11"/>
    </row>
    <row r="814" spans="1:5" ht="13.8" x14ac:dyDescent="0.3">
      <c r="A814" s="11"/>
      <c r="B814" s="6"/>
      <c r="C814" s="11"/>
      <c r="D814" s="11"/>
      <c r="E814" s="11"/>
    </row>
    <row r="815" spans="1:5" ht="13.8" x14ac:dyDescent="0.3">
      <c r="A815" s="11"/>
      <c r="B815" s="6"/>
      <c r="C815" s="11"/>
      <c r="D815" s="11"/>
      <c r="E815" s="11"/>
    </row>
    <row r="816" spans="1:5" ht="13.8" x14ac:dyDescent="0.3">
      <c r="A816" s="11"/>
      <c r="B816" s="6"/>
      <c r="C816" s="11"/>
      <c r="D816" s="11"/>
      <c r="E816" s="11"/>
    </row>
    <row r="817" spans="1:5" ht="13.8" x14ac:dyDescent="0.3">
      <c r="A817" s="11"/>
      <c r="B817" s="6"/>
      <c r="C817" s="11"/>
      <c r="D817" s="11"/>
      <c r="E817" s="11"/>
    </row>
    <row r="818" spans="1:5" ht="13.8" x14ac:dyDescent="0.3">
      <c r="A818" s="11"/>
      <c r="B818" s="6"/>
      <c r="C818" s="11"/>
      <c r="D818" s="11"/>
      <c r="E818" s="11"/>
    </row>
    <row r="819" spans="1:5" ht="13.8" x14ac:dyDescent="0.3">
      <c r="A819" s="11"/>
      <c r="B819" s="6"/>
      <c r="C819" s="11"/>
      <c r="D819" s="11"/>
      <c r="E819" s="11"/>
    </row>
    <row r="820" spans="1:5" ht="13.8" x14ac:dyDescent="0.3">
      <c r="A820" s="11"/>
      <c r="B820" s="6"/>
      <c r="C820" s="11"/>
      <c r="D820" s="11"/>
      <c r="E820" s="11"/>
    </row>
    <row r="821" spans="1:5" ht="13.8" x14ac:dyDescent="0.3">
      <c r="A821" s="11"/>
      <c r="B821" s="6"/>
      <c r="C821" s="11"/>
      <c r="D821" s="11"/>
      <c r="E821" s="11"/>
    </row>
    <row r="822" spans="1:5" ht="13.8" x14ac:dyDescent="0.3">
      <c r="A822" s="11"/>
      <c r="B822" s="6"/>
      <c r="C822" s="11"/>
      <c r="D822" s="11"/>
      <c r="E822" s="11"/>
    </row>
    <row r="823" spans="1:5" ht="13.8" x14ac:dyDescent="0.3">
      <c r="A823" s="11"/>
      <c r="B823" s="6"/>
      <c r="C823" s="11"/>
      <c r="D823" s="11"/>
      <c r="E823" s="11"/>
    </row>
    <row r="824" spans="1:5" ht="13.8" x14ac:dyDescent="0.3">
      <c r="A824" s="11"/>
      <c r="B824" s="6"/>
      <c r="C824" s="11"/>
      <c r="D824" s="11"/>
      <c r="E824" s="11"/>
    </row>
    <row r="825" spans="1:5" ht="13.8" x14ac:dyDescent="0.3">
      <c r="A825" s="11"/>
      <c r="B825" s="6"/>
      <c r="C825" s="11"/>
      <c r="D825" s="11"/>
      <c r="E825" s="11"/>
    </row>
    <row r="826" spans="1:5" ht="13.8" x14ac:dyDescent="0.3">
      <c r="A826" s="11"/>
      <c r="B826" s="6"/>
      <c r="C826" s="11"/>
      <c r="D826" s="11"/>
      <c r="E826" s="11"/>
    </row>
    <row r="827" spans="1:5" ht="13.8" x14ac:dyDescent="0.3">
      <c r="A827" s="11"/>
      <c r="B827" s="6"/>
      <c r="C827" s="11"/>
      <c r="D827" s="11"/>
      <c r="E827" s="11"/>
    </row>
    <row r="828" spans="1:5" ht="13.8" x14ac:dyDescent="0.3">
      <c r="A828" s="11"/>
      <c r="B828" s="6"/>
      <c r="C828" s="11"/>
      <c r="D828" s="11"/>
      <c r="E828" s="11"/>
    </row>
    <row r="829" spans="1:5" ht="13.8" x14ac:dyDescent="0.3">
      <c r="A829" s="11"/>
      <c r="B829" s="6"/>
      <c r="C829" s="11"/>
      <c r="D829" s="11"/>
      <c r="E829" s="11"/>
    </row>
    <row r="830" spans="1:5" ht="13.8" x14ac:dyDescent="0.3">
      <c r="A830" s="11"/>
      <c r="B830" s="6"/>
      <c r="C830" s="11"/>
      <c r="D830" s="11"/>
      <c r="E830" s="11"/>
    </row>
    <row r="831" spans="1:5" ht="13.8" x14ac:dyDescent="0.3">
      <c r="A831" s="11"/>
      <c r="B831" s="6"/>
      <c r="C831" s="11"/>
      <c r="D831" s="11"/>
      <c r="E831" s="11"/>
    </row>
    <row r="832" spans="1:5" ht="13.8" x14ac:dyDescent="0.3">
      <c r="A832" s="11"/>
      <c r="B832" s="6"/>
      <c r="C832" s="11"/>
      <c r="D832" s="11"/>
      <c r="E832" s="11"/>
    </row>
    <row r="833" spans="1:5" ht="13.8" x14ac:dyDescent="0.3">
      <c r="A833" s="11"/>
      <c r="B833" s="6"/>
      <c r="C833" s="11"/>
      <c r="D833" s="11"/>
      <c r="E833" s="11"/>
    </row>
    <row r="834" spans="1:5" ht="13.8" x14ac:dyDescent="0.3">
      <c r="A834" s="11"/>
      <c r="B834" s="6"/>
      <c r="C834" s="11"/>
      <c r="D834" s="11"/>
      <c r="E834" s="11"/>
    </row>
    <row r="835" spans="1:5" ht="13.8" x14ac:dyDescent="0.3">
      <c r="A835" s="11"/>
      <c r="B835" s="6"/>
      <c r="C835" s="11"/>
      <c r="D835" s="11"/>
      <c r="E835" s="11"/>
    </row>
    <row r="836" spans="1:5" ht="13.8" x14ac:dyDescent="0.3">
      <c r="A836" s="11"/>
      <c r="B836" s="6"/>
      <c r="C836" s="11"/>
      <c r="D836" s="11"/>
      <c r="E836" s="11"/>
    </row>
    <row r="837" spans="1:5" ht="13.8" x14ac:dyDescent="0.3">
      <c r="A837" s="11"/>
      <c r="B837" s="6"/>
      <c r="C837" s="11"/>
      <c r="D837" s="11"/>
      <c r="E837" s="11"/>
    </row>
    <row r="838" spans="1:5" ht="13.8" x14ac:dyDescent="0.3">
      <c r="A838" s="11"/>
      <c r="B838" s="6"/>
      <c r="C838" s="11"/>
      <c r="D838" s="11"/>
      <c r="E838" s="11"/>
    </row>
    <row r="839" spans="1:5" ht="13.8" x14ac:dyDescent="0.3">
      <c r="A839" s="11"/>
      <c r="B839" s="6"/>
      <c r="C839" s="11"/>
      <c r="D839" s="11"/>
      <c r="E839" s="11"/>
    </row>
    <row r="840" spans="1:5" ht="13.8" x14ac:dyDescent="0.3">
      <c r="A840" s="11"/>
      <c r="B840" s="6"/>
      <c r="C840" s="11"/>
      <c r="D840" s="11"/>
      <c r="E840" s="11"/>
    </row>
    <row r="841" spans="1:5" ht="13.8" x14ac:dyDescent="0.3">
      <c r="A841" s="11"/>
      <c r="B841" s="6"/>
      <c r="C841" s="11"/>
      <c r="D841" s="11"/>
      <c r="E841" s="11"/>
    </row>
    <row r="842" spans="1:5" ht="13.8" x14ac:dyDescent="0.3">
      <c r="A842" s="11"/>
      <c r="B842" s="6"/>
      <c r="C842" s="11"/>
      <c r="D842" s="11"/>
      <c r="E842" s="11"/>
    </row>
    <row r="843" spans="1:5" ht="13.8" x14ac:dyDescent="0.3">
      <c r="A843" s="11"/>
      <c r="B843" s="6"/>
      <c r="C843" s="11"/>
      <c r="D843" s="11"/>
      <c r="E843" s="11"/>
    </row>
    <row r="844" spans="1:5" ht="13.8" x14ac:dyDescent="0.3">
      <c r="A844" s="11"/>
      <c r="B844" s="6"/>
      <c r="C844" s="11"/>
      <c r="D844" s="11"/>
      <c r="E844" s="11"/>
    </row>
    <row r="845" spans="1:5" ht="13.8" x14ac:dyDescent="0.3">
      <c r="A845" s="11"/>
      <c r="B845" s="6"/>
      <c r="C845" s="11"/>
      <c r="D845" s="11"/>
      <c r="E845" s="11"/>
    </row>
    <row r="846" spans="1:5" ht="13.8" x14ac:dyDescent="0.3">
      <c r="A846" s="11"/>
      <c r="B846" s="6"/>
      <c r="C846" s="11"/>
      <c r="D846" s="11"/>
      <c r="E846" s="11"/>
    </row>
    <row r="847" spans="1:5" ht="13.8" x14ac:dyDescent="0.3">
      <c r="A847" s="11"/>
      <c r="B847" s="6"/>
      <c r="C847" s="11"/>
      <c r="D847" s="11"/>
      <c r="E847" s="11"/>
    </row>
    <row r="848" spans="1:5" ht="13.8" x14ac:dyDescent="0.3">
      <c r="A848" s="11"/>
      <c r="B848" s="6"/>
      <c r="C848" s="11"/>
      <c r="D848" s="11"/>
      <c r="E848" s="11"/>
    </row>
    <row r="849" spans="1:5" ht="13.8" x14ac:dyDescent="0.3">
      <c r="A849" s="11"/>
      <c r="B849" s="6"/>
      <c r="C849" s="11"/>
      <c r="D849" s="11"/>
      <c r="E849" s="11"/>
    </row>
    <row r="850" spans="1:5" ht="13.8" x14ac:dyDescent="0.3">
      <c r="A850" s="11"/>
      <c r="B850" s="6"/>
      <c r="C850" s="11"/>
      <c r="D850" s="11"/>
      <c r="E850" s="11"/>
    </row>
    <row r="851" spans="1:5" ht="13.8" x14ac:dyDescent="0.3">
      <c r="A851" s="11"/>
      <c r="B851" s="6"/>
      <c r="C851" s="11"/>
      <c r="D851" s="11"/>
      <c r="E851" s="11"/>
    </row>
    <row r="852" spans="1:5" ht="13.8" x14ac:dyDescent="0.3">
      <c r="A852" s="11"/>
      <c r="B852" s="6"/>
      <c r="C852" s="11"/>
      <c r="D852" s="11"/>
      <c r="E852" s="11"/>
    </row>
    <row r="853" spans="1:5" ht="13.8" x14ac:dyDescent="0.3">
      <c r="A853" s="11"/>
      <c r="B853" s="6"/>
      <c r="C853" s="11"/>
      <c r="D853" s="11"/>
      <c r="E853" s="11"/>
    </row>
    <row r="854" spans="1:5" ht="13.8" x14ac:dyDescent="0.3">
      <c r="A854" s="11"/>
      <c r="B854" s="6"/>
      <c r="C854" s="11"/>
      <c r="D854" s="11"/>
      <c r="E854" s="11"/>
    </row>
    <row r="855" spans="1:5" ht="13.8" x14ac:dyDescent="0.3">
      <c r="A855" s="11"/>
      <c r="B855" s="6"/>
      <c r="C855" s="11"/>
      <c r="D855" s="11"/>
      <c r="E855" s="11"/>
    </row>
    <row r="856" spans="1:5" ht="13.8" x14ac:dyDescent="0.3">
      <c r="A856" s="11"/>
      <c r="B856" s="6"/>
      <c r="C856" s="11"/>
      <c r="D856" s="11"/>
      <c r="E856" s="11"/>
    </row>
    <row r="857" spans="1:5" ht="13.8" x14ac:dyDescent="0.3">
      <c r="A857" s="11"/>
      <c r="B857" s="6"/>
      <c r="C857" s="11"/>
      <c r="D857" s="11"/>
      <c r="E857" s="11"/>
    </row>
    <row r="858" spans="1:5" ht="13.8" x14ac:dyDescent="0.3">
      <c r="A858" s="11"/>
      <c r="B858" s="6"/>
      <c r="C858" s="11"/>
      <c r="D858" s="11"/>
      <c r="E858" s="11"/>
    </row>
    <row r="859" spans="1:5" ht="13.8" x14ac:dyDescent="0.3">
      <c r="A859" s="11"/>
      <c r="B859" s="6"/>
      <c r="C859" s="11"/>
      <c r="D859" s="11"/>
      <c r="E859" s="11"/>
    </row>
    <row r="860" spans="1:5" ht="13.8" x14ac:dyDescent="0.3">
      <c r="A860" s="11"/>
      <c r="B860" s="6"/>
      <c r="C860" s="11"/>
      <c r="D860" s="11"/>
      <c r="E860" s="11"/>
    </row>
    <row r="861" spans="1:5" ht="13.8" x14ac:dyDescent="0.3">
      <c r="A861" s="11"/>
      <c r="B861" s="6"/>
      <c r="C861" s="11"/>
      <c r="D861" s="11"/>
      <c r="E861" s="11"/>
    </row>
    <row r="862" spans="1:5" ht="13.8" x14ac:dyDescent="0.3">
      <c r="A862" s="11"/>
      <c r="B862" s="6"/>
      <c r="C862" s="11"/>
      <c r="D862" s="11"/>
      <c r="E862" s="11"/>
    </row>
    <row r="863" spans="1:5" ht="13.8" x14ac:dyDescent="0.3">
      <c r="A863" s="11"/>
      <c r="B863" s="6"/>
      <c r="C863" s="11"/>
      <c r="D863" s="11"/>
      <c r="E863" s="11"/>
    </row>
    <row r="864" spans="1:5" ht="13.8" x14ac:dyDescent="0.3">
      <c r="A864" s="11"/>
      <c r="B864" s="6"/>
      <c r="C864" s="11"/>
      <c r="D864" s="11"/>
      <c r="E864" s="11"/>
    </row>
    <row r="865" spans="1:5" ht="13.8" x14ac:dyDescent="0.3">
      <c r="A865" s="11"/>
      <c r="B865" s="6"/>
      <c r="C865" s="11"/>
      <c r="D865" s="11"/>
      <c r="E865" s="11"/>
    </row>
    <row r="866" spans="1:5" ht="13.8" x14ac:dyDescent="0.3">
      <c r="A866" s="11"/>
      <c r="B866" s="6"/>
      <c r="C866" s="11"/>
      <c r="D866" s="11"/>
      <c r="E866" s="11"/>
    </row>
    <row r="867" spans="1:5" ht="13.8" x14ac:dyDescent="0.3">
      <c r="A867" s="11"/>
      <c r="B867" s="6"/>
      <c r="C867" s="11"/>
      <c r="D867" s="11"/>
      <c r="E867" s="11"/>
    </row>
    <row r="868" spans="1:5" ht="13.8" x14ac:dyDescent="0.3">
      <c r="A868" s="11"/>
      <c r="B868" s="6"/>
      <c r="C868" s="11"/>
      <c r="D868" s="11"/>
      <c r="E868" s="11"/>
    </row>
    <row r="869" spans="1:5" ht="13.8" x14ac:dyDescent="0.3">
      <c r="A869" s="11"/>
      <c r="B869" s="6"/>
      <c r="C869" s="11"/>
      <c r="D869" s="11"/>
      <c r="E869" s="11"/>
    </row>
    <row r="870" spans="1:5" ht="13.8" x14ac:dyDescent="0.3">
      <c r="A870" s="11"/>
      <c r="B870" s="6"/>
      <c r="C870" s="11"/>
      <c r="D870" s="11"/>
      <c r="E870" s="11"/>
    </row>
    <row r="871" spans="1:5" ht="13.8" x14ac:dyDescent="0.3">
      <c r="A871" s="11"/>
      <c r="B871" s="6"/>
      <c r="C871" s="11"/>
      <c r="D871" s="11"/>
      <c r="E871" s="11"/>
    </row>
    <row r="872" spans="1:5" ht="13.8" x14ac:dyDescent="0.3">
      <c r="A872" s="11"/>
      <c r="B872" s="6"/>
      <c r="C872" s="11"/>
      <c r="D872" s="11"/>
      <c r="E872" s="11"/>
    </row>
    <row r="873" spans="1:5" ht="13.8" x14ac:dyDescent="0.3">
      <c r="A873" s="11"/>
      <c r="B873" s="6"/>
      <c r="C873" s="11"/>
      <c r="D873" s="11"/>
      <c r="E873" s="11"/>
    </row>
    <row r="874" spans="1:5" ht="13.8" x14ac:dyDescent="0.3">
      <c r="A874" s="11"/>
      <c r="B874" s="6"/>
      <c r="C874" s="11"/>
      <c r="D874" s="11"/>
      <c r="E874" s="11"/>
    </row>
    <row r="875" spans="1:5" ht="13.8" x14ac:dyDescent="0.3">
      <c r="A875" s="11"/>
      <c r="B875" s="6"/>
      <c r="C875" s="11"/>
      <c r="D875" s="11"/>
      <c r="E875" s="11"/>
    </row>
    <row r="876" spans="1:5" ht="13.8" x14ac:dyDescent="0.3">
      <c r="A876" s="11"/>
      <c r="B876" s="6"/>
      <c r="C876" s="11"/>
      <c r="D876" s="11"/>
      <c r="E876" s="11"/>
    </row>
    <row r="877" spans="1:5" ht="13.8" x14ac:dyDescent="0.3">
      <c r="A877" s="11"/>
      <c r="B877" s="6"/>
      <c r="C877" s="11"/>
      <c r="D877" s="11"/>
      <c r="E877" s="11"/>
    </row>
    <row r="878" spans="1:5" ht="13.8" x14ac:dyDescent="0.3">
      <c r="A878" s="11"/>
      <c r="B878" s="6"/>
      <c r="C878" s="11"/>
      <c r="D878" s="11"/>
      <c r="E878" s="11"/>
    </row>
    <row r="879" spans="1:5" ht="13.8" x14ac:dyDescent="0.3">
      <c r="A879" s="11"/>
      <c r="B879" s="6"/>
      <c r="C879" s="11"/>
      <c r="D879" s="11"/>
      <c r="E879" s="11"/>
    </row>
    <row r="880" spans="1:5" ht="13.8" x14ac:dyDescent="0.3">
      <c r="A880" s="11"/>
      <c r="B880" s="6"/>
      <c r="C880" s="11"/>
      <c r="D880" s="11"/>
      <c r="E880" s="11"/>
    </row>
    <row r="881" spans="1:5" ht="13.8" x14ac:dyDescent="0.3">
      <c r="A881" s="11"/>
      <c r="B881" s="6"/>
      <c r="C881" s="11"/>
      <c r="D881" s="11"/>
      <c r="E881" s="11"/>
    </row>
    <row r="882" spans="1:5" ht="13.8" x14ac:dyDescent="0.3">
      <c r="A882" s="11"/>
      <c r="B882" s="6"/>
      <c r="C882" s="11"/>
      <c r="D882" s="11"/>
      <c r="E882" s="11"/>
    </row>
    <row r="883" spans="1:5" ht="13.8" x14ac:dyDescent="0.3">
      <c r="A883" s="11"/>
      <c r="B883" s="6"/>
      <c r="C883" s="11"/>
      <c r="D883" s="11"/>
      <c r="E883" s="11"/>
    </row>
    <row r="884" spans="1:5" ht="13.8" x14ac:dyDescent="0.3">
      <c r="A884" s="11"/>
      <c r="B884" s="6"/>
      <c r="C884" s="11"/>
      <c r="D884" s="11"/>
      <c r="E884" s="11"/>
    </row>
    <row r="885" spans="1:5" ht="13.8" x14ac:dyDescent="0.3">
      <c r="A885" s="11"/>
      <c r="B885" s="6"/>
      <c r="C885" s="11"/>
      <c r="D885" s="11"/>
      <c r="E885" s="11"/>
    </row>
    <row r="886" spans="1:5" ht="13.8" x14ac:dyDescent="0.3">
      <c r="A886" s="11"/>
      <c r="B886" s="6"/>
      <c r="C886" s="11"/>
      <c r="D886" s="11"/>
      <c r="E886" s="11"/>
    </row>
    <row r="887" spans="1:5" ht="13.8" x14ac:dyDescent="0.3">
      <c r="A887" s="11"/>
      <c r="B887" s="6"/>
      <c r="C887" s="11"/>
      <c r="D887" s="11"/>
      <c r="E887" s="11"/>
    </row>
    <row r="888" spans="1:5" ht="13.8" x14ac:dyDescent="0.3">
      <c r="A888" s="11"/>
      <c r="B888" s="6"/>
      <c r="C888" s="11"/>
      <c r="D888" s="11"/>
      <c r="E888" s="11"/>
    </row>
    <row r="889" spans="1:5" ht="13.8" x14ac:dyDescent="0.3">
      <c r="A889" s="11"/>
      <c r="B889" s="6"/>
      <c r="C889" s="11"/>
      <c r="D889" s="11"/>
      <c r="E889" s="11"/>
    </row>
    <row r="890" spans="1:5" ht="13.8" x14ac:dyDescent="0.3">
      <c r="A890" s="11"/>
      <c r="B890" s="6"/>
      <c r="C890" s="11"/>
      <c r="D890" s="11"/>
      <c r="E890" s="11"/>
    </row>
    <row r="891" spans="1:5" ht="13.8" x14ac:dyDescent="0.3">
      <c r="A891" s="11"/>
      <c r="B891" s="6"/>
      <c r="C891" s="11"/>
      <c r="D891" s="11"/>
      <c r="E891" s="11"/>
    </row>
    <row r="892" spans="1:5" ht="13.8" x14ac:dyDescent="0.3">
      <c r="A892" s="11"/>
      <c r="B892" s="6"/>
      <c r="C892" s="11"/>
      <c r="D892" s="11"/>
      <c r="E892" s="11"/>
    </row>
    <row r="893" spans="1:5" ht="13.8" x14ac:dyDescent="0.3">
      <c r="A893" s="11"/>
      <c r="B893" s="6"/>
      <c r="C893" s="11"/>
      <c r="D893" s="11"/>
      <c r="E893" s="11"/>
    </row>
    <row r="894" spans="1:5" ht="13.8" x14ac:dyDescent="0.3">
      <c r="A894" s="11"/>
      <c r="B894" s="6"/>
      <c r="C894" s="11"/>
      <c r="D894" s="11"/>
      <c r="E894" s="11"/>
    </row>
    <row r="895" spans="1:5" ht="13.8" x14ac:dyDescent="0.3">
      <c r="A895" s="11"/>
      <c r="B895" s="6"/>
      <c r="C895" s="11"/>
      <c r="D895" s="11"/>
      <c r="E895" s="11"/>
    </row>
    <row r="896" spans="1:5" ht="13.8" x14ac:dyDescent="0.3">
      <c r="A896" s="11"/>
      <c r="B896" s="6"/>
      <c r="C896" s="11"/>
      <c r="D896" s="11"/>
      <c r="E896" s="11"/>
    </row>
    <row r="897" spans="1:5" ht="13.8" x14ac:dyDescent="0.3">
      <c r="A897" s="11"/>
      <c r="B897" s="6"/>
      <c r="C897" s="11"/>
      <c r="D897" s="11"/>
      <c r="E897" s="11"/>
    </row>
    <row r="898" spans="1:5" ht="13.8" x14ac:dyDescent="0.3">
      <c r="A898" s="11"/>
      <c r="B898" s="6"/>
      <c r="C898" s="11"/>
      <c r="D898" s="11"/>
      <c r="E898" s="11"/>
    </row>
    <row r="899" spans="1:5" ht="13.8" x14ac:dyDescent="0.3">
      <c r="A899" s="11"/>
      <c r="B899" s="6"/>
      <c r="C899" s="11"/>
      <c r="D899" s="11"/>
      <c r="E899" s="11"/>
    </row>
    <row r="900" spans="1:5" ht="13.8" x14ac:dyDescent="0.3">
      <c r="A900" s="11"/>
      <c r="B900" s="6"/>
      <c r="C900" s="11"/>
      <c r="D900" s="11"/>
      <c r="E900" s="11"/>
    </row>
    <row r="901" spans="1:5" ht="13.8" x14ac:dyDescent="0.3">
      <c r="A901" s="11"/>
      <c r="B901" s="6"/>
      <c r="C901" s="11"/>
      <c r="D901" s="11"/>
      <c r="E901" s="11"/>
    </row>
    <row r="902" spans="1:5" ht="13.8" x14ac:dyDescent="0.3">
      <c r="A902" s="11"/>
      <c r="B902" s="6"/>
      <c r="C902" s="11"/>
      <c r="D902" s="11"/>
      <c r="E902" s="11"/>
    </row>
    <row r="903" spans="1:5" ht="13.8" x14ac:dyDescent="0.3">
      <c r="A903" s="11"/>
      <c r="B903" s="6"/>
      <c r="C903" s="11"/>
      <c r="D903" s="11"/>
      <c r="E903" s="11"/>
    </row>
    <row r="904" spans="1:5" ht="13.8" x14ac:dyDescent="0.3">
      <c r="A904" s="11"/>
      <c r="B904" s="6"/>
      <c r="C904" s="11"/>
      <c r="D904" s="11"/>
      <c r="E904" s="11"/>
    </row>
    <row r="905" spans="1:5" ht="13.8" x14ac:dyDescent="0.3">
      <c r="A905" s="11"/>
      <c r="B905" s="6"/>
      <c r="C905" s="11"/>
      <c r="D905" s="11"/>
      <c r="E905" s="11"/>
    </row>
    <row r="906" spans="1:5" ht="13.8" x14ac:dyDescent="0.3">
      <c r="A906" s="11"/>
      <c r="B906" s="6"/>
      <c r="C906" s="11"/>
      <c r="D906" s="11"/>
      <c r="E906" s="11"/>
    </row>
    <row r="907" spans="1:5" ht="13.8" x14ac:dyDescent="0.3">
      <c r="A907" s="11"/>
      <c r="B907" s="6"/>
      <c r="C907" s="11"/>
      <c r="D907" s="11"/>
      <c r="E907" s="11"/>
    </row>
    <row r="908" spans="1:5" ht="13.8" x14ac:dyDescent="0.3">
      <c r="A908" s="11"/>
      <c r="B908" s="6"/>
      <c r="C908" s="11"/>
      <c r="D908" s="11"/>
      <c r="E908" s="11"/>
    </row>
    <row r="909" spans="1:5" ht="13.8" x14ac:dyDescent="0.3">
      <c r="A909" s="11"/>
      <c r="B909" s="6"/>
      <c r="C909" s="11"/>
      <c r="D909" s="11"/>
      <c r="E909" s="11"/>
    </row>
    <row r="910" spans="1:5" ht="13.8" x14ac:dyDescent="0.3">
      <c r="A910" s="11"/>
      <c r="B910" s="6"/>
      <c r="C910" s="11"/>
      <c r="D910" s="11"/>
      <c r="E910" s="11"/>
    </row>
    <row r="911" spans="1:5" ht="13.8" x14ac:dyDescent="0.3">
      <c r="A911" s="11"/>
      <c r="B911" s="6"/>
      <c r="C911" s="11"/>
      <c r="D911" s="11"/>
      <c r="E911" s="11"/>
    </row>
    <row r="912" spans="1:5" ht="13.8" x14ac:dyDescent="0.3">
      <c r="A912" s="11"/>
      <c r="B912" s="6"/>
      <c r="C912" s="11"/>
      <c r="D912" s="11"/>
      <c r="E912" s="11"/>
    </row>
    <row r="913" spans="1:5" ht="13.8" x14ac:dyDescent="0.3">
      <c r="A913" s="11"/>
      <c r="B913" s="6"/>
      <c r="C913" s="11"/>
      <c r="D913" s="11"/>
      <c r="E913" s="11"/>
    </row>
    <row r="914" spans="1:5" ht="13.8" x14ac:dyDescent="0.3">
      <c r="A914" s="11"/>
      <c r="B914" s="6"/>
      <c r="C914" s="11"/>
      <c r="D914" s="11"/>
      <c r="E914" s="11"/>
    </row>
    <row r="915" spans="1:5" ht="13.8" x14ac:dyDescent="0.3">
      <c r="A915" s="11"/>
      <c r="B915" s="6"/>
      <c r="C915" s="11"/>
      <c r="D915" s="11"/>
      <c r="E915" s="11"/>
    </row>
    <row r="916" spans="1:5" ht="13.8" x14ac:dyDescent="0.3">
      <c r="A916" s="11"/>
      <c r="B916" s="6"/>
      <c r="C916" s="11"/>
      <c r="D916" s="11"/>
      <c r="E916" s="11"/>
    </row>
    <row r="917" spans="1:5" ht="13.8" x14ac:dyDescent="0.3">
      <c r="A917" s="11"/>
      <c r="B917" s="6"/>
      <c r="C917" s="11"/>
      <c r="D917" s="11"/>
      <c r="E917" s="11"/>
    </row>
    <row r="918" spans="1:5" ht="13.8" x14ac:dyDescent="0.3">
      <c r="A918" s="11"/>
      <c r="B918" s="6"/>
      <c r="C918" s="11"/>
      <c r="D918" s="11"/>
      <c r="E918" s="11"/>
    </row>
    <row r="919" spans="1:5" ht="13.8" x14ac:dyDescent="0.3">
      <c r="A919" s="11"/>
      <c r="B919" s="6"/>
      <c r="C919" s="11"/>
      <c r="D919" s="11"/>
      <c r="E919" s="11"/>
    </row>
    <row r="920" spans="1:5" ht="13.8" x14ac:dyDescent="0.3">
      <c r="A920" s="11"/>
      <c r="B920" s="6"/>
      <c r="C920" s="11"/>
      <c r="D920" s="11"/>
      <c r="E920" s="11"/>
    </row>
    <row r="921" spans="1:5" ht="13.8" x14ac:dyDescent="0.3">
      <c r="A921" s="11"/>
      <c r="B921" s="6"/>
      <c r="C921" s="11"/>
      <c r="D921" s="11"/>
      <c r="E921" s="11"/>
    </row>
    <row r="922" spans="1:5" ht="13.8" x14ac:dyDescent="0.3">
      <c r="A922" s="11"/>
      <c r="B922" s="6"/>
      <c r="C922" s="11"/>
      <c r="D922" s="11"/>
      <c r="E922" s="11"/>
    </row>
    <row r="923" spans="1:5" ht="13.8" x14ac:dyDescent="0.3">
      <c r="A923" s="11"/>
      <c r="B923" s="6"/>
      <c r="C923" s="11"/>
      <c r="D923" s="11"/>
      <c r="E923" s="11"/>
    </row>
    <row r="924" spans="1:5" ht="13.8" x14ac:dyDescent="0.3">
      <c r="A924" s="11"/>
      <c r="B924" s="6"/>
      <c r="C924" s="11"/>
      <c r="D924" s="11"/>
      <c r="E924" s="11"/>
    </row>
    <row r="925" spans="1:5" ht="13.8" x14ac:dyDescent="0.3">
      <c r="A925" s="11"/>
      <c r="B925" s="6"/>
      <c r="C925" s="11"/>
      <c r="D925" s="11"/>
      <c r="E925" s="11"/>
    </row>
    <row r="926" spans="1:5" ht="13.8" x14ac:dyDescent="0.3">
      <c r="A926" s="11"/>
      <c r="B926" s="6"/>
      <c r="C926" s="11"/>
      <c r="D926" s="11"/>
      <c r="E926" s="11"/>
    </row>
    <row r="927" spans="1:5" ht="13.8" x14ac:dyDescent="0.3">
      <c r="A927" s="11"/>
      <c r="B927" s="6"/>
      <c r="C927" s="11"/>
      <c r="D927" s="11"/>
      <c r="E927" s="11"/>
    </row>
    <row r="928" spans="1:5" ht="13.8" x14ac:dyDescent="0.3">
      <c r="A928" s="11"/>
      <c r="B928" s="6"/>
      <c r="C928" s="11"/>
      <c r="D928" s="11"/>
      <c r="E928" s="11"/>
    </row>
    <row r="929" spans="1:5" ht="13.8" x14ac:dyDescent="0.3">
      <c r="A929" s="11"/>
      <c r="B929" s="6"/>
      <c r="C929" s="11"/>
      <c r="D929" s="11"/>
      <c r="E929" s="11"/>
    </row>
    <row r="930" spans="1:5" ht="13.8" x14ac:dyDescent="0.3">
      <c r="A930" s="11"/>
      <c r="B930" s="6"/>
      <c r="C930" s="11"/>
      <c r="D930" s="11"/>
      <c r="E930" s="11"/>
    </row>
    <row r="931" spans="1:5" ht="13.8" x14ac:dyDescent="0.3">
      <c r="A931" s="11"/>
      <c r="B931" s="6"/>
      <c r="C931" s="11"/>
      <c r="D931" s="11"/>
      <c r="E931" s="11"/>
    </row>
    <row r="932" spans="1:5" ht="13.8" x14ac:dyDescent="0.3">
      <c r="A932" s="11"/>
      <c r="B932" s="6"/>
      <c r="C932" s="11"/>
      <c r="D932" s="11"/>
      <c r="E932" s="11"/>
    </row>
    <row r="933" spans="1:5" ht="13.8" x14ac:dyDescent="0.3">
      <c r="A933" s="11"/>
      <c r="B933" s="6"/>
      <c r="C933" s="11"/>
      <c r="D933" s="11"/>
      <c r="E933" s="11"/>
    </row>
    <row r="934" spans="1:5" ht="13.8" x14ac:dyDescent="0.3">
      <c r="A934" s="11"/>
      <c r="B934" s="6"/>
      <c r="C934" s="11"/>
      <c r="D934" s="11"/>
      <c r="E934" s="11"/>
    </row>
    <row r="935" spans="1:5" ht="13.8" x14ac:dyDescent="0.3">
      <c r="A935" s="11"/>
      <c r="B935" s="6"/>
      <c r="C935" s="11"/>
      <c r="D935" s="11"/>
      <c r="E935" s="11"/>
    </row>
    <row r="936" spans="1:5" ht="13.8" x14ac:dyDescent="0.3">
      <c r="A936" s="11"/>
      <c r="B936" s="6"/>
      <c r="C936" s="11"/>
      <c r="D936" s="11"/>
      <c r="E936" s="11"/>
    </row>
    <row r="937" spans="1:5" ht="13.8" x14ac:dyDescent="0.3">
      <c r="A937" s="11"/>
      <c r="B937" s="6"/>
      <c r="C937" s="11"/>
      <c r="D937" s="11"/>
      <c r="E937" s="11"/>
    </row>
    <row r="938" spans="1:5" ht="13.8" x14ac:dyDescent="0.3">
      <c r="A938" s="11"/>
      <c r="B938" s="6"/>
      <c r="C938" s="11"/>
      <c r="D938" s="11"/>
      <c r="E938" s="11"/>
    </row>
    <row r="939" spans="1:5" ht="13.8" x14ac:dyDescent="0.3">
      <c r="A939" s="11"/>
      <c r="B939" s="6"/>
      <c r="C939" s="11"/>
      <c r="D939" s="11"/>
      <c r="E939" s="11"/>
    </row>
    <row r="940" spans="1:5" ht="13.8" x14ac:dyDescent="0.3">
      <c r="A940" s="11"/>
      <c r="B940" s="6"/>
      <c r="C940" s="11"/>
      <c r="D940" s="11"/>
      <c r="E940" s="11"/>
    </row>
    <row r="941" spans="1:5" ht="13.8" x14ac:dyDescent="0.3">
      <c r="A941" s="11"/>
      <c r="B941" s="6"/>
      <c r="C941" s="11"/>
      <c r="D941" s="11"/>
      <c r="E941" s="11"/>
    </row>
    <row r="942" spans="1:5" ht="13.8" x14ac:dyDescent="0.3">
      <c r="A942" s="11"/>
      <c r="B942" s="6"/>
      <c r="C942" s="11"/>
      <c r="D942" s="11"/>
      <c r="E942" s="11"/>
    </row>
    <row r="943" spans="1:5" ht="13.8" x14ac:dyDescent="0.3">
      <c r="A943" s="11"/>
      <c r="B943" s="6"/>
      <c r="C943" s="11"/>
      <c r="D943" s="11"/>
      <c r="E943" s="11"/>
    </row>
    <row r="944" spans="1:5" ht="13.8" x14ac:dyDescent="0.3">
      <c r="A944" s="11"/>
      <c r="B944" s="6"/>
      <c r="C944" s="11"/>
      <c r="D944" s="11"/>
      <c r="E944" s="11"/>
    </row>
    <row r="945" spans="1:5" ht="13.8" x14ac:dyDescent="0.3">
      <c r="A945" s="11"/>
      <c r="B945" s="6"/>
      <c r="C945" s="11"/>
      <c r="D945" s="11"/>
      <c r="E945" s="11"/>
    </row>
    <row r="946" spans="1:5" ht="13.8" x14ac:dyDescent="0.3">
      <c r="A946" s="11"/>
      <c r="B946" s="6"/>
      <c r="C946" s="11"/>
      <c r="D946" s="11"/>
      <c r="E946" s="11"/>
    </row>
    <row r="947" spans="1:5" ht="13.8" x14ac:dyDescent="0.3">
      <c r="A947" s="11"/>
      <c r="B947" s="6"/>
      <c r="C947" s="11"/>
      <c r="D947" s="11"/>
      <c r="E947" s="11"/>
    </row>
    <row r="948" spans="1:5" ht="13.8" x14ac:dyDescent="0.3">
      <c r="A948" s="11"/>
      <c r="B948" s="6"/>
      <c r="C948" s="11"/>
      <c r="D948" s="11"/>
      <c r="E948" s="11"/>
    </row>
    <row r="949" spans="1:5" ht="13.8" x14ac:dyDescent="0.3">
      <c r="A949" s="11"/>
      <c r="B949" s="6"/>
      <c r="C949" s="11"/>
      <c r="D949" s="11"/>
      <c r="E949" s="11"/>
    </row>
    <row r="950" spans="1:5" ht="13.8" x14ac:dyDescent="0.3">
      <c r="A950" s="11"/>
      <c r="B950" s="6"/>
      <c r="C950" s="11"/>
      <c r="D950" s="11"/>
      <c r="E950" s="11"/>
    </row>
    <row r="951" spans="1:5" ht="13.8" x14ac:dyDescent="0.3">
      <c r="A951" s="11"/>
      <c r="B951" s="6"/>
      <c r="C951" s="11"/>
      <c r="D951" s="11"/>
      <c r="E951" s="11"/>
    </row>
    <row r="952" spans="1:5" ht="13.8" x14ac:dyDescent="0.3">
      <c r="A952" s="11"/>
      <c r="B952" s="6"/>
      <c r="C952" s="11"/>
      <c r="D952" s="11"/>
      <c r="E952" s="11"/>
    </row>
    <row r="953" spans="1:5" ht="13.8" x14ac:dyDescent="0.3">
      <c r="A953" s="11"/>
      <c r="B953" s="6"/>
      <c r="C953" s="11"/>
      <c r="D953" s="11"/>
      <c r="E953" s="11"/>
    </row>
    <row r="954" spans="1:5" ht="13.8" x14ac:dyDescent="0.3">
      <c r="A954" s="11"/>
      <c r="B954" s="6"/>
      <c r="C954" s="11"/>
      <c r="D954" s="11"/>
      <c r="E954" s="11"/>
    </row>
    <row r="955" spans="1:5" ht="13.8" x14ac:dyDescent="0.3">
      <c r="A955" s="11"/>
      <c r="B955" s="6"/>
      <c r="C955" s="11"/>
      <c r="D955" s="11"/>
      <c r="E955" s="11"/>
    </row>
    <row r="956" spans="1:5" ht="13.8" x14ac:dyDescent="0.3">
      <c r="A956" s="11"/>
      <c r="B956" s="6"/>
      <c r="C956" s="11"/>
      <c r="D956" s="11"/>
      <c r="E956" s="11"/>
    </row>
    <row r="957" spans="1:5" ht="13.8" x14ac:dyDescent="0.3">
      <c r="A957" s="11"/>
      <c r="B957" s="6"/>
      <c r="C957" s="11"/>
      <c r="D957" s="11"/>
      <c r="E957" s="11"/>
    </row>
    <row r="958" spans="1:5" ht="13.8" x14ac:dyDescent="0.3">
      <c r="A958" s="11"/>
      <c r="B958" s="6"/>
      <c r="C958" s="11"/>
      <c r="D958" s="11"/>
      <c r="E958" s="11"/>
    </row>
    <row r="959" spans="1:5" ht="13.8" x14ac:dyDescent="0.3">
      <c r="A959" s="11"/>
      <c r="B959" s="6"/>
      <c r="C959" s="11"/>
      <c r="D959" s="11"/>
      <c r="E959" s="11"/>
    </row>
    <row r="960" spans="1:5" ht="13.8" x14ac:dyDescent="0.3">
      <c r="A960" s="11"/>
      <c r="B960" s="6"/>
      <c r="C960" s="11"/>
      <c r="D960" s="11"/>
      <c r="E960" s="11"/>
    </row>
    <row r="961" spans="1:5" ht="13.8" x14ac:dyDescent="0.3">
      <c r="A961" s="11"/>
      <c r="B961" s="6"/>
      <c r="C961" s="11"/>
      <c r="D961" s="11"/>
      <c r="E961" s="11"/>
    </row>
    <row r="962" spans="1:5" ht="13.8" x14ac:dyDescent="0.3">
      <c r="A962" s="11"/>
      <c r="B962" s="6"/>
      <c r="C962" s="11"/>
      <c r="D962" s="11"/>
      <c r="E962" s="11"/>
    </row>
    <row r="963" spans="1:5" ht="13.8" x14ac:dyDescent="0.3">
      <c r="A963" s="11"/>
      <c r="B963" s="6"/>
      <c r="C963" s="11"/>
      <c r="D963" s="11"/>
      <c r="E963" s="11"/>
    </row>
    <row r="964" spans="1:5" ht="13.8" x14ac:dyDescent="0.3">
      <c r="A964" s="11"/>
      <c r="B964" s="6"/>
      <c r="C964" s="11"/>
      <c r="D964" s="11"/>
      <c r="E964" s="11"/>
    </row>
    <row r="965" spans="1:5" ht="13.8" x14ac:dyDescent="0.3">
      <c r="A965" s="11"/>
      <c r="B965" s="6"/>
      <c r="C965" s="11"/>
      <c r="D965" s="11"/>
      <c r="E965" s="11"/>
    </row>
    <row r="966" spans="1:5" ht="13.8" x14ac:dyDescent="0.3">
      <c r="A966" s="11"/>
      <c r="B966" s="6"/>
      <c r="C966" s="11"/>
      <c r="D966" s="11"/>
      <c r="E966" s="11"/>
    </row>
    <row r="967" spans="1:5" ht="13.8" x14ac:dyDescent="0.3">
      <c r="A967" s="11"/>
      <c r="B967" s="6"/>
      <c r="C967" s="11"/>
      <c r="D967" s="11"/>
      <c r="E967" s="11"/>
    </row>
    <row r="968" spans="1:5" ht="13.8" x14ac:dyDescent="0.3">
      <c r="A968" s="11"/>
      <c r="B968" s="6"/>
      <c r="C968" s="11"/>
      <c r="D968" s="11"/>
      <c r="E968" s="11"/>
    </row>
    <row r="969" spans="1:5" ht="13.8" x14ac:dyDescent="0.3">
      <c r="A969" s="11"/>
      <c r="B969" s="6"/>
      <c r="C969" s="11"/>
      <c r="D969" s="11"/>
      <c r="E969" s="11"/>
    </row>
    <row r="970" spans="1:5" ht="13.8" x14ac:dyDescent="0.3">
      <c r="A970" s="11"/>
      <c r="B970" s="6"/>
      <c r="C970" s="11"/>
      <c r="D970" s="11"/>
      <c r="E970" s="11"/>
    </row>
    <row r="971" spans="1:5" ht="13.8" x14ac:dyDescent="0.3">
      <c r="A971" s="11"/>
      <c r="B971" s="6"/>
      <c r="C971" s="11"/>
      <c r="D971" s="11"/>
      <c r="E971" s="11"/>
    </row>
    <row r="972" spans="1:5" ht="13.8" x14ac:dyDescent="0.3">
      <c r="A972" s="11"/>
      <c r="B972" s="6"/>
      <c r="C972" s="11"/>
      <c r="D972" s="11"/>
      <c r="E972" s="11"/>
    </row>
    <row r="973" spans="1:5" ht="13.8" x14ac:dyDescent="0.3">
      <c r="A973" s="11"/>
      <c r="B973" s="6"/>
      <c r="C973" s="11"/>
      <c r="D973" s="11"/>
      <c r="E973" s="11"/>
    </row>
    <row r="974" spans="1:5" ht="13.8" x14ac:dyDescent="0.3">
      <c r="A974" s="11"/>
      <c r="B974" s="6"/>
      <c r="C974" s="11"/>
      <c r="D974" s="11"/>
      <c r="E974" s="11"/>
    </row>
    <row r="975" spans="1:5" ht="13.8" x14ac:dyDescent="0.3">
      <c r="A975" s="11"/>
      <c r="B975" s="6"/>
      <c r="C975" s="11"/>
      <c r="D975" s="11"/>
      <c r="E975" s="11"/>
    </row>
    <row r="976" spans="1:5" ht="13.8" x14ac:dyDescent="0.3">
      <c r="A976" s="11"/>
      <c r="B976" s="6"/>
      <c r="C976" s="11"/>
      <c r="D976" s="11"/>
      <c r="E976" s="11"/>
    </row>
    <row r="977" spans="1:5" ht="13.8" x14ac:dyDescent="0.3">
      <c r="A977" s="11"/>
      <c r="B977" s="6"/>
      <c r="C977" s="11"/>
      <c r="D977" s="11"/>
      <c r="E977" s="11"/>
    </row>
    <row r="978" spans="1:5" ht="13.8" x14ac:dyDescent="0.3">
      <c r="A978" s="11"/>
      <c r="B978" s="6"/>
      <c r="C978" s="11"/>
      <c r="D978" s="11"/>
      <c r="E978" s="11"/>
    </row>
    <row r="979" spans="1:5" ht="13.8" x14ac:dyDescent="0.3">
      <c r="A979" s="11"/>
      <c r="B979" s="6"/>
      <c r="C979" s="11"/>
      <c r="D979" s="11"/>
      <c r="E979" s="11"/>
    </row>
    <row r="980" spans="1:5" ht="13.8" x14ac:dyDescent="0.3">
      <c r="A980" s="11"/>
      <c r="B980" s="6"/>
      <c r="C980" s="11"/>
      <c r="D980" s="11"/>
      <c r="E980" s="11"/>
    </row>
    <row r="981" spans="1:5" ht="13.8" x14ac:dyDescent="0.3">
      <c r="A981" s="11"/>
      <c r="B981" s="6"/>
      <c r="C981" s="11"/>
      <c r="D981" s="11"/>
      <c r="E981" s="11"/>
    </row>
    <row r="982" spans="1:5" ht="13.8" x14ac:dyDescent="0.3">
      <c r="A982" s="11"/>
      <c r="B982" s="6"/>
      <c r="C982" s="11"/>
      <c r="D982" s="11"/>
      <c r="E982" s="11"/>
    </row>
    <row r="983" spans="1:5" ht="13.8" x14ac:dyDescent="0.3">
      <c r="A983" s="11"/>
      <c r="B983" s="6"/>
      <c r="C983" s="11"/>
      <c r="D983" s="11"/>
      <c r="E983" s="11"/>
    </row>
    <row r="984" spans="1:5" ht="13.8" x14ac:dyDescent="0.3">
      <c r="A984" s="11"/>
      <c r="B984" s="6"/>
      <c r="C984" s="11"/>
      <c r="D984" s="11"/>
      <c r="E984" s="11"/>
    </row>
    <row r="985" spans="1:5" ht="13.8" x14ac:dyDescent="0.3">
      <c r="A985" s="11"/>
      <c r="B985" s="6"/>
      <c r="C985" s="11"/>
      <c r="D985" s="11"/>
      <c r="E985" s="11"/>
    </row>
    <row r="986" spans="1:5" ht="13.8" x14ac:dyDescent="0.3">
      <c r="A986" s="11"/>
      <c r="B986" s="6"/>
      <c r="C986" s="11"/>
      <c r="D986" s="11"/>
      <c r="E986" s="11"/>
    </row>
    <row r="987" spans="1:5" ht="13.8" x14ac:dyDescent="0.3">
      <c r="A987" s="11"/>
      <c r="B987" s="6"/>
      <c r="C987" s="11"/>
      <c r="D987" s="11"/>
      <c r="E987" s="11"/>
    </row>
    <row r="988" spans="1:5" ht="13.8" x14ac:dyDescent="0.3">
      <c r="A988" s="11"/>
      <c r="B988" s="6"/>
      <c r="C988" s="11"/>
      <c r="D988" s="11"/>
      <c r="E988" s="11"/>
    </row>
    <row r="989" spans="1:5" ht="13.8" x14ac:dyDescent="0.3">
      <c r="A989" s="11"/>
      <c r="B989" s="6"/>
      <c r="C989" s="11"/>
      <c r="D989" s="11"/>
      <c r="E989" s="11"/>
    </row>
    <row r="990" spans="1:5" ht="13.8" x14ac:dyDescent="0.3">
      <c r="A990" s="11"/>
      <c r="B990" s="6"/>
      <c r="C990" s="11"/>
      <c r="D990" s="11"/>
      <c r="E990" s="11"/>
    </row>
    <row r="991" spans="1:5" ht="13.8" x14ac:dyDescent="0.3">
      <c r="A991" s="11"/>
      <c r="B991" s="6"/>
      <c r="C991" s="11"/>
      <c r="D991" s="11"/>
      <c r="E991" s="11"/>
    </row>
    <row r="992" spans="1:5" ht="13.8" x14ac:dyDescent="0.3">
      <c r="A992" s="11"/>
      <c r="B992" s="6"/>
      <c r="C992" s="11"/>
      <c r="D992" s="11"/>
      <c r="E992" s="11"/>
    </row>
    <row r="993" spans="1:5" ht="13.8" x14ac:dyDescent="0.3">
      <c r="A993" s="11"/>
      <c r="B993" s="6"/>
      <c r="C993" s="11"/>
      <c r="D993" s="11"/>
      <c r="E993" s="11"/>
    </row>
    <row r="994" spans="1:5" ht="13.8" x14ac:dyDescent="0.3">
      <c r="A994" s="11"/>
      <c r="B994" s="6"/>
      <c r="C994" s="11"/>
      <c r="D994" s="11"/>
      <c r="E994" s="11"/>
    </row>
    <row r="995" spans="1:5" ht="13.8" x14ac:dyDescent="0.3">
      <c r="A995" s="11"/>
      <c r="B995" s="6"/>
      <c r="C995" s="11"/>
      <c r="D995" s="11"/>
      <c r="E995" s="11"/>
    </row>
    <row r="996" spans="1:5" ht="13.8" x14ac:dyDescent="0.3">
      <c r="A996" s="11"/>
      <c r="B996" s="6"/>
      <c r="C996" s="11"/>
      <c r="D996" s="11"/>
      <c r="E996" s="11"/>
    </row>
    <row r="997" spans="1:5" ht="13.8" x14ac:dyDescent="0.3">
      <c r="A997" s="11"/>
      <c r="B997" s="6"/>
      <c r="C997" s="11"/>
      <c r="D997" s="11"/>
      <c r="E997" s="11"/>
    </row>
    <row r="998" spans="1:5" ht="13.8" x14ac:dyDescent="0.3">
      <c r="A998" s="11"/>
      <c r="B998" s="6"/>
      <c r="C998" s="11"/>
      <c r="D998" s="11"/>
      <c r="E998" s="11"/>
    </row>
    <row r="999" spans="1:5" ht="13.8" x14ac:dyDescent="0.3">
      <c r="A999" s="11"/>
      <c r="B999" s="6"/>
      <c r="C999" s="11"/>
      <c r="D999" s="11"/>
      <c r="E999" s="11"/>
    </row>
    <row r="1000" spans="1:5" ht="13.8" x14ac:dyDescent="0.3">
      <c r="A1000" s="11"/>
      <c r="B1000" s="6"/>
      <c r="C1000" s="11"/>
      <c r="D1000" s="11"/>
      <c r="E1000" s="11"/>
    </row>
    <row r="1001" spans="1:5" ht="13.8" x14ac:dyDescent="0.3">
      <c r="A1001" s="11"/>
      <c r="B1001" s="6"/>
      <c r="C1001" s="11"/>
      <c r="D1001" s="11"/>
      <c r="E1001" s="11"/>
    </row>
    <row r="1002" spans="1:5" ht="13.8" x14ac:dyDescent="0.3">
      <c r="A1002" s="11"/>
      <c r="B1002" s="6"/>
      <c r="C1002" s="11"/>
      <c r="D1002" s="11"/>
      <c r="E1002" s="11"/>
    </row>
    <row r="1003" spans="1:5" ht="13.8" x14ac:dyDescent="0.3">
      <c r="A1003" s="11"/>
      <c r="B1003" s="6"/>
      <c r="C1003" s="11"/>
      <c r="D1003" s="11"/>
      <c r="E1003" s="11"/>
    </row>
    <row r="1004" spans="1:5" ht="13.8" x14ac:dyDescent="0.3">
      <c r="A1004" s="11"/>
      <c r="B1004" s="6"/>
      <c r="C1004" s="11"/>
      <c r="D1004" s="11"/>
      <c r="E1004" s="11"/>
    </row>
    <row r="1005" spans="1:5" ht="13.8" x14ac:dyDescent="0.3">
      <c r="A1005" s="11"/>
      <c r="B1005" s="6"/>
      <c r="C1005" s="11"/>
      <c r="D1005" s="11"/>
      <c r="E1005" s="11"/>
    </row>
    <row r="1006" spans="1:5" ht="13.8" x14ac:dyDescent="0.3">
      <c r="A1006" s="11"/>
      <c r="B1006" s="6"/>
      <c r="C1006" s="11"/>
      <c r="D1006" s="11"/>
      <c r="E1006" s="11"/>
    </row>
    <row r="1007" spans="1:5" ht="13.8" x14ac:dyDescent="0.3">
      <c r="A1007" s="11"/>
      <c r="B1007" s="6"/>
      <c r="C1007" s="11"/>
      <c r="D1007" s="11"/>
      <c r="E1007" s="11"/>
    </row>
    <row r="1008" spans="1:5" ht="13.8" x14ac:dyDescent="0.3">
      <c r="A1008" s="11"/>
      <c r="B1008" s="6"/>
      <c r="C1008" s="11"/>
      <c r="D1008" s="11"/>
      <c r="E1008" s="11"/>
    </row>
    <row r="1009" spans="1:5" ht="13.8" x14ac:dyDescent="0.3">
      <c r="A1009" s="11"/>
      <c r="B1009" s="6"/>
      <c r="C1009" s="11"/>
      <c r="D1009" s="11"/>
      <c r="E1009" s="11"/>
    </row>
    <row r="1010" spans="1:5" ht="13.8" x14ac:dyDescent="0.3">
      <c r="A1010" s="11"/>
      <c r="B1010" s="6"/>
      <c r="C1010" s="11"/>
      <c r="D1010" s="11"/>
      <c r="E1010" s="11"/>
    </row>
    <row r="1011" spans="1:5" ht="13.8" x14ac:dyDescent="0.3">
      <c r="A1011" s="11"/>
      <c r="B1011" s="6"/>
      <c r="C1011" s="11"/>
      <c r="D1011" s="11"/>
      <c r="E1011" s="11"/>
    </row>
    <row r="1012" spans="1:5" ht="13.8" x14ac:dyDescent="0.3">
      <c r="A1012" s="11"/>
      <c r="B1012" s="6"/>
      <c r="C1012" s="11"/>
      <c r="D1012" s="11"/>
      <c r="E1012" s="11"/>
    </row>
    <row r="1013" spans="1:5" ht="13.8" x14ac:dyDescent="0.3">
      <c r="A1013" s="11"/>
      <c r="B1013" s="6"/>
      <c r="C1013" s="11"/>
      <c r="D1013" s="11"/>
      <c r="E1013" s="11"/>
    </row>
    <row r="1014" spans="1:5" ht="13.8" x14ac:dyDescent="0.3">
      <c r="A1014" s="11"/>
      <c r="B1014" s="6"/>
      <c r="C1014" s="11"/>
      <c r="D1014" s="11"/>
      <c r="E1014" s="11"/>
    </row>
    <row r="1015" spans="1:5" ht="13.8" x14ac:dyDescent="0.3">
      <c r="A1015" s="11"/>
      <c r="B1015" s="6"/>
      <c r="C1015" s="11"/>
      <c r="D1015" s="11"/>
      <c r="E1015" s="11"/>
    </row>
    <row r="1016" spans="1:5" ht="13.8" x14ac:dyDescent="0.3">
      <c r="A1016" s="11"/>
      <c r="B1016" s="6"/>
      <c r="C1016" s="11"/>
      <c r="D1016" s="11"/>
      <c r="E1016" s="11"/>
    </row>
    <row r="1017" spans="1:5" ht="13.8" x14ac:dyDescent="0.3">
      <c r="A1017" s="11"/>
      <c r="B1017" s="6"/>
      <c r="C1017" s="11"/>
      <c r="D1017" s="11"/>
      <c r="E1017" s="11"/>
    </row>
    <row r="1018" spans="1:5" ht="13.8" x14ac:dyDescent="0.3">
      <c r="A1018" s="11"/>
      <c r="B1018" s="6"/>
      <c r="C1018" s="11"/>
      <c r="D1018" s="11"/>
      <c r="E1018" s="11"/>
    </row>
    <row r="1019" spans="1:5" ht="13.8" x14ac:dyDescent="0.3">
      <c r="A1019" s="11"/>
      <c r="B1019" s="6"/>
      <c r="C1019" s="11"/>
      <c r="D1019" s="11"/>
      <c r="E1019" s="11"/>
    </row>
    <row r="1020" spans="1:5" ht="13.8" x14ac:dyDescent="0.3">
      <c r="A1020" s="11"/>
      <c r="B1020" s="6"/>
      <c r="C1020" s="11"/>
      <c r="D1020" s="11"/>
      <c r="E1020" s="11"/>
    </row>
    <row r="1021" spans="1:5" ht="13.8" x14ac:dyDescent="0.3">
      <c r="A1021" s="11"/>
      <c r="B1021" s="6"/>
      <c r="C1021" s="11"/>
      <c r="D1021" s="11"/>
      <c r="E1021" s="11"/>
    </row>
    <row r="1022" spans="1:5" ht="13.8" x14ac:dyDescent="0.3">
      <c r="A1022" s="11"/>
      <c r="B1022" s="6"/>
      <c r="C1022" s="11"/>
      <c r="D1022" s="11"/>
      <c r="E1022" s="11"/>
    </row>
    <row r="1023" spans="1:5" ht="13.8" x14ac:dyDescent="0.3">
      <c r="A1023" s="11"/>
      <c r="B1023" s="6"/>
      <c r="C1023" s="11"/>
      <c r="D1023" s="11"/>
      <c r="E1023" s="11"/>
    </row>
    <row r="1024" spans="1:5" ht="13.8" x14ac:dyDescent="0.3">
      <c r="A1024" s="11"/>
      <c r="B1024" s="6"/>
      <c r="C1024" s="11"/>
      <c r="D1024" s="11"/>
      <c r="E1024" s="11"/>
    </row>
    <row r="1025" spans="1:5" ht="13.8" x14ac:dyDescent="0.3">
      <c r="A1025" s="11"/>
      <c r="B1025" s="6"/>
      <c r="C1025" s="11"/>
      <c r="D1025" s="11"/>
      <c r="E1025" s="11"/>
    </row>
    <row r="1026" spans="1:5" ht="13.8" x14ac:dyDescent="0.3">
      <c r="A1026" s="11"/>
      <c r="B1026" s="6"/>
      <c r="C1026" s="11"/>
      <c r="D1026" s="11"/>
      <c r="E1026" s="11"/>
    </row>
    <row r="1027" spans="1:5" ht="13.8" x14ac:dyDescent="0.3">
      <c r="A1027" s="11"/>
      <c r="B1027" s="6"/>
      <c r="C1027" s="11"/>
      <c r="D1027" s="11"/>
      <c r="E1027" s="11"/>
    </row>
    <row r="1028" spans="1:5" ht="13.8" x14ac:dyDescent="0.3">
      <c r="A1028" s="11"/>
      <c r="B1028" s="6"/>
      <c r="C1028" s="11"/>
      <c r="D1028" s="11"/>
      <c r="E1028" s="11"/>
    </row>
    <row r="1029" spans="1:5" ht="13.8" x14ac:dyDescent="0.3">
      <c r="A1029" s="11"/>
      <c r="B1029" s="6"/>
      <c r="C1029" s="11"/>
      <c r="D1029" s="11"/>
      <c r="E1029" s="11"/>
    </row>
    <row r="1030" spans="1:5" ht="13.8" x14ac:dyDescent="0.3">
      <c r="A1030" s="11"/>
      <c r="B1030" s="6"/>
      <c r="C1030" s="11"/>
      <c r="D1030" s="11"/>
      <c r="E1030" s="11"/>
    </row>
    <row r="1031" spans="1:5" ht="13.8" x14ac:dyDescent="0.3">
      <c r="A1031" s="11"/>
      <c r="B1031" s="6"/>
      <c r="C1031" s="11"/>
      <c r="D1031" s="11"/>
      <c r="E1031" s="11"/>
    </row>
    <row r="1032" spans="1:5" ht="13.8" x14ac:dyDescent="0.3">
      <c r="A1032" s="11"/>
      <c r="B1032" s="6"/>
      <c r="C1032" s="11"/>
      <c r="D1032" s="11"/>
      <c r="E1032" s="11"/>
    </row>
  </sheetData>
  <mergeCells count="5">
    <mergeCell ref="B1:E1"/>
    <mergeCell ref="A42:C44"/>
    <mergeCell ref="D42:E42"/>
    <mergeCell ref="D43:E43"/>
    <mergeCell ref="D44:E44"/>
  </mergeCells>
  <printOptions horizontalCentered="1" gridLines="1"/>
  <pageMargins left="0.7" right="0.7" top="0.75" bottom="0.75" header="0" footer="0"/>
  <pageSetup fitToHeight="0" pageOrder="overThenDown" orientation="portrait" cellComments="atEnd"/>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895"/>
  <sheetViews>
    <sheetView workbookViewId="0">
      <pane xSplit="1" topLeftCell="B1" activePane="topRight" state="frozen"/>
      <selection pane="topRight" activeCell="P22" sqref="P22"/>
    </sheetView>
  </sheetViews>
  <sheetFormatPr defaultColWidth="14.44140625" defaultRowHeight="15.75" customHeight="1" x14ac:dyDescent="0.3"/>
  <cols>
    <col min="1" max="1" width="25.44140625" customWidth="1"/>
    <col min="2" max="2" width="8.5546875" customWidth="1"/>
    <col min="3" max="3" width="7.6640625" customWidth="1"/>
    <col min="4" max="4" width="7.33203125" customWidth="1"/>
    <col min="5" max="5" width="7.88671875" customWidth="1"/>
    <col min="6" max="6" width="10.6640625" customWidth="1"/>
    <col min="7" max="7" width="13.6640625" customWidth="1"/>
    <col min="8" max="8" width="14.109375" customWidth="1"/>
    <col min="9" max="9" width="10.6640625" customWidth="1"/>
    <col min="10" max="10" width="14.109375" customWidth="1"/>
    <col min="11" max="13" width="10.6640625" customWidth="1"/>
    <col min="14" max="14" width="12.44140625" customWidth="1"/>
    <col min="15" max="15" width="9.6640625" customWidth="1"/>
    <col min="16" max="16" width="8.6640625" customWidth="1"/>
    <col min="17" max="17" width="13.44140625" customWidth="1"/>
    <col min="18" max="18" width="10.88671875" customWidth="1"/>
    <col min="19" max="19" width="12" customWidth="1"/>
    <col min="20" max="20" width="9.88671875" customWidth="1"/>
    <col min="21" max="21" width="11" customWidth="1"/>
    <col min="22" max="28" width="8.6640625" customWidth="1"/>
  </cols>
  <sheetData>
    <row r="1" spans="1:22" ht="27.75" customHeight="1" x14ac:dyDescent="0.3">
      <c r="A1" s="12" t="s">
        <v>12</v>
      </c>
      <c r="B1" s="71" t="s">
        <v>13</v>
      </c>
      <c r="C1" s="62"/>
      <c r="D1" s="62"/>
      <c r="E1" s="63"/>
      <c r="F1" s="13" t="s">
        <v>14</v>
      </c>
      <c r="G1" s="12" t="s">
        <v>15</v>
      </c>
      <c r="H1" s="12" t="s">
        <v>16</v>
      </c>
      <c r="I1" s="12" t="s">
        <v>17</v>
      </c>
      <c r="J1" s="12" t="s">
        <v>18</v>
      </c>
      <c r="K1" s="12" t="s">
        <v>19</v>
      </c>
      <c r="L1" s="12" t="s">
        <v>20</v>
      </c>
      <c r="M1" s="12" t="s">
        <v>21</v>
      </c>
      <c r="N1" s="13" t="s">
        <v>22</v>
      </c>
      <c r="O1" s="12" t="s">
        <v>23</v>
      </c>
      <c r="P1" s="12" t="s">
        <v>24</v>
      </c>
      <c r="Q1" s="12" t="s">
        <v>25</v>
      </c>
      <c r="R1" s="12" t="s">
        <v>26</v>
      </c>
      <c r="S1" s="12" t="s">
        <v>27</v>
      </c>
      <c r="T1" s="12" t="s">
        <v>28</v>
      </c>
      <c r="U1" s="14" t="s">
        <v>29</v>
      </c>
      <c r="V1" s="12" t="s">
        <v>9</v>
      </c>
    </row>
    <row r="2" spans="1:22" ht="14.25" customHeight="1" x14ac:dyDescent="0.3">
      <c r="A2" s="15" t="s">
        <v>146</v>
      </c>
      <c r="B2" s="16">
        <v>48</v>
      </c>
      <c r="C2" s="17">
        <v>50</v>
      </c>
      <c r="D2" s="17">
        <v>100</v>
      </c>
      <c r="E2" s="17">
        <v>75</v>
      </c>
      <c r="F2" s="18">
        <v>1</v>
      </c>
      <c r="G2" s="19">
        <f>SUMIFS(TeakCosting!$F:$F,TeakCosting!$A:$A,MasterSummary!$A2,TeakCosting!$B:$B,MasterSummary!G$1)</f>
        <v>4226.3999999999996</v>
      </c>
      <c r="H2" s="19">
        <f>SUMIFS(TeakCosting!$F:$F,TeakCosting!$A:$A,MasterSummary!$A2,TeakCosting!$B:$B,MasterSummary!H$1)</f>
        <v>3975</v>
      </c>
      <c r="I2" s="19">
        <f>SUMIFS(TeakCosting!$F:$F,TeakCosting!$A:$A,MasterSummary!$A2,TeakCosting!$B:$B,MasterSummary!I$1)</f>
        <v>1440</v>
      </c>
      <c r="J2" s="19">
        <f>SUMIFS(TeakCosting!$F:$F,TeakCosting!$A:$A,MasterSummary!$A2,TeakCosting!$B:$B,MasterSummary!J$1)</f>
        <v>2000</v>
      </c>
      <c r="K2" s="19">
        <f>SUMIFS(TeakCosting!$F:$F,TeakCosting!$A:$A,MasterSummary!$A2,TeakCosting!$B:$B,MasterSummary!K$1)</f>
        <v>762.5</v>
      </c>
      <c r="L2" s="19">
        <f>SUMIFS(TeakCosting!$F:$F,TeakCosting!$A:$A,MasterSummary!$A2,TeakCosting!$B:$B,MasterSummary!L$1)</f>
        <v>1000</v>
      </c>
      <c r="M2" s="20">
        <v>0</v>
      </c>
      <c r="N2" s="21">
        <v>0.1</v>
      </c>
      <c r="O2" s="19">
        <f t="shared" ref="O2:O40" si="0">SUM(G2:M2)*N2</f>
        <v>1340.39</v>
      </c>
      <c r="P2" s="22">
        <f t="shared" ref="P2:P40" si="1">SUM(G2:M2)+O2</f>
        <v>14744.289999999999</v>
      </c>
      <c r="Q2" s="23">
        <f t="shared" ref="Q2:Q40" si="2">P2*F2</f>
        <v>14744.289999999999</v>
      </c>
      <c r="R2" s="24">
        <v>0.3</v>
      </c>
      <c r="S2" s="25">
        <f t="shared" ref="S2:S40" si="3">P2*R2</f>
        <v>4423.2869999999994</v>
      </c>
      <c r="T2" s="19">
        <f t="shared" ref="T2:T40" si="4">S2*F2</f>
        <v>4423.2869999999994</v>
      </c>
      <c r="U2" s="26">
        <f t="shared" ref="U2:U40" si="5">ROUND(P2+S2,-3)</f>
        <v>19000</v>
      </c>
      <c r="V2" s="19">
        <f t="shared" ref="V2:V40" si="6">F2*U2</f>
        <v>19000</v>
      </c>
    </row>
    <row r="3" spans="1:22" ht="14.25" customHeight="1" x14ac:dyDescent="0.3">
      <c r="A3" s="15" t="s">
        <v>145</v>
      </c>
      <c r="B3" s="16">
        <v>40</v>
      </c>
      <c r="C3" s="16">
        <v>44</v>
      </c>
      <c r="D3" s="16">
        <v>101</v>
      </c>
      <c r="E3" s="16">
        <v>75</v>
      </c>
      <c r="F3" s="18">
        <v>1</v>
      </c>
      <c r="G3" s="19">
        <f>SUMIFS(TeakCosting!$F:$F,TeakCosting!$A:$A,MasterSummary!$A3,TeakCosting!$B:$B,MasterSummary!G$1)</f>
        <v>4285.1000000000004</v>
      </c>
      <c r="H3" s="19">
        <f>SUMIFS(TeakCosting!$F:$F,TeakCosting!$A:$A,MasterSummary!$A3,TeakCosting!$B:$B,MasterSummary!H$1)</f>
        <v>4275</v>
      </c>
      <c r="I3" s="19">
        <f>SUMIFS(TeakCosting!$F:$F,TeakCosting!$A:$A,MasterSummary!$A3,TeakCosting!$B:$B,MasterSummary!I$1)</f>
        <v>1440</v>
      </c>
      <c r="J3" s="19">
        <f>SUMIFS(TeakCosting!$F:$F,TeakCosting!$A:$A,MasterSummary!$A3,TeakCosting!$B:$B,MasterSummary!J$1)</f>
        <v>2000</v>
      </c>
      <c r="K3" s="19">
        <f>SUMIFS(TeakCosting!$F:$F,TeakCosting!$A:$A,MasterSummary!$A3,TeakCosting!$B:$B,MasterSummary!K$1)</f>
        <v>762.5</v>
      </c>
      <c r="L3" s="19">
        <f>SUMIFS(TeakCosting!$F:$F,TeakCosting!$A:$A,MasterSummary!$A3,TeakCosting!$B:$B,MasterSummary!L$1)</f>
        <v>1000</v>
      </c>
      <c r="M3" s="20">
        <v>0</v>
      </c>
      <c r="N3" s="21">
        <v>0.1</v>
      </c>
      <c r="O3" s="19">
        <f t="shared" si="0"/>
        <v>1376.2600000000002</v>
      </c>
      <c r="P3" s="22">
        <f t="shared" si="1"/>
        <v>15138.86</v>
      </c>
      <c r="Q3" s="23">
        <f t="shared" si="2"/>
        <v>15138.86</v>
      </c>
      <c r="R3" s="24">
        <v>0.3</v>
      </c>
      <c r="S3" s="25">
        <f t="shared" si="3"/>
        <v>4541.6580000000004</v>
      </c>
      <c r="T3" s="19">
        <f t="shared" si="4"/>
        <v>4541.6580000000004</v>
      </c>
      <c r="U3" s="26">
        <f t="shared" si="5"/>
        <v>20000</v>
      </c>
      <c r="V3" s="19">
        <f t="shared" si="6"/>
        <v>20000</v>
      </c>
    </row>
    <row r="4" spans="1:22" ht="14.25" customHeight="1" x14ac:dyDescent="0.3">
      <c r="A4" s="15" t="s">
        <v>144</v>
      </c>
      <c r="B4" s="16">
        <v>55</v>
      </c>
      <c r="C4" s="16">
        <v>54</v>
      </c>
      <c r="D4" s="16">
        <v>102</v>
      </c>
      <c r="E4" s="16">
        <v>75</v>
      </c>
      <c r="F4" s="18">
        <v>1</v>
      </c>
      <c r="G4" s="19">
        <f>SUMIFS(TeakCosting!$F:$F,TeakCosting!$A:$A,MasterSummary!$A4,TeakCosting!$B:$B,MasterSummary!G$1)</f>
        <v>7748.4</v>
      </c>
      <c r="H4" s="19">
        <f>SUMIFS(TeakCosting!$F:$F,TeakCosting!$A:$A,MasterSummary!$A4,TeakCosting!$B:$B,MasterSummary!H$1)</f>
        <v>6700</v>
      </c>
      <c r="I4" s="19">
        <f>SUMIFS(TeakCosting!$F:$F,TeakCosting!$A:$A,MasterSummary!$A4,TeakCosting!$B:$B,MasterSummary!I$1)</f>
        <v>1440</v>
      </c>
      <c r="J4" s="19">
        <f>SUMIFS(TeakCosting!$F:$F,TeakCosting!$A:$A,MasterSummary!$A4,TeakCosting!$B:$B,MasterSummary!J$1)</f>
        <v>1500</v>
      </c>
      <c r="K4" s="19">
        <f>SUMIFS(TeakCosting!$F:$F,TeakCosting!$A:$A,MasterSummary!$A4,TeakCosting!$B:$B,MasterSummary!K$1)</f>
        <v>762.5</v>
      </c>
      <c r="L4" s="19">
        <f>SUMIFS(TeakCosting!$F:$F,TeakCosting!$A:$A,MasterSummary!$A4,TeakCosting!$B:$B,MasterSummary!L$1)</f>
        <v>1000</v>
      </c>
      <c r="M4" s="20">
        <v>0</v>
      </c>
      <c r="N4" s="21">
        <v>0.1</v>
      </c>
      <c r="O4" s="19">
        <f t="shared" si="0"/>
        <v>1915.0900000000001</v>
      </c>
      <c r="P4" s="22">
        <f t="shared" si="1"/>
        <v>21065.99</v>
      </c>
      <c r="Q4" s="23">
        <f t="shared" si="2"/>
        <v>21065.99</v>
      </c>
      <c r="R4" s="24">
        <v>0.3</v>
      </c>
      <c r="S4" s="25">
        <f t="shared" si="3"/>
        <v>6319.7970000000005</v>
      </c>
      <c r="T4" s="19">
        <f t="shared" si="4"/>
        <v>6319.7970000000005</v>
      </c>
      <c r="U4" s="26">
        <f t="shared" si="5"/>
        <v>27000</v>
      </c>
      <c r="V4" s="19">
        <f t="shared" si="6"/>
        <v>27000</v>
      </c>
    </row>
    <row r="5" spans="1:22" ht="14.25" customHeight="1" x14ac:dyDescent="0.3">
      <c r="A5" s="15" t="s">
        <v>143</v>
      </c>
      <c r="B5" s="16">
        <v>194</v>
      </c>
      <c r="C5" s="16">
        <v>210</v>
      </c>
      <c r="D5" s="16">
        <v>92</v>
      </c>
      <c r="E5" s="27">
        <v>50</v>
      </c>
      <c r="F5" s="18">
        <v>1</v>
      </c>
      <c r="G5" s="19">
        <f>SUMIFS(TeakCosting!$F:$F,TeakCosting!$A:$A,MasterSummary!$A5,TeakCosting!$B:$B,MasterSummary!G$1)</f>
        <v>36293.5</v>
      </c>
      <c r="H5" s="19">
        <f>SUMIFS(TeakCosting!$F:$F,TeakCosting!$A:$A,MasterSummary!$A5,TeakCosting!$B:$B,MasterSummary!H$1)</f>
        <v>14450</v>
      </c>
      <c r="I5" s="19">
        <f>SUMIFS(TeakCosting!$F:$F,TeakCosting!$A:$A,MasterSummary!$A5,TeakCosting!$B:$B,MasterSummary!I$1)</f>
        <v>12320</v>
      </c>
      <c r="J5" s="19">
        <f>SUMIFS(TeakCosting!$F:$F,TeakCosting!$A:$A,MasterSummary!$A5,TeakCosting!$B:$B,MasterSummary!J$1)</f>
        <v>6000</v>
      </c>
      <c r="K5" s="19">
        <f>SUMIFS(TeakCosting!$F:$F,TeakCosting!$A:$A,MasterSummary!$A5,TeakCosting!$B:$B,MasterSummary!K$1)</f>
        <v>3200</v>
      </c>
      <c r="L5" s="19">
        <f>SUMIFS(TeakCosting!$F:$F,TeakCosting!$A:$A,MasterSummary!$A5,TeakCosting!$B:$B,MasterSummary!L$1)</f>
        <v>1000</v>
      </c>
      <c r="M5" s="20">
        <v>0</v>
      </c>
      <c r="N5" s="21">
        <v>0.1</v>
      </c>
      <c r="O5" s="19">
        <f t="shared" si="0"/>
        <v>7326.35</v>
      </c>
      <c r="P5" s="22">
        <f t="shared" si="1"/>
        <v>80589.850000000006</v>
      </c>
      <c r="Q5" s="23">
        <f t="shared" si="2"/>
        <v>80589.850000000006</v>
      </c>
      <c r="R5" s="24">
        <v>0.3</v>
      </c>
      <c r="S5" s="25">
        <f t="shared" si="3"/>
        <v>24176.955000000002</v>
      </c>
      <c r="T5" s="19">
        <f t="shared" si="4"/>
        <v>24176.955000000002</v>
      </c>
      <c r="U5" s="26">
        <f t="shared" si="5"/>
        <v>105000</v>
      </c>
      <c r="V5" s="19">
        <f t="shared" si="6"/>
        <v>105000</v>
      </c>
    </row>
    <row r="6" spans="1:22" ht="14.25" customHeight="1" x14ac:dyDescent="0.3">
      <c r="A6" s="15" t="s">
        <v>142</v>
      </c>
      <c r="B6" s="16">
        <v>204</v>
      </c>
      <c r="C6" s="16">
        <v>220</v>
      </c>
      <c r="D6" s="16">
        <v>197</v>
      </c>
      <c r="E6" s="27">
        <v>48</v>
      </c>
      <c r="F6" s="18">
        <v>1</v>
      </c>
      <c r="G6" s="19">
        <f>SUMIFS(TeakCosting!$F:$F,TeakCosting!$A:$A,MasterSummary!$A6,TeakCosting!$B:$B,MasterSummary!G$1)</f>
        <v>44839.5</v>
      </c>
      <c r="H6" s="19">
        <f>SUMIFS(TeakCosting!$F:$F,TeakCosting!$A:$A,MasterSummary!$A6,TeakCosting!$B:$B,MasterSummary!H$1)</f>
        <v>11000</v>
      </c>
      <c r="I6" s="19">
        <f>SUMIFS(TeakCosting!$F:$F,TeakCosting!$A:$A,MasterSummary!$A6,TeakCosting!$B:$B,MasterSummary!I$1)</f>
        <v>14880</v>
      </c>
      <c r="J6" s="19">
        <f>SUMIFS(TeakCosting!$F:$F,TeakCosting!$A:$A,MasterSummary!$A6,TeakCosting!$B:$B,MasterSummary!J$1)</f>
        <v>5400</v>
      </c>
      <c r="K6" s="19">
        <f>SUMIFS(TeakCosting!$F:$F,TeakCosting!$A:$A,MasterSummary!$A6,TeakCosting!$B:$B,MasterSummary!K$1)</f>
        <v>4731.25</v>
      </c>
      <c r="L6" s="19">
        <f>SUMIFS(TeakCosting!$F:$F,TeakCosting!$A:$A,MasterSummary!$A6,TeakCosting!$B:$B,MasterSummary!L$1)</f>
        <v>1000</v>
      </c>
      <c r="M6" s="20">
        <v>0</v>
      </c>
      <c r="N6" s="21">
        <v>0.1</v>
      </c>
      <c r="O6" s="19">
        <f t="shared" si="0"/>
        <v>8185.0750000000007</v>
      </c>
      <c r="P6" s="22">
        <f t="shared" si="1"/>
        <v>90035.824999999997</v>
      </c>
      <c r="Q6" s="23">
        <f t="shared" si="2"/>
        <v>90035.824999999997</v>
      </c>
      <c r="R6" s="24">
        <v>0.3</v>
      </c>
      <c r="S6" s="25">
        <f t="shared" si="3"/>
        <v>27010.747499999998</v>
      </c>
      <c r="T6" s="19">
        <f t="shared" si="4"/>
        <v>27010.747499999998</v>
      </c>
      <c r="U6" s="26">
        <f t="shared" si="5"/>
        <v>117000</v>
      </c>
      <c r="V6" s="19">
        <f t="shared" si="6"/>
        <v>117000</v>
      </c>
    </row>
    <row r="7" spans="1:22" ht="14.25" customHeight="1" x14ac:dyDescent="0.3">
      <c r="A7" s="15" t="s">
        <v>141</v>
      </c>
      <c r="B7" s="16">
        <v>288</v>
      </c>
      <c r="C7" s="16">
        <v>217</v>
      </c>
      <c r="D7" s="16">
        <v>110</v>
      </c>
      <c r="E7" s="27">
        <v>48</v>
      </c>
      <c r="F7" s="18">
        <v>1</v>
      </c>
      <c r="G7" s="19">
        <f>SUMIFS(TeakCosting!$F:$F,TeakCosting!$A:$A,MasterSummary!$A7,TeakCosting!$B:$B,MasterSummary!G$1)</f>
        <v>33117.999999999993</v>
      </c>
      <c r="H7" s="19">
        <f>SUMIFS(TeakCosting!$F:$F,TeakCosting!$A:$A,MasterSummary!$A7,TeakCosting!$B:$B,MasterSummary!H$1)</f>
        <v>14850</v>
      </c>
      <c r="I7" s="19">
        <f>SUMIFS(TeakCosting!$F:$F,TeakCosting!$A:$A,MasterSummary!$A7,TeakCosting!$B:$B,MasterSummary!I$1)</f>
        <v>20480</v>
      </c>
      <c r="J7" s="19">
        <f>SUMIFS(TeakCosting!$F:$F,TeakCosting!$A:$A,MasterSummary!$A7,TeakCosting!$B:$B,MasterSummary!J$1)</f>
        <v>9900</v>
      </c>
      <c r="K7" s="19">
        <f>SUMIFS(TeakCosting!$F:$F,TeakCosting!$A:$A,MasterSummary!$A7,TeakCosting!$B:$B,MasterSummary!K$1)</f>
        <v>22642.397499999999</v>
      </c>
      <c r="L7" s="19">
        <f>SUMIFS(TeakCosting!$F:$F,TeakCosting!$A:$A,MasterSummary!$A7,TeakCosting!$B:$B,MasterSummary!L$1)</f>
        <v>1000</v>
      </c>
      <c r="M7" s="20">
        <v>0</v>
      </c>
      <c r="N7" s="21">
        <v>0.1</v>
      </c>
      <c r="O7" s="19">
        <f t="shared" si="0"/>
        <v>10199.03975</v>
      </c>
      <c r="P7" s="22">
        <f t="shared" si="1"/>
        <v>112189.43724999999</v>
      </c>
      <c r="Q7" s="23">
        <f t="shared" si="2"/>
        <v>112189.43724999999</v>
      </c>
      <c r="R7" s="24">
        <v>0.3</v>
      </c>
      <c r="S7" s="25">
        <f t="shared" si="3"/>
        <v>33656.831174999992</v>
      </c>
      <c r="T7" s="19">
        <f t="shared" si="4"/>
        <v>33656.831174999992</v>
      </c>
      <c r="U7" s="26">
        <f t="shared" si="5"/>
        <v>146000</v>
      </c>
      <c r="V7" s="19">
        <f t="shared" si="6"/>
        <v>146000</v>
      </c>
    </row>
    <row r="8" spans="1:22" ht="14.25" customHeight="1" x14ac:dyDescent="0.3">
      <c r="A8" s="15" t="s">
        <v>140</v>
      </c>
      <c r="B8" s="16">
        <v>196</v>
      </c>
      <c r="C8" s="16">
        <v>208</v>
      </c>
      <c r="D8" s="16">
        <v>112</v>
      </c>
      <c r="E8" s="27">
        <v>50</v>
      </c>
      <c r="F8" s="18">
        <v>1</v>
      </c>
      <c r="G8" s="19">
        <f>SUMIFS(TeakCosting!$F:$F,TeakCosting!$A:$A,MasterSummary!$A8,TeakCosting!$B:$B,MasterSummary!G$1)</f>
        <v>37559.9</v>
      </c>
      <c r="H8" s="19">
        <f>SUMIFS(TeakCosting!$F:$F,TeakCosting!$A:$A,MasterSummary!$A8,TeakCosting!$B:$B,MasterSummary!H$1)</f>
        <v>8925</v>
      </c>
      <c r="I8" s="19">
        <f>SUMIFS(TeakCosting!$F:$F,TeakCosting!$A:$A,MasterSummary!$A8,TeakCosting!$B:$B,MasterSummary!I$1)</f>
        <v>12880</v>
      </c>
      <c r="J8" s="19">
        <f>SUMIFS(TeakCosting!$F:$F,TeakCosting!$A:$A,MasterSummary!$A8,TeakCosting!$B:$B,MasterSummary!J$1)</f>
        <v>8100</v>
      </c>
      <c r="K8" s="19">
        <f>SUMIFS(TeakCosting!$F:$F,TeakCosting!$A:$A,MasterSummary!$A8,TeakCosting!$B:$B,MasterSummary!K$1)</f>
        <v>3896.875</v>
      </c>
      <c r="L8" s="19">
        <f>SUMIFS(TeakCosting!$F:$F,TeakCosting!$A:$A,MasterSummary!$A8,TeakCosting!$B:$B,MasterSummary!L$1)</f>
        <v>1000</v>
      </c>
      <c r="M8" s="20">
        <v>0</v>
      </c>
      <c r="N8" s="21">
        <v>0.1</v>
      </c>
      <c r="O8" s="19">
        <f t="shared" si="0"/>
        <v>7236.1774999999998</v>
      </c>
      <c r="P8" s="22">
        <f t="shared" si="1"/>
        <v>79597.952499999999</v>
      </c>
      <c r="Q8" s="23">
        <f t="shared" si="2"/>
        <v>79597.952499999999</v>
      </c>
      <c r="R8" s="24">
        <v>0.3</v>
      </c>
      <c r="S8" s="25">
        <f t="shared" si="3"/>
        <v>23879.385749999998</v>
      </c>
      <c r="T8" s="19">
        <f t="shared" si="4"/>
        <v>23879.385749999998</v>
      </c>
      <c r="U8" s="26">
        <f t="shared" si="5"/>
        <v>103000</v>
      </c>
      <c r="V8" s="19">
        <f t="shared" si="6"/>
        <v>103000</v>
      </c>
    </row>
    <row r="9" spans="1:22" ht="14.25" customHeight="1" x14ac:dyDescent="0.3">
      <c r="A9" s="15" t="s">
        <v>139</v>
      </c>
      <c r="B9" s="16">
        <v>141</v>
      </c>
      <c r="C9" s="16">
        <v>38</v>
      </c>
      <c r="D9" s="16">
        <v>45</v>
      </c>
      <c r="E9" s="27"/>
      <c r="F9" s="18">
        <v>1</v>
      </c>
      <c r="G9" s="19">
        <f>SUMIFS(TeakCosting!$F:$F,TeakCosting!$A:$A,MasterSummary!$A9,TeakCosting!$B:$B,MasterSummary!G$1)</f>
        <v>5283</v>
      </c>
      <c r="H9" s="19">
        <f>SUMIFS(TeakCosting!$F:$F,TeakCosting!$A:$A,MasterSummary!$A9,TeakCosting!$B:$B,MasterSummary!H$1)</f>
        <v>2700</v>
      </c>
      <c r="I9" s="19">
        <f>SUMIFS(TeakCosting!$F:$F,TeakCosting!$A:$A,MasterSummary!$A9,TeakCosting!$B:$B,MasterSummary!I$1)</f>
        <v>1920</v>
      </c>
      <c r="J9" s="19">
        <f>SUMIFS(TeakCosting!$F:$F,TeakCosting!$A:$A,MasterSummary!$A9,TeakCosting!$B:$B,MasterSummary!J$1)</f>
        <v>4000</v>
      </c>
      <c r="K9" s="19">
        <f>SUMIFS(TeakCosting!$F:$F,TeakCosting!$A:$A,MasterSummary!$A9,TeakCosting!$B:$B,MasterSummary!K$1)</f>
        <v>2806.25</v>
      </c>
      <c r="L9" s="19">
        <f>SUMIFS(TeakCosting!$F:$F,TeakCosting!$A:$A,MasterSummary!$A9,TeakCosting!$B:$B,MasterSummary!L$1)</f>
        <v>1000</v>
      </c>
      <c r="M9" s="20">
        <v>0</v>
      </c>
      <c r="N9" s="21">
        <v>0.1</v>
      </c>
      <c r="O9" s="19">
        <f t="shared" si="0"/>
        <v>1770.9250000000002</v>
      </c>
      <c r="P9" s="22">
        <f t="shared" si="1"/>
        <v>19480.174999999999</v>
      </c>
      <c r="Q9" s="23">
        <f t="shared" si="2"/>
        <v>19480.174999999999</v>
      </c>
      <c r="R9" s="24">
        <v>0.3</v>
      </c>
      <c r="S9" s="25">
        <f t="shared" si="3"/>
        <v>5844.0524999999998</v>
      </c>
      <c r="T9" s="19">
        <f t="shared" si="4"/>
        <v>5844.0524999999998</v>
      </c>
      <c r="U9" s="26">
        <f t="shared" si="5"/>
        <v>25000</v>
      </c>
      <c r="V9" s="19">
        <f t="shared" si="6"/>
        <v>25000</v>
      </c>
    </row>
    <row r="10" spans="1:22" ht="14.25" customHeight="1" x14ac:dyDescent="0.3">
      <c r="A10" s="15" t="s">
        <v>138</v>
      </c>
      <c r="B10" s="28"/>
      <c r="C10" s="27"/>
      <c r="D10" s="27"/>
      <c r="E10" s="27"/>
      <c r="F10" s="18">
        <v>1</v>
      </c>
      <c r="G10" s="19">
        <f>SUMIFS(TeakCosting!$F:$F,TeakCosting!$A:$A,MasterSummary!$A10,TeakCosting!$B:$B,MasterSummary!G$1)</f>
        <v>15438.1</v>
      </c>
      <c r="H10" s="19">
        <f>SUMIFS(TeakCosting!$F:$F,TeakCosting!$A:$A,MasterSummary!$A10,TeakCosting!$B:$B,MasterSummary!H$1)</f>
        <v>6000</v>
      </c>
      <c r="I10" s="19">
        <f>SUMIFS(TeakCosting!$F:$F,TeakCosting!$A:$A,MasterSummary!$A10,TeakCosting!$B:$B,MasterSummary!I$1)</f>
        <v>6480</v>
      </c>
      <c r="J10" s="19">
        <f>SUMIFS(TeakCosting!$F:$F,TeakCosting!$A:$A,MasterSummary!$A10,TeakCosting!$B:$B,MasterSummary!J$1)</f>
        <v>3500</v>
      </c>
      <c r="K10" s="19">
        <f>SUMIFS(TeakCosting!$F:$F,TeakCosting!$A:$A,MasterSummary!$A10,TeakCosting!$B:$B,MasterSummary!K$1)</f>
        <v>2400</v>
      </c>
      <c r="L10" s="19">
        <f>SUMIFS(TeakCosting!$F:$F,TeakCosting!$A:$A,MasterSummary!$A10,TeakCosting!$B:$B,MasterSummary!L$1)</f>
        <v>1000</v>
      </c>
      <c r="M10" s="20">
        <v>0</v>
      </c>
      <c r="N10" s="21">
        <v>0.1</v>
      </c>
      <c r="O10" s="19">
        <f t="shared" si="0"/>
        <v>3481.81</v>
      </c>
      <c r="P10" s="22">
        <f t="shared" si="1"/>
        <v>38299.909999999996</v>
      </c>
      <c r="Q10" s="23">
        <f t="shared" si="2"/>
        <v>38299.909999999996</v>
      </c>
      <c r="R10" s="24">
        <v>0.3</v>
      </c>
      <c r="S10" s="25">
        <f t="shared" si="3"/>
        <v>11489.972999999998</v>
      </c>
      <c r="T10" s="19">
        <f t="shared" si="4"/>
        <v>11489.972999999998</v>
      </c>
      <c r="U10" s="26">
        <f t="shared" si="5"/>
        <v>50000</v>
      </c>
      <c r="V10" s="19">
        <f t="shared" si="6"/>
        <v>50000</v>
      </c>
    </row>
    <row r="11" spans="1:22" ht="14.25" customHeight="1" x14ac:dyDescent="0.3">
      <c r="A11" s="15" t="s">
        <v>137</v>
      </c>
      <c r="B11" s="16">
        <v>158</v>
      </c>
      <c r="C11" s="16">
        <v>64</v>
      </c>
      <c r="D11" s="16">
        <v>70</v>
      </c>
      <c r="E11" s="27">
        <v>45</v>
      </c>
      <c r="F11" s="18">
        <v>1</v>
      </c>
      <c r="G11" s="19">
        <f>SUMIFS(TeakCosting!$F:$F,TeakCosting!$A:$A,MasterSummary!$A11,TeakCosting!$B:$B,MasterSummary!G$1)</f>
        <v>7865.8</v>
      </c>
      <c r="H11" s="19">
        <f>SUMIFS(TeakCosting!$F:$F,TeakCosting!$A:$A,MasterSummary!$A11,TeakCosting!$B:$B,MasterSummary!H$1)</f>
        <v>4500</v>
      </c>
      <c r="I11" s="19">
        <f>SUMIFS(TeakCosting!$F:$F,TeakCosting!$A:$A,MasterSummary!$A11,TeakCosting!$B:$B,MasterSummary!I$1)</f>
        <v>3200</v>
      </c>
      <c r="J11" s="19">
        <f>SUMIFS(TeakCosting!$F:$F,TeakCosting!$A:$A,MasterSummary!$A11,TeakCosting!$B:$B,MasterSummary!J$1)</f>
        <v>7000</v>
      </c>
      <c r="K11" s="19">
        <f>SUMIFS(TeakCosting!$F:$F,TeakCosting!$A:$A,MasterSummary!$A11,TeakCosting!$B:$B,MasterSummary!K$1)</f>
        <v>3009.375</v>
      </c>
      <c r="L11" s="19">
        <f>SUMIFS(TeakCosting!$F:$F,TeakCosting!$A:$A,MasterSummary!$A11,TeakCosting!$B:$B,MasterSummary!L$1)</f>
        <v>1000</v>
      </c>
      <c r="M11" s="20">
        <v>0</v>
      </c>
      <c r="N11" s="21">
        <v>0.1</v>
      </c>
      <c r="O11" s="19">
        <f t="shared" si="0"/>
        <v>2657.5174999999999</v>
      </c>
      <c r="P11" s="22">
        <f t="shared" si="1"/>
        <v>29232.692499999997</v>
      </c>
      <c r="Q11" s="23">
        <f t="shared" si="2"/>
        <v>29232.692499999997</v>
      </c>
      <c r="R11" s="24">
        <v>0.3</v>
      </c>
      <c r="S11" s="25">
        <f t="shared" si="3"/>
        <v>8769.8077499999981</v>
      </c>
      <c r="T11" s="19">
        <f t="shared" si="4"/>
        <v>8769.8077499999981</v>
      </c>
      <c r="U11" s="26">
        <f t="shared" si="5"/>
        <v>38000</v>
      </c>
      <c r="V11" s="19">
        <f t="shared" si="6"/>
        <v>38000</v>
      </c>
    </row>
    <row r="12" spans="1:22" ht="14.25" customHeight="1" x14ac:dyDescent="0.3">
      <c r="A12" s="15" t="s">
        <v>136</v>
      </c>
      <c r="B12" s="16">
        <v>76</v>
      </c>
      <c r="C12" s="16">
        <v>76</v>
      </c>
      <c r="D12" s="16">
        <v>36</v>
      </c>
      <c r="E12" s="27"/>
      <c r="F12" s="18">
        <v>1</v>
      </c>
      <c r="G12" s="19">
        <f>SUMIFS(TeakCosting!$F:$F,TeakCosting!$A:$A,MasterSummary!$A12,TeakCosting!$B:$B,MasterSummary!G$1)</f>
        <v>8100.5999999999985</v>
      </c>
      <c r="H12" s="19">
        <f>SUMIFS(TeakCosting!$F:$F,TeakCosting!$A:$A,MasterSummary!$A12,TeakCosting!$B:$B,MasterSummary!H$1)</f>
        <v>2500</v>
      </c>
      <c r="I12" s="19">
        <f>SUMIFS(TeakCosting!$F:$F,TeakCosting!$A:$A,MasterSummary!$A12,TeakCosting!$B:$B,MasterSummary!I$1)</f>
        <v>3680</v>
      </c>
      <c r="J12" s="19">
        <f>SUMIFS(TeakCosting!$F:$F,TeakCosting!$A:$A,MasterSummary!$A12,TeakCosting!$B:$B,MasterSummary!J$1)</f>
        <v>0</v>
      </c>
      <c r="K12" s="19">
        <f>SUMIFS(TeakCosting!$F:$F,TeakCosting!$A:$A,MasterSummary!$A12,TeakCosting!$B:$B,MasterSummary!K$1)</f>
        <v>0</v>
      </c>
      <c r="L12" s="19">
        <f>SUMIFS(TeakCosting!$F:$F,TeakCosting!$A:$A,MasterSummary!$A12,TeakCosting!$B:$B,MasterSummary!L$1)</f>
        <v>1000</v>
      </c>
      <c r="M12" s="20">
        <v>0</v>
      </c>
      <c r="N12" s="21">
        <v>0.1</v>
      </c>
      <c r="O12" s="19">
        <f t="shared" si="0"/>
        <v>1528.06</v>
      </c>
      <c r="P12" s="22">
        <f t="shared" si="1"/>
        <v>16808.66</v>
      </c>
      <c r="Q12" s="23">
        <f t="shared" si="2"/>
        <v>16808.66</v>
      </c>
      <c r="R12" s="24">
        <v>0.3</v>
      </c>
      <c r="S12" s="25">
        <f t="shared" si="3"/>
        <v>5042.598</v>
      </c>
      <c r="T12" s="19">
        <f t="shared" si="4"/>
        <v>5042.598</v>
      </c>
      <c r="U12" s="26">
        <f t="shared" si="5"/>
        <v>22000</v>
      </c>
      <c r="V12" s="19">
        <f t="shared" si="6"/>
        <v>22000</v>
      </c>
    </row>
    <row r="13" spans="1:22" ht="14.25" customHeight="1" x14ac:dyDescent="0.3">
      <c r="A13" s="15" t="s">
        <v>135</v>
      </c>
      <c r="B13" s="16">
        <v>129</v>
      </c>
      <c r="C13" s="16">
        <v>76</v>
      </c>
      <c r="D13" s="16">
        <v>40</v>
      </c>
      <c r="E13" s="27"/>
      <c r="F13" s="18">
        <v>1</v>
      </c>
      <c r="G13" s="19">
        <f>SUMIFS(TeakCosting!$F:$F,TeakCosting!$A:$A,MasterSummary!$A13,TeakCosting!$B:$B,MasterSummary!G$1)</f>
        <v>10155.1</v>
      </c>
      <c r="H13" s="19">
        <f>SUMIFS(TeakCosting!$F:$F,TeakCosting!$A:$A,MasterSummary!$A13,TeakCosting!$B:$B,MasterSummary!H$1)</f>
        <v>5000</v>
      </c>
      <c r="I13" s="19">
        <f>SUMIFS(TeakCosting!$F:$F,TeakCosting!$A:$A,MasterSummary!$A13,TeakCosting!$B:$B,MasterSummary!I$1)</f>
        <v>5120</v>
      </c>
      <c r="J13" s="19">
        <f>SUMIFS(TeakCosting!$F:$F,TeakCosting!$A:$A,MasterSummary!$A13,TeakCosting!$B:$B,MasterSummary!J$1)</f>
        <v>0</v>
      </c>
      <c r="K13" s="19">
        <f>SUMIFS(TeakCosting!$F:$F,TeakCosting!$A:$A,MasterSummary!$A13,TeakCosting!$B:$B,MasterSummary!K$1)</f>
        <v>985</v>
      </c>
      <c r="L13" s="19">
        <f>SUMIFS(TeakCosting!$F:$F,TeakCosting!$A:$A,MasterSummary!$A13,TeakCosting!$B:$B,MasterSummary!L$1)</f>
        <v>1000</v>
      </c>
      <c r="M13" s="20">
        <v>0</v>
      </c>
      <c r="N13" s="21">
        <v>0.1</v>
      </c>
      <c r="O13" s="19">
        <f t="shared" si="0"/>
        <v>2226.0099999999998</v>
      </c>
      <c r="P13" s="22">
        <f t="shared" si="1"/>
        <v>24486.109999999997</v>
      </c>
      <c r="Q13" s="23">
        <f t="shared" si="2"/>
        <v>24486.109999999997</v>
      </c>
      <c r="R13" s="24">
        <v>0.3</v>
      </c>
      <c r="S13" s="25">
        <f t="shared" si="3"/>
        <v>7345.8329999999987</v>
      </c>
      <c r="T13" s="19">
        <f t="shared" si="4"/>
        <v>7345.8329999999987</v>
      </c>
      <c r="U13" s="26">
        <f t="shared" si="5"/>
        <v>32000</v>
      </c>
      <c r="V13" s="19">
        <f t="shared" si="6"/>
        <v>32000</v>
      </c>
    </row>
    <row r="14" spans="1:22" ht="14.25" customHeight="1" x14ac:dyDescent="0.3">
      <c r="A14" s="15" t="s">
        <v>134</v>
      </c>
      <c r="B14" s="16">
        <v>102</v>
      </c>
      <c r="C14" s="16">
        <v>68</v>
      </c>
      <c r="D14" s="16">
        <v>45</v>
      </c>
      <c r="E14" s="27"/>
      <c r="F14" s="18">
        <v>1</v>
      </c>
      <c r="G14" s="19">
        <f>SUMIFS(TeakCosting!$F:$F,TeakCosting!$A:$A,MasterSummary!$A14,TeakCosting!$B:$B,MasterSummary!G$1)</f>
        <v>11857.4</v>
      </c>
      <c r="H14" s="19">
        <f>SUMIFS(TeakCosting!$F:$F,TeakCosting!$A:$A,MasterSummary!$A14,TeakCosting!$B:$B,MasterSummary!H$1)</f>
        <v>3900</v>
      </c>
      <c r="I14" s="19">
        <f>SUMIFS(TeakCosting!$F:$F,TeakCosting!$A:$A,MasterSummary!$A14,TeakCosting!$B:$B,MasterSummary!I$1)</f>
        <v>3680</v>
      </c>
      <c r="J14" s="19">
        <f>SUMIFS(TeakCosting!$F:$F,TeakCosting!$A:$A,MasterSummary!$A14,TeakCosting!$B:$B,MasterSummary!J$1)</f>
        <v>0</v>
      </c>
      <c r="K14" s="19">
        <f>SUMIFS(TeakCosting!$F:$F,TeakCosting!$A:$A,MasterSummary!$A14,TeakCosting!$B:$B,MasterSummary!K$1)</f>
        <v>0</v>
      </c>
      <c r="L14" s="19">
        <f>SUMIFS(TeakCosting!$F:$F,TeakCosting!$A:$A,MasterSummary!$A14,TeakCosting!$B:$B,MasterSummary!L$1)</f>
        <v>1000</v>
      </c>
      <c r="M14" s="20">
        <v>0</v>
      </c>
      <c r="N14" s="21">
        <v>0.1</v>
      </c>
      <c r="O14" s="19">
        <f t="shared" si="0"/>
        <v>2043.7400000000002</v>
      </c>
      <c r="P14" s="22">
        <f t="shared" si="1"/>
        <v>22481.140000000003</v>
      </c>
      <c r="Q14" s="23">
        <f t="shared" si="2"/>
        <v>22481.140000000003</v>
      </c>
      <c r="R14" s="24">
        <v>0.3</v>
      </c>
      <c r="S14" s="25">
        <f t="shared" si="3"/>
        <v>6744.3420000000006</v>
      </c>
      <c r="T14" s="19">
        <f t="shared" si="4"/>
        <v>6744.3420000000006</v>
      </c>
      <c r="U14" s="26">
        <f t="shared" si="5"/>
        <v>29000</v>
      </c>
      <c r="V14" s="19">
        <f t="shared" si="6"/>
        <v>29000</v>
      </c>
    </row>
    <row r="15" spans="1:22" ht="14.25" customHeight="1" x14ac:dyDescent="0.3">
      <c r="A15" s="15" t="s">
        <v>133</v>
      </c>
      <c r="B15" s="16">
        <v>65</v>
      </c>
      <c r="C15" s="16">
        <v>83</v>
      </c>
      <c r="D15" s="16">
        <v>91</v>
      </c>
      <c r="E15" s="16">
        <v>39</v>
      </c>
      <c r="F15" s="18">
        <v>1</v>
      </c>
      <c r="G15" s="19">
        <f>SUMIFS(TeakCosting!$F:$F,TeakCosting!$A:$A,MasterSummary!$A15,TeakCosting!$B:$B,MasterSummary!G$1)</f>
        <v>5928.7</v>
      </c>
      <c r="H15" s="19">
        <f>SUMIFS(TeakCosting!$F:$F,TeakCosting!$A:$A,MasterSummary!$A15,TeakCosting!$B:$B,MasterSummary!H$1)</f>
        <v>3500</v>
      </c>
      <c r="I15" s="19">
        <f>SUMIFS(TeakCosting!$F:$F,TeakCosting!$A:$A,MasterSummary!$A15,TeakCosting!$B:$B,MasterSummary!I$1)</f>
        <v>2000</v>
      </c>
      <c r="J15" s="19">
        <f>SUMIFS(TeakCosting!$F:$F,TeakCosting!$A:$A,MasterSummary!$A15,TeakCosting!$B:$B,MasterSummary!J$1)</f>
        <v>9000</v>
      </c>
      <c r="K15" s="19">
        <f>SUMIFS(TeakCosting!$F:$F,TeakCosting!$A:$A,MasterSummary!$A15,TeakCosting!$B:$B,MasterSummary!K$1)</f>
        <v>3650</v>
      </c>
      <c r="L15" s="19">
        <f>SUMIFS(TeakCosting!$F:$F,TeakCosting!$A:$A,MasterSummary!$A15,TeakCosting!$B:$B,MasterSummary!L$1)</f>
        <v>1000</v>
      </c>
      <c r="M15" s="20">
        <v>0</v>
      </c>
      <c r="N15" s="21">
        <v>0.1</v>
      </c>
      <c r="O15" s="19">
        <f t="shared" si="0"/>
        <v>2507.8700000000003</v>
      </c>
      <c r="P15" s="22">
        <f t="shared" si="1"/>
        <v>27586.57</v>
      </c>
      <c r="Q15" s="23">
        <f t="shared" si="2"/>
        <v>27586.57</v>
      </c>
      <c r="R15" s="24">
        <v>0.3</v>
      </c>
      <c r="S15" s="25">
        <f t="shared" si="3"/>
        <v>8275.9709999999995</v>
      </c>
      <c r="T15" s="19">
        <f t="shared" si="4"/>
        <v>8275.9709999999995</v>
      </c>
      <c r="U15" s="26">
        <f t="shared" si="5"/>
        <v>36000</v>
      </c>
      <c r="V15" s="19">
        <f t="shared" si="6"/>
        <v>36000</v>
      </c>
    </row>
    <row r="16" spans="1:22" ht="14.25" customHeight="1" x14ac:dyDescent="0.3">
      <c r="A16" s="15" t="s">
        <v>132</v>
      </c>
      <c r="B16" s="16">
        <v>65</v>
      </c>
      <c r="C16" s="16">
        <v>83</v>
      </c>
      <c r="D16" s="16">
        <v>91</v>
      </c>
      <c r="E16" s="16">
        <v>39</v>
      </c>
      <c r="F16" s="18">
        <v>1</v>
      </c>
      <c r="G16" s="19">
        <f>SUMIFS(TeakCosting!$F:$F,TeakCosting!$A:$A,MasterSummary!$A16,TeakCosting!$B:$B,MasterSummary!G$1)</f>
        <v>8570.2000000000007</v>
      </c>
      <c r="H16" s="19">
        <f>SUMIFS(TeakCosting!$F:$F,TeakCosting!$A:$A,MasterSummary!$A16,TeakCosting!$B:$B,MasterSummary!H$1)</f>
        <v>7800</v>
      </c>
      <c r="I16" s="19">
        <f>SUMIFS(TeakCosting!$F:$F,TeakCosting!$A:$A,MasterSummary!$A16,TeakCosting!$B:$B,MasterSummary!I$1)</f>
        <v>2720</v>
      </c>
      <c r="J16" s="19">
        <f>SUMIFS(TeakCosting!$F:$F,TeakCosting!$A:$A,MasterSummary!$A16,TeakCosting!$B:$B,MasterSummary!J$1)</f>
        <v>1000</v>
      </c>
      <c r="K16" s="19">
        <f>SUMIFS(TeakCosting!$F:$F,TeakCosting!$A:$A,MasterSummary!$A16,TeakCosting!$B:$B,MasterSummary!K$1)</f>
        <v>600</v>
      </c>
      <c r="L16" s="19">
        <f>SUMIFS(TeakCosting!$F:$F,TeakCosting!$A:$A,MasterSummary!$A16,TeakCosting!$B:$B,MasterSummary!L$1)</f>
        <v>1000</v>
      </c>
      <c r="M16" s="20">
        <v>0</v>
      </c>
      <c r="N16" s="21">
        <v>0.1</v>
      </c>
      <c r="O16" s="19">
        <f t="shared" si="0"/>
        <v>2169.02</v>
      </c>
      <c r="P16" s="22">
        <f t="shared" si="1"/>
        <v>23859.22</v>
      </c>
      <c r="Q16" s="23">
        <f t="shared" si="2"/>
        <v>23859.22</v>
      </c>
      <c r="R16" s="24">
        <v>0.3</v>
      </c>
      <c r="S16" s="25">
        <f t="shared" si="3"/>
        <v>7157.7660000000005</v>
      </c>
      <c r="T16" s="19">
        <f t="shared" si="4"/>
        <v>7157.7660000000005</v>
      </c>
      <c r="U16" s="26">
        <f t="shared" si="5"/>
        <v>31000</v>
      </c>
      <c r="V16" s="19">
        <f t="shared" si="6"/>
        <v>31000</v>
      </c>
    </row>
    <row r="17" spans="1:22" ht="14.25" customHeight="1" x14ac:dyDescent="0.3">
      <c r="A17" s="15" t="s">
        <v>131</v>
      </c>
      <c r="B17" s="16">
        <v>54</v>
      </c>
      <c r="C17" s="16">
        <v>61</v>
      </c>
      <c r="D17" s="16">
        <v>89</v>
      </c>
      <c r="E17" s="16">
        <v>45</v>
      </c>
      <c r="F17" s="18">
        <v>1</v>
      </c>
      <c r="G17" s="19">
        <f>SUMIFS(TeakCosting!$F:$F,TeakCosting!$A:$A,MasterSummary!$A17,TeakCosting!$B:$B,MasterSummary!G$1)</f>
        <v>3932.9</v>
      </c>
      <c r="H17" s="19">
        <f>SUMIFS(TeakCosting!$F:$F,TeakCosting!$A:$A,MasterSummary!$A17,TeakCosting!$B:$B,MasterSummary!H$1)</f>
        <v>2000</v>
      </c>
      <c r="I17" s="19">
        <f>SUMIFS(TeakCosting!$F:$F,TeakCosting!$A:$A,MasterSummary!$A17,TeakCosting!$B:$B,MasterSummary!I$1)</f>
        <v>1440</v>
      </c>
      <c r="J17" s="19">
        <f>SUMIFS(TeakCosting!$F:$F,TeakCosting!$A:$A,MasterSummary!$A17,TeakCosting!$B:$B,MasterSummary!J$1)</f>
        <v>8000</v>
      </c>
      <c r="K17" s="19">
        <f>SUMIFS(TeakCosting!$F:$F,TeakCosting!$A:$A,MasterSummary!$A17,TeakCosting!$B:$B,MasterSummary!K$1)</f>
        <v>2400</v>
      </c>
      <c r="L17" s="19">
        <f>SUMIFS(TeakCosting!$F:$F,TeakCosting!$A:$A,MasterSummary!$A17,TeakCosting!$B:$B,MasterSummary!L$1)</f>
        <v>1000</v>
      </c>
      <c r="M17" s="20">
        <v>0</v>
      </c>
      <c r="N17" s="21">
        <v>0.1</v>
      </c>
      <c r="O17" s="19">
        <f t="shared" si="0"/>
        <v>1877.2900000000002</v>
      </c>
      <c r="P17" s="22">
        <f t="shared" si="1"/>
        <v>20650.190000000002</v>
      </c>
      <c r="Q17" s="23">
        <f t="shared" si="2"/>
        <v>20650.190000000002</v>
      </c>
      <c r="R17" s="24">
        <v>0.3</v>
      </c>
      <c r="S17" s="25">
        <f t="shared" si="3"/>
        <v>6195.0570000000007</v>
      </c>
      <c r="T17" s="19">
        <f t="shared" si="4"/>
        <v>6195.0570000000007</v>
      </c>
      <c r="U17" s="26">
        <f t="shared" si="5"/>
        <v>27000</v>
      </c>
      <c r="V17" s="19">
        <f t="shared" si="6"/>
        <v>27000</v>
      </c>
    </row>
    <row r="18" spans="1:22" ht="14.25" customHeight="1" x14ac:dyDescent="0.3">
      <c r="A18" s="15" t="s">
        <v>130</v>
      </c>
      <c r="B18" s="16">
        <v>62</v>
      </c>
      <c r="C18" s="16">
        <v>76</v>
      </c>
      <c r="D18" s="16">
        <v>82</v>
      </c>
      <c r="E18" s="16">
        <v>41</v>
      </c>
      <c r="F18" s="18">
        <v>1</v>
      </c>
      <c r="G18" s="19">
        <f>SUMIFS(TeakCosting!$F:$F,TeakCosting!$A:$A,MasterSummary!$A18,TeakCosting!$B:$B,MasterSummary!G$1)</f>
        <v>9685.5</v>
      </c>
      <c r="H18" s="19">
        <f>SUMIFS(TeakCosting!$F:$F,TeakCosting!$A:$A,MasterSummary!$A18,TeakCosting!$B:$B,MasterSummary!H$1)</f>
        <v>4500</v>
      </c>
      <c r="I18" s="19">
        <f>SUMIFS(TeakCosting!$F:$F,TeakCosting!$A:$A,MasterSummary!$A18,TeakCosting!$B:$B,MasterSummary!I$1)</f>
        <v>2720</v>
      </c>
      <c r="J18" s="19">
        <f>SUMIFS(TeakCosting!$F:$F,TeakCosting!$A:$A,MasterSummary!$A18,TeakCosting!$B:$B,MasterSummary!J$1)</f>
        <v>6000</v>
      </c>
      <c r="K18" s="19">
        <f>SUMIFS(TeakCosting!$F:$F,TeakCosting!$A:$A,MasterSummary!$A18,TeakCosting!$B:$B,MasterSummary!K$1)</f>
        <v>2968.75</v>
      </c>
      <c r="L18" s="19">
        <f>SUMIFS(TeakCosting!$F:$F,TeakCosting!$A:$A,MasterSummary!$A18,TeakCosting!$B:$B,MasterSummary!L$1)</f>
        <v>1000</v>
      </c>
      <c r="M18" s="20">
        <v>0</v>
      </c>
      <c r="N18" s="21">
        <v>0.1</v>
      </c>
      <c r="O18" s="19">
        <f t="shared" si="0"/>
        <v>2687.4250000000002</v>
      </c>
      <c r="P18" s="22">
        <f t="shared" si="1"/>
        <v>29561.674999999999</v>
      </c>
      <c r="Q18" s="23">
        <f t="shared" si="2"/>
        <v>29561.674999999999</v>
      </c>
      <c r="R18" s="24">
        <v>0.3</v>
      </c>
      <c r="S18" s="25">
        <f t="shared" si="3"/>
        <v>8868.5024999999987</v>
      </c>
      <c r="T18" s="19">
        <f t="shared" si="4"/>
        <v>8868.5024999999987</v>
      </c>
      <c r="U18" s="26">
        <f t="shared" si="5"/>
        <v>38000</v>
      </c>
      <c r="V18" s="19">
        <f t="shared" si="6"/>
        <v>38000</v>
      </c>
    </row>
    <row r="19" spans="1:22" ht="14.25" customHeight="1" x14ac:dyDescent="0.3">
      <c r="A19" s="15" t="s">
        <v>129</v>
      </c>
      <c r="B19" s="16">
        <v>67</v>
      </c>
      <c r="C19" s="16">
        <v>77</v>
      </c>
      <c r="D19" s="16">
        <v>70</v>
      </c>
      <c r="E19" s="16">
        <v>37</v>
      </c>
      <c r="F19" s="18">
        <v>1</v>
      </c>
      <c r="G19" s="19">
        <f>SUMIFS(TeakCosting!$F:$F,TeakCosting!$A:$A,MasterSummary!$A19,TeakCosting!$B:$B,MasterSummary!G$1)</f>
        <v>9098.5</v>
      </c>
      <c r="H19" s="19">
        <f>SUMIFS(TeakCosting!$F:$F,TeakCosting!$A:$A,MasterSummary!$A19,TeakCosting!$B:$B,MasterSummary!H$1)</f>
        <v>4000</v>
      </c>
      <c r="I19" s="19">
        <f>SUMIFS(TeakCosting!$F:$F,TeakCosting!$A:$A,MasterSummary!$A19,TeakCosting!$B:$B,MasterSummary!I$1)</f>
        <v>3840</v>
      </c>
      <c r="J19" s="19">
        <f>SUMIFS(TeakCosting!$F:$F,TeakCosting!$A:$A,MasterSummary!$A19,TeakCosting!$B:$B,MasterSummary!J$1)</f>
        <v>0</v>
      </c>
      <c r="K19" s="19">
        <f>SUMIFS(TeakCosting!$F:$F,TeakCosting!$A:$A,MasterSummary!$A19,TeakCosting!$B:$B,MasterSummary!K$1)</f>
        <v>0</v>
      </c>
      <c r="L19" s="19">
        <f>SUMIFS(TeakCosting!$F:$F,TeakCosting!$A:$A,MasterSummary!$A19,TeakCosting!$B:$B,MasterSummary!L$1)</f>
        <v>1000</v>
      </c>
      <c r="M19" s="20">
        <v>0</v>
      </c>
      <c r="N19" s="21">
        <v>0.1</v>
      </c>
      <c r="O19" s="19">
        <f t="shared" si="0"/>
        <v>1793.8500000000001</v>
      </c>
      <c r="P19" s="22">
        <f t="shared" si="1"/>
        <v>19732.349999999999</v>
      </c>
      <c r="Q19" s="23">
        <f t="shared" si="2"/>
        <v>19732.349999999999</v>
      </c>
      <c r="R19" s="24">
        <v>0.3</v>
      </c>
      <c r="S19" s="25">
        <f t="shared" si="3"/>
        <v>5919.704999999999</v>
      </c>
      <c r="T19" s="19">
        <f t="shared" si="4"/>
        <v>5919.704999999999</v>
      </c>
      <c r="U19" s="26">
        <f t="shared" si="5"/>
        <v>26000</v>
      </c>
      <c r="V19" s="19">
        <f t="shared" si="6"/>
        <v>26000</v>
      </c>
    </row>
    <row r="20" spans="1:22" ht="14.25" customHeight="1" x14ac:dyDescent="0.3">
      <c r="A20" s="15" t="s">
        <v>128</v>
      </c>
      <c r="B20" s="16">
        <v>45</v>
      </c>
      <c r="C20" s="16">
        <v>52</v>
      </c>
      <c r="D20" s="16">
        <v>79</v>
      </c>
      <c r="E20" s="16">
        <v>45</v>
      </c>
      <c r="F20" s="18">
        <v>1</v>
      </c>
      <c r="G20" s="19">
        <f>SUMIFS(TeakCosting!$F:$F,TeakCosting!$A:$A,MasterSummary!$A20,TeakCosting!$B:$B,MasterSummary!G$1)</f>
        <v>3580.7</v>
      </c>
      <c r="H20" s="19">
        <f>SUMIFS(TeakCosting!$F:$F,TeakCosting!$A:$A,MasterSummary!$A20,TeakCosting!$B:$B,MasterSummary!H$1)</f>
        <v>3450</v>
      </c>
      <c r="I20" s="19">
        <f>SUMIFS(TeakCosting!$F:$F,TeakCosting!$A:$A,MasterSummary!$A20,TeakCosting!$B:$B,MasterSummary!I$1)</f>
        <v>880</v>
      </c>
      <c r="J20" s="19">
        <f>SUMIFS(TeakCosting!$F:$F,TeakCosting!$A:$A,MasterSummary!$A20,TeakCosting!$B:$B,MasterSummary!J$1)</f>
        <v>4000</v>
      </c>
      <c r="K20" s="19">
        <f>SUMIFS(TeakCosting!$F:$F,TeakCosting!$A:$A,MasterSummary!$A20,TeakCosting!$B:$B,MasterSummary!K$1)</f>
        <v>1200</v>
      </c>
      <c r="L20" s="19">
        <f>SUMIFS(TeakCosting!$F:$F,TeakCosting!$A:$A,MasterSummary!$A20,TeakCosting!$B:$B,MasterSummary!L$1)</f>
        <v>1000</v>
      </c>
      <c r="M20" s="20">
        <v>0</v>
      </c>
      <c r="N20" s="21">
        <v>0.1</v>
      </c>
      <c r="O20" s="19">
        <f t="shared" si="0"/>
        <v>1411.0700000000002</v>
      </c>
      <c r="P20" s="22">
        <f t="shared" si="1"/>
        <v>15521.77</v>
      </c>
      <c r="Q20" s="23">
        <f t="shared" si="2"/>
        <v>15521.77</v>
      </c>
      <c r="R20" s="24">
        <v>0.3</v>
      </c>
      <c r="S20" s="25">
        <f t="shared" si="3"/>
        <v>4656.5309999999999</v>
      </c>
      <c r="T20" s="19">
        <f t="shared" si="4"/>
        <v>4656.5309999999999</v>
      </c>
      <c r="U20" s="26">
        <f t="shared" si="5"/>
        <v>20000</v>
      </c>
      <c r="V20" s="19">
        <f t="shared" si="6"/>
        <v>20000</v>
      </c>
    </row>
    <row r="21" spans="1:22" ht="14.25" customHeight="1" x14ac:dyDescent="0.3">
      <c r="A21" s="15" t="s">
        <v>127</v>
      </c>
      <c r="B21" s="16">
        <v>44</v>
      </c>
      <c r="C21" s="16">
        <v>51</v>
      </c>
      <c r="D21" s="16">
        <v>87</v>
      </c>
      <c r="E21" s="16">
        <v>45</v>
      </c>
      <c r="F21" s="18">
        <v>1</v>
      </c>
      <c r="G21" s="19">
        <f>SUMIFS(TeakCosting!$F:$F,TeakCosting!$A:$A,MasterSummary!$A21,TeakCosting!$B:$B,MasterSummary!G$1)</f>
        <v>3111.1</v>
      </c>
      <c r="H21" s="19">
        <f>SUMIFS(TeakCosting!$F:$F,TeakCosting!$A:$A,MasterSummary!$A21,TeakCosting!$B:$B,MasterSummary!H$1)</f>
        <v>4500</v>
      </c>
      <c r="I21" s="19">
        <f>SUMIFS(TeakCosting!$F:$F,TeakCosting!$A:$A,MasterSummary!$A21,TeakCosting!$B:$B,MasterSummary!I$1)</f>
        <v>1040</v>
      </c>
      <c r="J21" s="19">
        <f>SUMIFS(TeakCosting!$F:$F,TeakCosting!$A:$A,MasterSummary!$A21,TeakCosting!$B:$B,MasterSummary!J$1)</f>
        <v>1500</v>
      </c>
      <c r="K21" s="19">
        <f>SUMIFS(TeakCosting!$F:$F,TeakCosting!$A:$A,MasterSummary!$A21,TeakCosting!$B:$B,MasterSummary!K$1)</f>
        <v>803.125</v>
      </c>
      <c r="L21" s="19">
        <f>SUMIFS(TeakCosting!$F:$F,TeakCosting!$A:$A,MasterSummary!$A21,TeakCosting!$B:$B,MasterSummary!L$1)</f>
        <v>1000</v>
      </c>
      <c r="M21" s="20">
        <v>0</v>
      </c>
      <c r="N21" s="21">
        <v>0.1</v>
      </c>
      <c r="O21" s="19">
        <f t="shared" si="0"/>
        <v>1195.4225000000001</v>
      </c>
      <c r="P21" s="22">
        <f t="shared" si="1"/>
        <v>13149.647500000001</v>
      </c>
      <c r="Q21" s="23">
        <f t="shared" si="2"/>
        <v>13149.647500000001</v>
      </c>
      <c r="R21" s="24">
        <v>0.3</v>
      </c>
      <c r="S21" s="25">
        <f t="shared" si="3"/>
        <v>3944.8942500000003</v>
      </c>
      <c r="T21" s="19">
        <f t="shared" si="4"/>
        <v>3944.8942500000003</v>
      </c>
      <c r="U21" s="26">
        <f t="shared" si="5"/>
        <v>17000</v>
      </c>
      <c r="V21" s="19">
        <f t="shared" si="6"/>
        <v>17000</v>
      </c>
    </row>
    <row r="22" spans="1:22" ht="14.25" customHeight="1" x14ac:dyDescent="0.3">
      <c r="A22" s="15" t="s">
        <v>126</v>
      </c>
      <c r="B22" s="16">
        <v>50</v>
      </c>
      <c r="C22" s="16">
        <v>50</v>
      </c>
      <c r="D22" s="16">
        <v>77</v>
      </c>
      <c r="E22" s="16">
        <v>45</v>
      </c>
      <c r="F22" s="18">
        <v>1</v>
      </c>
      <c r="G22" s="19">
        <f>SUMIFS(TeakCosting!$F:$F,TeakCosting!$A:$A,MasterSummary!$A22,TeakCosting!$B:$B,MasterSummary!G$1)</f>
        <v>6398.3</v>
      </c>
      <c r="H22" s="19">
        <f>SUMIFS(TeakCosting!$F:$F,TeakCosting!$A:$A,MasterSummary!$A22,TeakCosting!$B:$B,MasterSummary!H$1)</f>
        <v>5300</v>
      </c>
      <c r="I22" s="19">
        <f>SUMIFS(TeakCosting!$F:$F,TeakCosting!$A:$A,MasterSummary!$A22,TeakCosting!$B:$B,MasterSummary!I$1)</f>
        <v>1920</v>
      </c>
      <c r="J22" s="19">
        <f>SUMIFS(TeakCosting!$F:$F,TeakCosting!$A:$A,MasterSummary!$A22,TeakCosting!$B:$B,MasterSummary!J$1)</f>
        <v>0</v>
      </c>
      <c r="K22" s="19">
        <f>SUMIFS(TeakCosting!$F:$F,TeakCosting!$A:$A,MasterSummary!$A22,TeakCosting!$B:$B,MasterSummary!K$1)</f>
        <v>0</v>
      </c>
      <c r="L22" s="19">
        <f>SUMIFS(TeakCosting!$F:$F,TeakCosting!$A:$A,MasterSummary!$A22,TeakCosting!$B:$B,MasterSummary!L$1)</f>
        <v>1000</v>
      </c>
      <c r="M22" s="20">
        <v>0</v>
      </c>
      <c r="N22" s="21">
        <v>0.1</v>
      </c>
      <c r="O22" s="19">
        <f t="shared" si="0"/>
        <v>1461.83</v>
      </c>
      <c r="P22" s="22">
        <f t="shared" si="1"/>
        <v>16080.13</v>
      </c>
      <c r="Q22" s="23">
        <f t="shared" si="2"/>
        <v>16080.13</v>
      </c>
      <c r="R22" s="24">
        <v>0.3</v>
      </c>
      <c r="S22" s="25">
        <f t="shared" si="3"/>
        <v>4824.0389999999998</v>
      </c>
      <c r="T22" s="19">
        <f t="shared" si="4"/>
        <v>4824.0389999999998</v>
      </c>
      <c r="U22" s="26">
        <f t="shared" si="5"/>
        <v>21000</v>
      </c>
      <c r="V22" s="19">
        <f t="shared" si="6"/>
        <v>21000</v>
      </c>
    </row>
    <row r="23" spans="1:22" ht="14.25" customHeight="1" x14ac:dyDescent="0.3">
      <c r="A23" s="15" t="s">
        <v>125</v>
      </c>
      <c r="B23" s="16">
        <v>198</v>
      </c>
      <c r="C23" s="16">
        <v>92</v>
      </c>
      <c r="D23" s="16">
        <v>75</v>
      </c>
      <c r="E23" s="27"/>
      <c r="F23" s="18">
        <v>1</v>
      </c>
      <c r="G23" s="19">
        <f>SUMIFS(TeakCosting!$F:$F,TeakCosting!$A:$A,MasterSummary!$A23,TeakCosting!$B:$B,MasterSummary!G$1)</f>
        <v>30230.500000000004</v>
      </c>
      <c r="H23" s="19">
        <f>SUMIFS(TeakCosting!$F:$F,TeakCosting!$A:$A,MasterSummary!$A23,TeakCosting!$B:$B,MasterSummary!H$1)</f>
        <v>7000</v>
      </c>
      <c r="I23" s="19">
        <f>SUMIFS(TeakCosting!$F:$F,TeakCosting!$A:$A,MasterSummary!$A23,TeakCosting!$B:$B,MasterSummary!I$1)</f>
        <v>13280</v>
      </c>
      <c r="J23" s="19">
        <f>SUMIFS(TeakCosting!$F:$F,TeakCosting!$A:$A,MasterSummary!$A23,TeakCosting!$B:$B,MasterSummary!J$1)</f>
        <v>0</v>
      </c>
      <c r="K23" s="19">
        <f>SUMIFS(TeakCosting!$F:$F,TeakCosting!$A:$A,MasterSummary!$A23,TeakCosting!$B:$B,MasterSummary!K$1)</f>
        <v>3047.92</v>
      </c>
      <c r="L23" s="19">
        <f>SUMIFS(TeakCosting!$F:$F,TeakCosting!$A:$A,MasterSummary!$A23,TeakCosting!$B:$B,MasterSummary!L$1)</f>
        <v>1000</v>
      </c>
      <c r="M23" s="20">
        <v>0</v>
      </c>
      <c r="N23" s="21">
        <v>0.1</v>
      </c>
      <c r="O23" s="19">
        <f t="shared" si="0"/>
        <v>5455.8420000000006</v>
      </c>
      <c r="P23" s="22">
        <f t="shared" si="1"/>
        <v>60014.262000000002</v>
      </c>
      <c r="Q23" s="23">
        <f t="shared" si="2"/>
        <v>60014.262000000002</v>
      </c>
      <c r="R23" s="24">
        <v>0.3</v>
      </c>
      <c r="S23" s="25">
        <f t="shared" si="3"/>
        <v>18004.278600000001</v>
      </c>
      <c r="T23" s="19">
        <f t="shared" si="4"/>
        <v>18004.278600000001</v>
      </c>
      <c r="U23" s="26">
        <f t="shared" si="5"/>
        <v>78000</v>
      </c>
      <c r="V23" s="19">
        <f t="shared" si="6"/>
        <v>78000</v>
      </c>
    </row>
    <row r="24" spans="1:22" ht="14.25" customHeight="1" x14ac:dyDescent="0.3">
      <c r="A24" s="15" t="s">
        <v>124</v>
      </c>
      <c r="B24" s="16">
        <v>48</v>
      </c>
      <c r="C24" s="16">
        <v>48</v>
      </c>
      <c r="D24" s="16">
        <v>49</v>
      </c>
      <c r="E24" s="27"/>
      <c r="F24" s="18">
        <v>1</v>
      </c>
      <c r="G24" s="19">
        <f>SUMIFS(TeakCosting!$F:$F,TeakCosting!$A:$A,MasterSummary!$A24,TeakCosting!$B:$B,MasterSummary!G$1)</f>
        <v>6574.4000000000015</v>
      </c>
      <c r="H24" s="19">
        <f>SUMIFS(TeakCosting!$F:$F,TeakCosting!$A:$A,MasterSummary!$A24,TeakCosting!$B:$B,MasterSummary!H$1)</f>
        <v>3500</v>
      </c>
      <c r="I24" s="19">
        <f>SUMIFS(TeakCosting!$F:$F,TeakCosting!$A:$A,MasterSummary!$A24,TeakCosting!$B:$B,MasterSummary!I$1)</f>
        <v>3120</v>
      </c>
      <c r="J24" s="19">
        <f>SUMIFS(TeakCosting!$F:$F,TeakCosting!$A:$A,MasterSummary!$A24,TeakCosting!$B:$B,MasterSummary!J$1)</f>
        <v>0</v>
      </c>
      <c r="K24" s="19">
        <f>SUMIFS(TeakCosting!$F:$F,TeakCosting!$A:$A,MasterSummary!$A24,TeakCosting!$B:$B,MasterSummary!K$1)</f>
        <v>761.98</v>
      </c>
      <c r="L24" s="19">
        <f>SUMIFS(TeakCosting!$F:$F,TeakCosting!$A:$A,MasterSummary!$A24,TeakCosting!$B:$B,MasterSummary!L$1)</f>
        <v>1000</v>
      </c>
      <c r="M24" s="20">
        <v>0</v>
      </c>
      <c r="N24" s="21">
        <v>0.1</v>
      </c>
      <c r="O24" s="19">
        <f t="shared" si="0"/>
        <v>1495.6380000000001</v>
      </c>
      <c r="P24" s="22">
        <f t="shared" si="1"/>
        <v>16452.018</v>
      </c>
      <c r="Q24" s="23">
        <f t="shared" si="2"/>
        <v>16452.018</v>
      </c>
      <c r="R24" s="24">
        <v>0.3</v>
      </c>
      <c r="S24" s="25">
        <f t="shared" si="3"/>
        <v>4935.6053999999995</v>
      </c>
      <c r="T24" s="19">
        <f t="shared" si="4"/>
        <v>4935.6053999999995</v>
      </c>
      <c r="U24" s="26">
        <f t="shared" si="5"/>
        <v>21000</v>
      </c>
      <c r="V24" s="19">
        <f t="shared" si="6"/>
        <v>21000</v>
      </c>
    </row>
    <row r="25" spans="1:22" ht="14.25" customHeight="1" x14ac:dyDescent="0.3">
      <c r="A25" s="15" t="s">
        <v>123</v>
      </c>
      <c r="B25" s="16">
        <v>40</v>
      </c>
      <c r="C25" s="16">
        <v>40</v>
      </c>
      <c r="D25" s="16">
        <v>53</v>
      </c>
      <c r="E25" s="27"/>
      <c r="F25" s="18">
        <v>1</v>
      </c>
      <c r="G25" s="19">
        <f>SUMIFS(TeakCosting!$F:$F,TeakCosting!$A:$A,MasterSummary!$A25,TeakCosting!$B:$B,MasterSummary!G$1)</f>
        <v>2788.25</v>
      </c>
      <c r="H25" s="19">
        <f>SUMIFS(TeakCosting!$F:$F,TeakCosting!$A:$A,MasterSummary!$A25,TeakCosting!$B:$B,MasterSummary!H$1)</f>
        <v>2800</v>
      </c>
      <c r="I25" s="19">
        <f>SUMIFS(TeakCosting!$F:$F,TeakCosting!$A:$A,MasterSummary!$A25,TeakCosting!$B:$B,MasterSummary!I$1)</f>
        <v>960</v>
      </c>
      <c r="J25" s="19">
        <f>SUMIFS(TeakCosting!$F:$F,TeakCosting!$A:$A,MasterSummary!$A25,TeakCosting!$B:$B,MasterSummary!J$1)</f>
        <v>0</v>
      </c>
      <c r="K25" s="19">
        <f>SUMIFS(TeakCosting!$F:$F,TeakCosting!$A:$A,MasterSummary!$A25,TeakCosting!$B:$B,MasterSummary!K$1)</f>
        <v>0</v>
      </c>
      <c r="L25" s="19">
        <f>SUMIFS(TeakCosting!$F:$F,TeakCosting!$A:$A,MasterSummary!$A25,TeakCosting!$B:$B,MasterSummary!L$1)</f>
        <v>1000</v>
      </c>
      <c r="M25" s="20">
        <v>0</v>
      </c>
      <c r="N25" s="21">
        <v>0.1</v>
      </c>
      <c r="O25" s="19">
        <f t="shared" si="0"/>
        <v>754.82500000000005</v>
      </c>
      <c r="P25" s="22">
        <f t="shared" si="1"/>
        <v>8303.0750000000007</v>
      </c>
      <c r="Q25" s="23">
        <f t="shared" si="2"/>
        <v>8303.0750000000007</v>
      </c>
      <c r="R25" s="24">
        <v>0.3</v>
      </c>
      <c r="S25" s="25">
        <f t="shared" si="3"/>
        <v>2490.9225000000001</v>
      </c>
      <c r="T25" s="19">
        <f t="shared" si="4"/>
        <v>2490.9225000000001</v>
      </c>
      <c r="U25" s="26">
        <f t="shared" si="5"/>
        <v>11000</v>
      </c>
      <c r="V25" s="19">
        <f t="shared" si="6"/>
        <v>11000</v>
      </c>
    </row>
    <row r="26" spans="1:22" ht="14.25" customHeight="1" x14ac:dyDescent="0.3">
      <c r="A26" s="15" t="s">
        <v>122</v>
      </c>
      <c r="B26" s="16">
        <v>45</v>
      </c>
      <c r="C26" s="16">
        <v>45</v>
      </c>
      <c r="D26" s="16">
        <v>53</v>
      </c>
      <c r="E26" s="27"/>
      <c r="F26" s="18">
        <v>1</v>
      </c>
      <c r="G26" s="19">
        <f>SUMIFS(TeakCosting!$F:$F,TeakCosting!$A:$A,MasterSummary!$A26,TeakCosting!$B:$B,MasterSummary!G$1)</f>
        <v>3463.3</v>
      </c>
      <c r="H26" s="19">
        <f>SUMIFS(TeakCosting!$F:$F,TeakCosting!$A:$A,MasterSummary!$A26,TeakCosting!$B:$B,MasterSummary!H$1)</f>
        <v>3050</v>
      </c>
      <c r="I26" s="19">
        <f>SUMIFS(TeakCosting!$F:$F,TeakCosting!$A:$A,MasterSummary!$A26,TeakCosting!$B:$B,MasterSummary!I$1)</f>
        <v>1120</v>
      </c>
      <c r="J26" s="19">
        <f>SUMIFS(TeakCosting!$F:$F,TeakCosting!$A:$A,MasterSummary!$A26,TeakCosting!$B:$B,MasterSummary!J$1)</f>
        <v>0</v>
      </c>
      <c r="K26" s="19">
        <f>SUMIFS(TeakCosting!$F:$F,TeakCosting!$A:$A,MasterSummary!$A26,TeakCosting!$B:$B,MasterSummary!K$1)</f>
        <v>0</v>
      </c>
      <c r="L26" s="19">
        <f>SUMIFS(TeakCosting!$F:$F,TeakCosting!$A:$A,MasterSummary!$A26,TeakCosting!$B:$B,MasterSummary!L$1)</f>
        <v>1000</v>
      </c>
      <c r="M26" s="20">
        <v>0</v>
      </c>
      <c r="N26" s="21">
        <v>0.1</v>
      </c>
      <c r="O26" s="19">
        <f t="shared" si="0"/>
        <v>863.32999999999993</v>
      </c>
      <c r="P26" s="22">
        <f t="shared" si="1"/>
        <v>9496.6299999999992</v>
      </c>
      <c r="Q26" s="23">
        <f t="shared" si="2"/>
        <v>9496.6299999999992</v>
      </c>
      <c r="R26" s="24">
        <v>0.3</v>
      </c>
      <c r="S26" s="25">
        <f t="shared" si="3"/>
        <v>2848.9889999999996</v>
      </c>
      <c r="T26" s="19">
        <f t="shared" si="4"/>
        <v>2848.9889999999996</v>
      </c>
      <c r="U26" s="26">
        <f t="shared" si="5"/>
        <v>12000</v>
      </c>
      <c r="V26" s="19">
        <f t="shared" si="6"/>
        <v>12000</v>
      </c>
    </row>
    <row r="27" spans="1:22" ht="14.25" customHeight="1" x14ac:dyDescent="0.3">
      <c r="A27" s="15" t="s">
        <v>121</v>
      </c>
      <c r="B27" s="16">
        <v>56</v>
      </c>
      <c r="C27" s="16">
        <v>40</v>
      </c>
      <c r="D27" s="16">
        <v>45</v>
      </c>
      <c r="E27" s="27"/>
      <c r="F27" s="18">
        <v>1</v>
      </c>
      <c r="G27" s="19">
        <f>SUMIFS(TeakCosting!$F:$F,TeakCosting!$A:$A,MasterSummary!$A27,TeakCosting!$B:$B,MasterSummary!G$1)</f>
        <v>10566</v>
      </c>
      <c r="H27" s="19">
        <f>SUMIFS(TeakCosting!$F:$F,TeakCosting!$A:$A,MasterSummary!$A27,TeakCosting!$B:$B,MasterSummary!H$1)</f>
        <v>5400</v>
      </c>
      <c r="I27" s="19">
        <f>SUMIFS(TeakCosting!$F:$F,TeakCosting!$A:$A,MasterSummary!$A27,TeakCosting!$B:$B,MasterSummary!I$1)</f>
        <v>5120</v>
      </c>
      <c r="J27" s="19">
        <f>SUMIFS(TeakCosting!$F:$F,TeakCosting!$A:$A,MasterSummary!$A27,TeakCosting!$B:$B,MasterSummary!J$1)</f>
        <v>0</v>
      </c>
      <c r="K27" s="19">
        <f>SUMIFS(TeakCosting!$F:$F,TeakCosting!$A:$A,MasterSummary!$A27,TeakCosting!$B:$B,MasterSummary!K$1)</f>
        <v>1145.3125</v>
      </c>
      <c r="L27" s="19">
        <f>SUMIFS(TeakCosting!$F:$F,TeakCosting!$A:$A,MasterSummary!$A27,TeakCosting!$B:$B,MasterSummary!L$1)</f>
        <v>1000</v>
      </c>
      <c r="M27" s="20">
        <v>0</v>
      </c>
      <c r="N27" s="21">
        <v>0.1</v>
      </c>
      <c r="O27" s="19">
        <f t="shared" si="0"/>
        <v>2323.1312499999999</v>
      </c>
      <c r="P27" s="22">
        <f t="shared" si="1"/>
        <v>25554.443749999999</v>
      </c>
      <c r="Q27" s="23">
        <f t="shared" si="2"/>
        <v>25554.443749999999</v>
      </c>
      <c r="R27" s="24">
        <v>0.3</v>
      </c>
      <c r="S27" s="25">
        <f t="shared" si="3"/>
        <v>7666.3331249999992</v>
      </c>
      <c r="T27" s="19">
        <f t="shared" si="4"/>
        <v>7666.3331249999992</v>
      </c>
      <c r="U27" s="26">
        <f t="shared" si="5"/>
        <v>33000</v>
      </c>
      <c r="V27" s="19">
        <f t="shared" si="6"/>
        <v>33000</v>
      </c>
    </row>
    <row r="28" spans="1:22" ht="14.25" customHeight="1" x14ac:dyDescent="0.3">
      <c r="A28" s="15" t="s">
        <v>105</v>
      </c>
      <c r="B28" s="16">
        <v>45</v>
      </c>
      <c r="C28" s="16">
        <v>45</v>
      </c>
      <c r="D28" s="16">
        <v>45</v>
      </c>
      <c r="E28" s="27"/>
      <c r="F28" s="18">
        <v>1</v>
      </c>
      <c r="G28" s="19">
        <f>SUMIFS(TeakCosting!$F:$F,TeakCosting!$A:$A,MasterSummary!$A28,TeakCosting!$B:$B,MasterSummary!G$1)</f>
        <v>2935</v>
      </c>
      <c r="H28" s="19">
        <f>SUMIFS(TeakCosting!$F:$F,TeakCosting!$A:$A,MasterSummary!$A28,TeakCosting!$B:$B,MasterSummary!H$1)</f>
        <v>2000</v>
      </c>
      <c r="I28" s="19">
        <f>SUMIFS(TeakCosting!$F:$F,TeakCosting!$A:$A,MasterSummary!$A28,TeakCosting!$B:$B,MasterSummary!I$1)</f>
        <v>960</v>
      </c>
      <c r="J28" s="19">
        <f>SUMIFS(TeakCosting!$F:$F,TeakCosting!$A:$A,MasterSummary!$A28,TeakCosting!$B:$B,MasterSummary!J$1)</f>
        <v>0</v>
      </c>
      <c r="K28" s="19">
        <f>SUMIFS(TeakCosting!$F:$F,TeakCosting!$A:$A,MasterSummary!$A28,TeakCosting!$B:$B,MasterSummary!K$1)</f>
        <v>0</v>
      </c>
      <c r="L28" s="19">
        <f>SUMIFS(TeakCosting!$F:$F,TeakCosting!$A:$A,MasterSummary!$A28,TeakCosting!$B:$B,MasterSummary!L$1)</f>
        <v>1000</v>
      </c>
      <c r="M28" s="20">
        <v>0</v>
      </c>
      <c r="N28" s="21">
        <v>0.1</v>
      </c>
      <c r="O28" s="19">
        <f t="shared" si="0"/>
        <v>689.5</v>
      </c>
      <c r="P28" s="22">
        <f t="shared" si="1"/>
        <v>7584.5</v>
      </c>
      <c r="Q28" s="23">
        <f t="shared" si="2"/>
        <v>7584.5</v>
      </c>
      <c r="R28" s="24">
        <v>0.3</v>
      </c>
      <c r="S28" s="25">
        <f t="shared" si="3"/>
        <v>2275.35</v>
      </c>
      <c r="T28" s="19">
        <f t="shared" si="4"/>
        <v>2275.35</v>
      </c>
      <c r="U28" s="26">
        <f t="shared" si="5"/>
        <v>10000</v>
      </c>
      <c r="V28" s="19">
        <f t="shared" si="6"/>
        <v>10000</v>
      </c>
    </row>
    <row r="29" spans="1:22" ht="14.25" customHeight="1" x14ac:dyDescent="0.3">
      <c r="A29" s="15" t="s">
        <v>120</v>
      </c>
      <c r="B29" s="16">
        <v>46</v>
      </c>
      <c r="C29" s="16">
        <v>41</v>
      </c>
      <c r="D29" s="16">
        <v>46</v>
      </c>
      <c r="E29" s="27"/>
      <c r="F29" s="18">
        <v>1</v>
      </c>
      <c r="G29" s="19">
        <f>SUMIFS(TeakCosting!$F:$F,TeakCosting!$A:$A,MasterSummary!$A29,TeakCosting!$B:$B,MasterSummary!G$1)</f>
        <v>9039.7999999999993</v>
      </c>
      <c r="H29" s="19">
        <f>SUMIFS(TeakCosting!$F:$F,TeakCosting!$A:$A,MasterSummary!$A29,TeakCosting!$B:$B,MasterSummary!H$1)</f>
        <v>5225</v>
      </c>
      <c r="I29" s="19">
        <f>SUMIFS(TeakCosting!$F:$F,TeakCosting!$A:$A,MasterSummary!$A29,TeakCosting!$B:$B,MasterSummary!I$1)</f>
        <v>4160</v>
      </c>
      <c r="J29" s="19">
        <f>SUMIFS(TeakCosting!$F:$F,TeakCosting!$A:$A,MasterSummary!$A29,TeakCosting!$B:$B,MasterSummary!J$1)</f>
        <v>0</v>
      </c>
      <c r="K29" s="19">
        <f>SUMIFS(TeakCosting!$F:$F,TeakCosting!$A:$A,MasterSummary!$A29,TeakCosting!$B:$B,MasterSummary!K$1)</f>
        <v>1669.2725</v>
      </c>
      <c r="L29" s="19">
        <f>SUMIFS(TeakCosting!$F:$F,TeakCosting!$A:$A,MasterSummary!$A29,TeakCosting!$B:$B,MasterSummary!L$1)</f>
        <v>1000</v>
      </c>
      <c r="M29" s="20">
        <v>0</v>
      </c>
      <c r="N29" s="21">
        <v>0.1</v>
      </c>
      <c r="O29" s="19">
        <f t="shared" si="0"/>
        <v>2109.4072499999997</v>
      </c>
      <c r="P29" s="22">
        <f t="shared" si="1"/>
        <v>23203.479749999999</v>
      </c>
      <c r="Q29" s="23">
        <f t="shared" si="2"/>
        <v>23203.479749999999</v>
      </c>
      <c r="R29" s="24">
        <v>0.3</v>
      </c>
      <c r="S29" s="25">
        <f t="shared" si="3"/>
        <v>6961.043924999999</v>
      </c>
      <c r="T29" s="19">
        <f t="shared" si="4"/>
        <v>6961.043924999999</v>
      </c>
      <c r="U29" s="26">
        <f t="shared" si="5"/>
        <v>30000</v>
      </c>
      <c r="V29" s="19">
        <f t="shared" si="6"/>
        <v>30000</v>
      </c>
    </row>
    <row r="30" spans="1:22" ht="14.25" customHeight="1" x14ac:dyDescent="0.3">
      <c r="A30" s="15" t="s">
        <v>119</v>
      </c>
      <c r="B30" s="16">
        <v>170</v>
      </c>
      <c r="C30" s="16">
        <v>84</v>
      </c>
      <c r="D30" s="16">
        <v>79</v>
      </c>
      <c r="E30" s="16">
        <v>43</v>
      </c>
      <c r="F30" s="18">
        <v>1</v>
      </c>
      <c r="G30" s="19">
        <f>SUMIFS(TeakCosting!$F:$F,TeakCosting!$A:$A,MasterSummary!$A30,TeakCosting!$B:$B,MasterSummary!G$1)</f>
        <v>17962.2</v>
      </c>
      <c r="H30" s="19">
        <f>SUMIFS(TeakCosting!$F:$F,TeakCosting!$A:$A,MasterSummary!$A30,TeakCosting!$B:$B,MasterSummary!H$1)</f>
        <v>8000</v>
      </c>
      <c r="I30" s="19">
        <f>SUMIFS(TeakCosting!$F:$F,TeakCosting!$A:$A,MasterSummary!$A30,TeakCosting!$B:$B,MasterSummary!I$1)</f>
        <v>5280</v>
      </c>
      <c r="J30" s="19">
        <f>SUMIFS(TeakCosting!$F:$F,TeakCosting!$A:$A,MasterSummary!$A30,TeakCosting!$B:$B,MasterSummary!J$1)</f>
        <v>24000</v>
      </c>
      <c r="K30" s="19">
        <f>SUMIFS(TeakCosting!$F:$F,TeakCosting!$A:$A,MasterSummary!$A30,TeakCosting!$B:$B,MasterSummary!K$1)</f>
        <v>5400</v>
      </c>
      <c r="L30" s="19">
        <f>SUMIFS(TeakCosting!$F:$F,TeakCosting!$A:$A,MasterSummary!$A30,TeakCosting!$B:$B,MasterSummary!L$1)</f>
        <v>1000</v>
      </c>
      <c r="M30" s="20">
        <v>0</v>
      </c>
      <c r="N30" s="21">
        <v>0.1</v>
      </c>
      <c r="O30" s="19">
        <f t="shared" si="0"/>
        <v>6164.22</v>
      </c>
      <c r="P30" s="22">
        <f t="shared" si="1"/>
        <v>67806.42</v>
      </c>
      <c r="Q30" s="23">
        <f t="shared" si="2"/>
        <v>67806.42</v>
      </c>
      <c r="R30" s="24">
        <v>0.3</v>
      </c>
      <c r="S30" s="25">
        <f t="shared" si="3"/>
        <v>20341.925999999999</v>
      </c>
      <c r="T30" s="19">
        <f t="shared" si="4"/>
        <v>20341.925999999999</v>
      </c>
      <c r="U30" s="26">
        <f t="shared" si="5"/>
        <v>88000</v>
      </c>
      <c r="V30" s="19">
        <f t="shared" si="6"/>
        <v>88000</v>
      </c>
    </row>
    <row r="31" spans="1:22" ht="14.25" customHeight="1" x14ac:dyDescent="0.3">
      <c r="A31" s="15" t="s">
        <v>118</v>
      </c>
      <c r="B31" s="16">
        <v>255</v>
      </c>
      <c r="C31" s="16">
        <v>75</v>
      </c>
      <c r="D31" s="16">
        <v>84</v>
      </c>
      <c r="E31" s="16">
        <v>40</v>
      </c>
      <c r="F31" s="18">
        <v>1</v>
      </c>
      <c r="G31" s="19">
        <f>SUMIFS(TeakCosting!$F:$F,TeakCosting!$A:$A,MasterSummary!$A31,TeakCosting!$B:$B,MasterSummary!G$1)</f>
        <v>21542.9</v>
      </c>
      <c r="H31" s="19">
        <f>SUMIFS(TeakCosting!$F:$F,TeakCosting!$A:$A,MasterSummary!$A31,TeakCosting!$B:$B,MasterSummary!H$1)</f>
        <v>4500</v>
      </c>
      <c r="I31" s="19">
        <f>SUMIFS(TeakCosting!$F:$F,TeakCosting!$A:$A,MasterSummary!$A31,TeakCosting!$B:$B,MasterSummary!I$1)</f>
        <v>7520</v>
      </c>
      <c r="J31" s="19">
        <f>SUMIFS(TeakCosting!$F:$F,TeakCosting!$A:$A,MasterSummary!$A31,TeakCosting!$B:$B,MasterSummary!J$1)</f>
        <v>32000</v>
      </c>
      <c r="K31" s="19">
        <f>SUMIFS(TeakCosting!$F:$F,TeakCosting!$A:$A,MasterSummary!$A31,TeakCosting!$B:$B,MasterSummary!K$1)</f>
        <v>10200</v>
      </c>
      <c r="L31" s="19">
        <f>SUMIFS(TeakCosting!$F:$F,TeakCosting!$A:$A,MasterSummary!$A31,TeakCosting!$B:$B,MasterSummary!L$1)</f>
        <v>1000</v>
      </c>
      <c r="M31" s="20">
        <v>0</v>
      </c>
      <c r="N31" s="21">
        <v>0.1</v>
      </c>
      <c r="O31" s="19">
        <f t="shared" si="0"/>
        <v>7676.29</v>
      </c>
      <c r="P31" s="22">
        <f t="shared" si="1"/>
        <v>84439.189999999988</v>
      </c>
      <c r="Q31" s="23">
        <f t="shared" si="2"/>
        <v>84439.189999999988</v>
      </c>
      <c r="R31" s="24">
        <v>0.3</v>
      </c>
      <c r="S31" s="25">
        <f t="shared" si="3"/>
        <v>25331.756999999994</v>
      </c>
      <c r="T31" s="19">
        <f t="shared" si="4"/>
        <v>25331.756999999994</v>
      </c>
      <c r="U31" s="26">
        <f t="shared" si="5"/>
        <v>110000</v>
      </c>
      <c r="V31" s="19">
        <f t="shared" si="6"/>
        <v>110000</v>
      </c>
    </row>
    <row r="32" spans="1:22" ht="14.25" customHeight="1" x14ac:dyDescent="0.3">
      <c r="A32" s="15" t="s">
        <v>117</v>
      </c>
      <c r="B32" s="16">
        <v>268</v>
      </c>
      <c r="C32" s="16">
        <v>80</v>
      </c>
      <c r="D32" s="16">
        <v>80</v>
      </c>
      <c r="E32" s="16">
        <v>35</v>
      </c>
      <c r="F32" s="18">
        <v>1</v>
      </c>
      <c r="G32" s="19">
        <f>SUMIFS(TeakCosting!$F:$F,TeakCosting!$A:$A,MasterSummary!$A32,TeakCosting!$B:$B,MasterSummary!G$1)</f>
        <v>22599.5</v>
      </c>
      <c r="H32" s="19">
        <f>SUMIFS(TeakCosting!$F:$F,TeakCosting!$A:$A,MasterSummary!$A32,TeakCosting!$B:$B,MasterSummary!H$1)</f>
        <v>5500</v>
      </c>
      <c r="I32" s="19">
        <f>SUMIFS(TeakCosting!$F:$F,TeakCosting!$A:$A,MasterSummary!$A32,TeakCosting!$B:$B,MasterSummary!I$1)</f>
        <v>8160</v>
      </c>
      <c r="J32" s="19">
        <f>SUMIFS(TeakCosting!$F:$F,TeakCosting!$A:$A,MasterSummary!$A32,TeakCosting!$B:$B,MasterSummary!J$1)</f>
        <v>27000</v>
      </c>
      <c r="K32" s="19">
        <f>SUMIFS(TeakCosting!$F:$F,TeakCosting!$A:$A,MasterSummary!$A32,TeakCosting!$B:$B,MasterSummary!K$1)</f>
        <v>9600</v>
      </c>
      <c r="L32" s="19">
        <f>SUMIFS(TeakCosting!$F:$F,TeakCosting!$A:$A,MasterSummary!$A32,TeakCosting!$B:$B,MasterSummary!L$1)</f>
        <v>1000</v>
      </c>
      <c r="M32" s="20">
        <v>0</v>
      </c>
      <c r="N32" s="21">
        <v>0.1</v>
      </c>
      <c r="O32" s="19">
        <f t="shared" si="0"/>
        <v>7385.9500000000007</v>
      </c>
      <c r="P32" s="22">
        <f t="shared" si="1"/>
        <v>81245.45</v>
      </c>
      <c r="Q32" s="23">
        <f t="shared" si="2"/>
        <v>81245.45</v>
      </c>
      <c r="R32" s="24">
        <v>0.3</v>
      </c>
      <c r="S32" s="25">
        <f t="shared" si="3"/>
        <v>24373.634999999998</v>
      </c>
      <c r="T32" s="19">
        <f t="shared" si="4"/>
        <v>24373.634999999998</v>
      </c>
      <c r="U32" s="26">
        <f t="shared" si="5"/>
        <v>106000</v>
      </c>
      <c r="V32" s="19">
        <f t="shared" si="6"/>
        <v>106000</v>
      </c>
    </row>
    <row r="33" spans="1:22" ht="14.25" customHeight="1" x14ac:dyDescent="0.3">
      <c r="A33" s="15" t="s">
        <v>116</v>
      </c>
      <c r="B33" s="16">
        <v>150</v>
      </c>
      <c r="C33" s="16">
        <v>42</v>
      </c>
      <c r="D33" s="16">
        <v>80</v>
      </c>
      <c r="E33" s="27"/>
      <c r="F33" s="18">
        <v>1</v>
      </c>
      <c r="G33" s="19">
        <f>SUMIFS(TeakCosting!$F:$F,TeakCosting!$A:$A,MasterSummary!$A33,TeakCosting!$B:$B,MasterSummary!G$1)</f>
        <v>31052.3</v>
      </c>
      <c r="H33" s="19">
        <f>SUMIFS(TeakCosting!$F:$F,TeakCosting!$A:$A,MasterSummary!$A33,TeakCosting!$B:$B,MasterSummary!H$1)</f>
        <v>7950</v>
      </c>
      <c r="I33" s="19">
        <f>SUMIFS(TeakCosting!$F:$F,TeakCosting!$A:$A,MasterSummary!$A33,TeakCosting!$B:$B,MasterSummary!I$1)</f>
        <v>16800</v>
      </c>
      <c r="J33" s="19">
        <f>SUMIFS(TeakCosting!$F:$F,TeakCosting!$A:$A,MasterSummary!$A33,TeakCosting!$B:$B,MasterSummary!J$1)</f>
        <v>0</v>
      </c>
      <c r="K33" s="19">
        <f>SUMIFS(TeakCosting!$F:$F,TeakCosting!$A:$A,MasterSummary!$A33,TeakCosting!$B:$B,MasterSummary!K$1)</f>
        <v>4919.7950000000001</v>
      </c>
      <c r="L33" s="19">
        <f>SUMIFS(TeakCosting!$F:$F,TeakCosting!$A:$A,MasterSummary!$A33,TeakCosting!$B:$B,MasterSummary!L$1)</f>
        <v>1000</v>
      </c>
      <c r="M33" s="20">
        <v>0</v>
      </c>
      <c r="N33" s="21">
        <v>0.1</v>
      </c>
      <c r="O33" s="19">
        <f t="shared" si="0"/>
        <v>6172.2095000000008</v>
      </c>
      <c r="P33" s="22">
        <f t="shared" si="1"/>
        <v>67894.304499999998</v>
      </c>
      <c r="Q33" s="23">
        <f t="shared" si="2"/>
        <v>67894.304499999998</v>
      </c>
      <c r="R33" s="24">
        <v>0.3</v>
      </c>
      <c r="S33" s="25">
        <f t="shared" si="3"/>
        <v>20368.29135</v>
      </c>
      <c r="T33" s="19">
        <f t="shared" si="4"/>
        <v>20368.29135</v>
      </c>
      <c r="U33" s="26">
        <f t="shared" si="5"/>
        <v>88000</v>
      </c>
      <c r="V33" s="19">
        <f t="shared" si="6"/>
        <v>88000</v>
      </c>
    </row>
    <row r="34" spans="1:22" ht="14.25" customHeight="1" x14ac:dyDescent="0.3">
      <c r="A34" s="15" t="s">
        <v>104</v>
      </c>
      <c r="B34" s="16">
        <v>129</v>
      </c>
      <c r="C34" s="16">
        <v>35</v>
      </c>
      <c r="D34" s="16">
        <v>80</v>
      </c>
      <c r="E34" s="27"/>
      <c r="F34" s="18">
        <v>1</v>
      </c>
      <c r="G34" s="19">
        <f>SUMIFS(TeakCosting!$F:$F,TeakCosting!$A:$A,MasterSummary!$A34,TeakCosting!$B:$B,MasterSummary!G$1)</f>
        <v>22599.5</v>
      </c>
      <c r="H34" s="19">
        <f>SUMIFS(TeakCosting!$F:$F,TeakCosting!$A:$A,MasterSummary!$A34,TeakCosting!$B:$B,MasterSummary!H$1)</f>
        <v>5450</v>
      </c>
      <c r="I34" s="19">
        <f>SUMIFS(TeakCosting!$F:$F,TeakCosting!$A:$A,MasterSummary!$A34,TeakCosting!$B:$B,MasterSummary!I$1)</f>
        <v>9840</v>
      </c>
      <c r="J34" s="19">
        <f>SUMIFS(TeakCosting!$F:$F,TeakCosting!$A:$A,MasterSummary!$A34,TeakCosting!$B:$B,MasterSummary!J$1)</f>
        <v>0</v>
      </c>
      <c r="K34" s="19">
        <f>SUMIFS(TeakCosting!$F:$F,TeakCosting!$A:$A,MasterSummary!$A34,TeakCosting!$B:$B,MasterSummary!K$1)</f>
        <v>1572.1875</v>
      </c>
      <c r="L34" s="19">
        <f>SUMIFS(TeakCosting!$F:$F,TeakCosting!$A:$A,MasterSummary!$A34,TeakCosting!$B:$B,MasterSummary!L$1)</f>
        <v>1000</v>
      </c>
      <c r="M34" s="20">
        <v>0</v>
      </c>
      <c r="N34" s="21">
        <v>0.1</v>
      </c>
      <c r="O34" s="19">
        <f t="shared" si="0"/>
        <v>4046.1687500000003</v>
      </c>
      <c r="P34" s="22">
        <f t="shared" si="1"/>
        <v>44507.856249999997</v>
      </c>
      <c r="Q34" s="23">
        <f t="shared" si="2"/>
        <v>44507.856249999997</v>
      </c>
      <c r="R34" s="24">
        <v>0.3</v>
      </c>
      <c r="S34" s="25">
        <f t="shared" si="3"/>
        <v>13352.356874999999</v>
      </c>
      <c r="T34" s="19">
        <f t="shared" si="4"/>
        <v>13352.356874999999</v>
      </c>
      <c r="U34" s="26">
        <f t="shared" si="5"/>
        <v>58000</v>
      </c>
      <c r="V34" s="19">
        <f t="shared" si="6"/>
        <v>58000</v>
      </c>
    </row>
    <row r="35" spans="1:22" ht="14.25" customHeight="1" x14ac:dyDescent="0.3">
      <c r="A35" s="15" t="s">
        <v>115</v>
      </c>
      <c r="B35" s="16">
        <v>146</v>
      </c>
      <c r="C35" s="16">
        <v>40</v>
      </c>
      <c r="D35" s="16">
        <v>92</v>
      </c>
      <c r="E35" s="27"/>
      <c r="F35" s="18">
        <v>1</v>
      </c>
      <c r="G35" s="19">
        <f>SUMIFS(TeakCosting!$F:$F,TeakCosting!$A:$A,MasterSummary!$A35,TeakCosting!$B:$B,MasterSummary!G$1)</f>
        <v>35924.400000000001</v>
      </c>
      <c r="H35" s="19">
        <f>SUMIFS(TeakCosting!$F:$F,TeakCosting!$A:$A,MasterSummary!$A35,TeakCosting!$B:$B,MasterSummary!H$1)</f>
        <v>7500</v>
      </c>
      <c r="I35" s="19">
        <f>SUMIFS(TeakCosting!$F:$F,TeakCosting!$A:$A,MasterSummary!$A35,TeakCosting!$B:$B,MasterSummary!I$1)</f>
        <v>12640</v>
      </c>
      <c r="J35" s="19">
        <f>SUMIFS(TeakCosting!$F:$F,TeakCosting!$A:$A,MasterSummary!$A35,TeakCosting!$B:$B,MasterSummary!J$1)</f>
        <v>0</v>
      </c>
      <c r="K35" s="19">
        <f>SUMIFS(TeakCosting!$F:$F,TeakCosting!$A:$A,MasterSummary!$A35,TeakCosting!$B:$B,MasterSummary!K$1)</f>
        <v>4781.875</v>
      </c>
      <c r="L35" s="19">
        <f>SUMIFS(TeakCosting!$F:$F,TeakCosting!$A:$A,MasterSummary!$A35,TeakCosting!$B:$B,MasterSummary!L$1)</f>
        <v>1000</v>
      </c>
      <c r="M35" s="20">
        <v>0</v>
      </c>
      <c r="N35" s="21">
        <v>0.1</v>
      </c>
      <c r="O35" s="19">
        <f t="shared" si="0"/>
        <v>6184.6275000000005</v>
      </c>
      <c r="P35" s="22">
        <f t="shared" si="1"/>
        <v>68030.902499999997</v>
      </c>
      <c r="Q35" s="23">
        <f t="shared" si="2"/>
        <v>68030.902499999997</v>
      </c>
      <c r="R35" s="24">
        <v>0.3</v>
      </c>
      <c r="S35" s="25">
        <f t="shared" si="3"/>
        <v>20409.27075</v>
      </c>
      <c r="T35" s="19">
        <f t="shared" si="4"/>
        <v>20409.27075</v>
      </c>
      <c r="U35" s="26">
        <f t="shared" si="5"/>
        <v>88000</v>
      </c>
      <c r="V35" s="19">
        <f t="shared" si="6"/>
        <v>88000</v>
      </c>
    </row>
    <row r="36" spans="1:22" ht="14.25" customHeight="1" x14ac:dyDescent="0.3">
      <c r="A36" s="15" t="s">
        <v>114</v>
      </c>
      <c r="B36" s="16">
        <v>130</v>
      </c>
      <c r="C36" s="16">
        <v>60</v>
      </c>
      <c r="D36" s="16">
        <v>75</v>
      </c>
      <c r="E36" s="27"/>
      <c r="F36" s="18">
        <v>1</v>
      </c>
      <c r="G36" s="19">
        <f>SUMIFS(TeakCosting!$F:$F,TeakCosting!$A:$A,MasterSummary!$A36,TeakCosting!$B:$B,MasterSummary!G$1)</f>
        <v>16670.8</v>
      </c>
      <c r="H36" s="19">
        <f>SUMIFS(TeakCosting!$F:$F,TeakCosting!$A:$A,MasterSummary!$A36,TeakCosting!$B:$B,MasterSummary!H$1)</f>
        <v>4500</v>
      </c>
      <c r="I36" s="19">
        <f>SUMIFS(TeakCosting!$F:$F,TeakCosting!$A:$A,MasterSummary!$A36,TeakCosting!$B:$B,MasterSummary!I$1)</f>
        <v>8480</v>
      </c>
      <c r="J36" s="19">
        <f>SUMIFS(TeakCosting!$F:$F,TeakCosting!$A:$A,MasterSummary!$A36,TeakCosting!$B:$B,MasterSummary!J$1)</f>
        <v>0</v>
      </c>
      <c r="K36" s="19">
        <f>SUMIFS(TeakCosting!$F:$F,TeakCosting!$A:$A,MasterSummary!$A36,TeakCosting!$B:$B,MasterSummary!K$1)</f>
        <v>2228.94</v>
      </c>
      <c r="L36" s="19">
        <f>SUMIFS(TeakCosting!$F:$F,TeakCosting!$A:$A,MasterSummary!$A36,TeakCosting!$B:$B,MasterSummary!L$1)</f>
        <v>1000</v>
      </c>
      <c r="M36" s="20">
        <v>0</v>
      </c>
      <c r="N36" s="21">
        <v>0.1</v>
      </c>
      <c r="O36" s="19">
        <f t="shared" si="0"/>
        <v>3287.9740000000002</v>
      </c>
      <c r="P36" s="22">
        <f t="shared" si="1"/>
        <v>36167.714</v>
      </c>
      <c r="Q36" s="23">
        <f t="shared" si="2"/>
        <v>36167.714</v>
      </c>
      <c r="R36" s="24">
        <v>0.3</v>
      </c>
      <c r="S36" s="25">
        <f t="shared" si="3"/>
        <v>10850.314199999999</v>
      </c>
      <c r="T36" s="19">
        <f t="shared" si="4"/>
        <v>10850.314199999999</v>
      </c>
      <c r="U36" s="26">
        <f t="shared" si="5"/>
        <v>47000</v>
      </c>
      <c r="V36" s="19">
        <f t="shared" si="6"/>
        <v>47000</v>
      </c>
    </row>
    <row r="37" spans="1:22" ht="14.25" customHeight="1" x14ac:dyDescent="0.3">
      <c r="A37" s="15" t="s">
        <v>113</v>
      </c>
      <c r="B37" s="16">
        <v>130</v>
      </c>
      <c r="C37" s="16">
        <v>60</v>
      </c>
      <c r="D37" s="16">
        <v>75</v>
      </c>
      <c r="E37" s="27"/>
      <c r="F37" s="18">
        <v>1</v>
      </c>
      <c r="G37" s="19">
        <f>SUMIFS(TeakCosting!$F:$F,TeakCosting!$A:$A,MasterSummary!$A37,TeakCosting!$B:$B,MasterSummary!G$1)</f>
        <v>21719</v>
      </c>
      <c r="H37" s="19">
        <f>SUMIFS(TeakCosting!$F:$F,TeakCosting!$A:$A,MasterSummary!$A37,TeakCosting!$B:$B,MasterSummary!H$1)</f>
        <v>5000</v>
      </c>
      <c r="I37" s="19">
        <f>SUMIFS(TeakCosting!$F:$F,TeakCosting!$A:$A,MasterSummary!$A37,TeakCosting!$B:$B,MasterSummary!I$1)</f>
        <v>8960</v>
      </c>
      <c r="J37" s="19">
        <f>SUMIFS(TeakCosting!$F:$F,TeakCosting!$A:$A,MasterSummary!$A37,TeakCosting!$B:$B,MasterSummary!J$1)</f>
        <v>0</v>
      </c>
      <c r="K37" s="19">
        <f>SUMIFS(TeakCosting!$F:$F,TeakCosting!$A:$A,MasterSummary!$A37,TeakCosting!$B:$B,MasterSummary!K$1)</f>
        <v>1657.88</v>
      </c>
      <c r="L37" s="19">
        <f>SUMIFS(TeakCosting!$F:$F,TeakCosting!$A:$A,MasterSummary!$A37,TeakCosting!$B:$B,MasterSummary!L$1)</f>
        <v>1000</v>
      </c>
      <c r="M37" s="20">
        <v>0</v>
      </c>
      <c r="N37" s="21">
        <v>0.1</v>
      </c>
      <c r="O37" s="19">
        <f t="shared" si="0"/>
        <v>3833.6880000000001</v>
      </c>
      <c r="P37" s="22">
        <f t="shared" si="1"/>
        <v>42170.567999999999</v>
      </c>
      <c r="Q37" s="23">
        <f t="shared" si="2"/>
        <v>42170.567999999999</v>
      </c>
      <c r="R37" s="24">
        <v>0.3</v>
      </c>
      <c r="S37" s="25">
        <f t="shared" si="3"/>
        <v>12651.170399999999</v>
      </c>
      <c r="T37" s="19">
        <f t="shared" si="4"/>
        <v>12651.170399999999</v>
      </c>
      <c r="U37" s="26">
        <f t="shared" si="5"/>
        <v>55000</v>
      </c>
      <c r="V37" s="19">
        <f t="shared" si="6"/>
        <v>55000</v>
      </c>
    </row>
    <row r="38" spans="1:22" ht="14.25" customHeight="1" x14ac:dyDescent="0.3">
      <c r="A38" s="15" t="s">
        <v>112</v>
      </c>
      <c r="B38" s="16">
        <v>153</v>
      </c>
      <c r="C38" s="16">
        <v>61</v>
      </c>
      <c r="D38" s="16">
        <v>43</v>
      </c>
      <c r="E38" s="27"/>
      <c r="F38" s="18">
        <v>1</v>
      </c>
      <c r="G38" s="19">
        <f>SUMIFS(TeakCosting!$F:$F,TeakCosting!$A:$A,MasterSummary!$A38,TeakCosting!$B:$B,MasterSummary!G$1)</f>
        <v>14675</v>
      </c>
      <c r="H38" s="19">
        <f>SUMIFS(TeakCosting!$F:$F,TeakCosting!$A:$A,MasterSummary!$A38,TeakCosting!$B:$B,MasterSummary!H$1)</f>
        <v>4500</v>
      </c>
      <c r="I38" s="19">
        <f>SUMIFS(TeakCosting!$F:$F,TeakCosting!$A:$A,MasterSummary!$A38,TeakCosting!$B:$B,MasterSummary!I$1)</f>
        <v>5120</v>
      </c>
      <c r="J38" s="19">
        <f>SUMIFS(TeakCosting!$F:$F,TeakCosting!$A:$A,MasterSummary!$A38,TeakCosting!$B:$B,MasterSummary!J$1)</f>
        <v>9500</v>
      </c>
      <c r="K38" s="19">
        <f>SUMIFS(TeakCosting!$F:$F,TeakCosting!$A:$A,MasterSummary!$A38,TeakCosting!$B:$B,MasterSummary!K$1)</f>
        <v>20700</v>
      </c>
      <c r="L38" s="19">
        <f>SUMIFS(TeakCosting!$F:$F,TeakCosting!$A:$A,MasterSummary!$A38,TeakCosting!$B:$B,MasterSummary!L$1)</f>
        <v>1000</v>
      </c>
      <c r="M38" s="20">
        <v>0</v>
      </c>
      <c r="N38" s="21">
        <v>0.1</v>
      </c>
      <c r="O38" s="19">
        <f t="shared" si="0"/>
        <v>5549.5</v>
      </c>
      <c r="P38" s="22">
        <f t="shared" si="1"/>
        <v>61044.5</v>
      </c>
      <c r="Q38" s="23">
        <f t="shared" si="2"/>
        <v>61044.5</v>
      </c>
      <c r="R38" s="24">
        <v>0.3</v>
      </c>
      <c r="S38" s="25">
        <f t="shared" si="3"/>
        <v>18313.349999999999</v>
      </c>
      <c r="T38" s="19">
        <f t="shared" si="4"/>
        <v>18313.349999999999</v>
      </c>
      <c r="U38" s="26">
        <f t="shared" si="5"/>
        <v>79000</v>
      </c>
      <c r="V38" s="19">
        <f t="shared" si="6"/>
        <v>79000</v>
      </c>
    </row>
    <row r="39" spans="1:22" ht="14.25" customHeight="1" x14ac:dyDescent="0.3">
      <c r="A39" s="15" t="s">
        <v>111</v>
      </c>
      <c r="B39" s="16">
        <v>159</v>
      </c>
      <c r="C39" s="16">
        <v>45</v>
      </c>
      <c r="D39" s="16">
        <v>45</v>
      </c>
      <c r="E39" s="27"/>
      <c r="F39" s="18">
        <v>1</v>
      </c>
      <c r="G39" s="19">
        <f>SUMIFS(TeakCosting!$F:$F,TeakCosting!$A:$A,MasterSummary!$A39,TeakCosting!$B:$B,MasterSummary!G$1)</f>
        <v>24712.7</v>
      </c>
      <c r="H39" s="19">
        <f>SUMIFS(TeakCosting!$F:$F,TeakCosting!$A:$A,MasterSummary!$A39,TeakCosting!$B:$B,MasterSummary!H$1)</f>
        <v>6300</v>
      </c>
      <c r="I39" s="19">
        <f>SUMIFS(TeakCosting!$F:$F,TeakCosting!$A:$A,MasterSummary!$A39,TeakCosting!$B:$B,MasterSummary!I$1)</f>
        <v>13680</v>
      </c>
      <c r="J39" s="19">
        <f>SUMIFS(TeakCosting!$F:$F,TeakCosting!$A:$A,MasterSummary!$A39,TeakCosting!$B:$B,MasterSummary!J$1)</f>
        <v>0</v>
      </c>
      <c r="K39" s="19">
        <f>SUMIFS(TeakCosting!$F:$F,TeakCosting!$A:$A,MasterSummary!$A39,TeakCosting!$B:$B,MasterSummary!K$1)</f>
        <v>3174.32</v>
      </c>
      <c r="L39" s="19">
        <f>SUMIFS(TeakCosting!$F:$F,TeakCosting!$A:$A,MasterSummary!$A39,TeakCosting!$B:$B,MasterSummary!L$1)</f>
        <v>1000</v>
      </c>
      <c r="M39" s="20">
        <v>0</v>
      </c>
      <c r="N39" s="21">
        <v>0.1</v>
      </c>
      <c r="O39" s="19">
        <f t="shared" si="0"/>
        <v>4886.7020000000002</v>
      </c>
      <c r="P39" s="22">
        <f t="shared" si="1"/>
        <v>53753.721999999994</v>
      </c>
      <c r="Q39" s="23">
        <f t="shared" si="2"/>
        <v>53753.721999999994</v>
      </c>
      <c r="R39" s="24">
        <v>0.3</v>
      </c>
      <c r="S39" s="25">
        <f t="shared" si="3"/>
        <v>16126.116599999998</v>
      </c>
      <c r="T39" s="19">
        <f t="shared" si="4"/>
        <v>16126.116599999998</v>
      </c>
      <c r="U39" s="26">
        <f t="shared" si="5"/>
        <v>70000</v>
      </c>
      <c r="V39" s="19">
        <f t="shared" si="6"/>
        <v>70000</v>
      </c>
    </row>
    <row r="40" spans="1:22" ht="14.25" customHeight="1" x14ac:dyDescent="0.3">
      <c r="A40" s="15" t="s">
        <v>110</v>
      </c>
      <c r="B40" s="56">
        <v>112</v>
      </c>
      <c r="C40" s="56">
        <v>28</v>
      </c>
      <c r="D40" s="56">
        <v>50</v>
      </c>
      <c r="E40" s="57"/>
      <c r="F40" s="18">
        <v>1</v>
      </c>
      <c r="G40" s="19">
        <f>SUMIFS(TeakCosting!$F:$F,TeakCosting!$A:$A,MasterSummary!$A40,TeakCosting!$B:$B,MasterSummary!G$1)</f>
        <v>2348</v>
      </c>
      <c r="H40" s="19">
        <f>SUMIFS(TeakCosting!$F:$F,TeakCosting!$A:$A,MasterSummary!$A40,TeakCosting!$B:$B,MasterSummary!H$1)</f>
        <v>6000</v>
      </c>
      <c r="I40" s="19">
        <f>SUMIFS(TeakCosting!$F:$F,TeakCosting!$A:$A,MasterSummary!$A40,TeakCosting!$B:$B,MasterSummary!I$1)</f>
        <v>2240</v>
      </c>
      <c r="J40" s="19">
        <f>SUMIFS(TeakCosting!$F:$F,TeakCosting!$A:$A,MasterSummary!$A40,TeakCosting!$B:$B,MasterSummary!J$1)</f>
        <v>0</v>
      </c>
      <c r="K40" s="19">
        <f>SUMIFS(TeakCosting!$F:$F,TeakCosting!$A:$A,MasterSummary!$A40,TeakCosting!$B:$B,MasterSummary!K$1)</f>
        <v>5242.5</v>
      </c>
      <c r="L40" s="19">
        <f>SUMIFS(TeakCosting!$F:$F,TeakCosting!$A:$A,MasterSummary!$A40,TeakCosting!$B:$B,MasterSummary!L$1)</f>
        <v>1000</v>
      </c>
      <c r="M40" s="20">
        <v>0</v>
      </c>
      <c r="N40" s="21">
        <v>0.1</v>
      </c>
      <c r="O40" s="19">
        <f t="shared" si="0"/>
        <v>1683.0500000000002</v>
      </c>
      <c r="P40" s="22">
        <f t="shared" si="1"/>
        <v>18513.55</v>
      </c>
      <c r="Q40" s="23">
        <f t="shared" si="2"/>
        <v>18513.55</v>
      </c>
      <c r="R40" s="24">
        <v>0.3</v>
      </c>
      <c r="S40" s="25">
        <f t="shared" si="3"/>
        <v>5554.0649999999996</v>
      </c>
      <c r="T40" s="19">
        <f t="shared" si="4"/>
        <v>5554.0649999999996</v>
      </c>
      <c r="U40" s="26">
        <f t="shared" si="5"/>
        <v>24000</v>
      </c>
      <c r="V40" s="19">
        <f t="shared" si="6"/>
        <v>24000</v>
      </c>
    </row>
    <row r="41" spans="1:22" ht="14.25" customHeight="1" x14ac:dyDescent="0.3">
      <c r="A41" s="15" t="s">
        <v>109</v>
      </c>
      <c r="B41" s="58">
        <v>147</v>
      </c>
      <c r="C41" s="59">
        <v>36</v>
      </c>
      <c r="D41" s="59">
        <v>61</v>
      </c>
      <c r="E41" s="60"/>
      <c r="F41" s="18">
        <v>1</v>
      </c>
      <c r="G41" s="19">
        <f>SUMIFS(TeakCosting!$F:$F,TeakCosting!$A:$A,MasterSummary!$A41,TeakCosting!$B:$B,MasterSummary!G$1)</f>
        <v>24125.7</v>
      </c>
      <c r="H41" s="19">
        <f>SUMIFS(TeakCosting!$F:$F,TeakCosting!$A:$A,MasterSummary!$A41,TeakCosting!$B:$B,MasterSummary!H$1)</f>
        <v>6000</v>
      </c>
      <c r="I41" s="19">
        <f>SUMIFS(TeakCosting!$F:$F,TeakCosting!$A:$A,MasterSummary!$A41,TeakCosting!$B:$B,MasterSummary!I$1)</f>
        <v>11360</v>
      </c>
      <c r="J41" s="19">
        <f>SUMIFS(TeakCosting!$F:$F,TeakCosting!$A:$A,MasterSummary!$A41,TeakCosting!$B:$B,MasterSummary!J$1)</f>
        <v>0</v>
      </c>
      <c r="K41" s="19">
        <f>SUMIFS(TeakCosting!$F:$F,TeakCosting!$A:$A,MasterSummary!$A41,TeakCosting!$B:$B,MasterSummary!K$1)</f>
        <v>2000</v>
      </c>
      <c r="L41" s="19">
        <f>SUMIFS(TeakCosting!$F:$F,TeakCosting!$A:$A,MasterSummary!$A41,TeakCosting!$B:$B,MasterSummary!L$1)</f>
        <v>1000</v>
      </c>
      <c r="M41" s="20">
        <v>0</v>
      </c>
      <c r="N41" s="21">
        <v>0.1</v>
      </c>
      <c r="O41" s="19">
        <f t="shared" ref="O41:O45" si="7">SUM(G41:M41)*N41</f>
        <v>4448.57</v>
      </c>
      <c r="P41" s="22">
        <f t="shared" ref="P41:P45" si="8">SUM(G41:M41)+O41</f>
        <v>48934.27</v>
      </c>
      <c r="Q41" s="23">
        <f t="shared" ref="Q41:Q45" si="9">P41*F41</f>
        <v>48934.27</v>
      </c>
      <c r="R41" s="24">
        <v>0.3</v>
      </c>
      <c r="S41" s="25">
        <f t="shared" ref="S41:S45" si="10">P41*R41</f>
        <v>14680.280999999999</v>
      </c>
      <c r="T41" s="19">
        <f t="shared" ref="T41:T45" si="11">S41*F41</f>
        <v>14680.280999999999</v>
      </c>
      <c r="U41" s="26">
        <f t="shared" ref="U41:U45" si="12">ROUND(P41+S41,-3)</f>
        <v>64000</v>
      </c>
      <c r="V41" s="19">
        <f t="shared" ref="V41:V45" si="13">F41*U41</f>
        <v>64000</v>
      </c>
    </row>
    <row r="42" spans="1:22" ht="14.25" customHeight="1" x14ac:dyDescent="0.3">
      <c r="A42" s="15" t="s">
        <v>108</v>
      </c>
      <c r="B42" s="58">
        <v>205</v>
      </c>
      <c r="C42" s="59">
        <v>75</v>
      </c>
      <c r="D42" s="59">
        <v>84</v>
      </c>
      <c r="E42" s="60"/>
      <c r="F42" s="18">
        <v>1</v>
      </c>
      <c r="G42" s="19">
        <f>SUMIFS(TeakCosting!$F:$F,TeakCosting!$A:$A,MasterSummary!$A42,TeakCosting!$B:$B,MasterSummary!G$1)</f>
        <v>19664.5</v>
      </c>
      <c r="H42" s="19">
        <f>SUMIFS(TeakCosting!$F:$F,TeakCosting!$A:$A,MasterSummary!$A42,TeakCosting!$B:$B,MasterSummary!H$1)</f>
        <v>8000</v>
      </c>
      <c r="I42" s="19">
        <f>SUMIFS(TeakCosting!$F:$F,TeakCosting!$A:$A,MasterSummary!$A42,TeakCosting!$B:$B,MasterSummary!I$1)</f>
        <v>7520</v>
      </c>
      <c r="J42" s="19">
        <f>SUMIFS(TeakCosting!$F:$F,TeakCosting!$A:$A,MasterSummary!$A42,TeakCosting!$B:$B,MasterSummary!J$1)</f>
        <v>27000</v>
      </c>
      <c r="K42" s="19">
        <f>SUMIFS(TeakCosting!$F:$F,TeakCosting!$A:$A,MasterSummary!$A42,TeakCosting!$B:$B,MasterSummary!K$1)</f>
        <v>7200</v>
      </c>
      <c r="L42" s="19">
        <f>SUMIFS(TeakCosting!$F:$F,TeakCosting!$A:$A,MasterSummary!$A42,TeakCosting!$B:$B,MasterSummary!L$1)</f>
        <v>1000</v>
      </c>
      <c r="M42" s="20">
        <v>0</v>
      </c>
      <c r="N42" s="21">
        <v>0.1</v>
      </c>
      <c r="O42" s="19">
        <f t="shared" si="7"/>
        <v>7038.4500000000007</v>
      </c>
      <c r="P42" s="22">
        <f t="shared" si="8"/>
        <v>77422.95</v>
      </c>
      <c r="Q42" s="23">
        <f t="shared" si="9"/>
        <v>77422.95</v>
      </c>
      <c r="R42" s="24">
        <v>0.3</v>
      </c>
      <c r="S42" s="25">
        <f t="shared" si="10"/>
        <v>23226.884999999998</v>
      </c>
      <c r="T42" s="19">
        <f t="shared" si="11"/>
        <v>23226.884999999998</v>
      </c>
      <c r="U42" s="26">
        <f t="shared" si="12"/>
        <v>101000</v>
      </c>
      <c r="V42" s="19">
        <f t="shared" si="13"/>
        <v>101000</v>
      </c>
    </row>
    <row r="43" spans="1:22" ht="14.25" customHeight="1" x14ac:dyDescent="0.3">
      <c r="A43" s="15" t="s">
        <v>107</v>
      </c>
      <c r="B43" s="58">
        <v>149</v>
      </c>
      <c r="C43" s="59">
        <v>42</v>
      </c>
      <c r="D43" s="59">
        <v>181</v>
      </c>
      <c r="E43" s="60"/>
      <c r="F43" s="18">
        <v>1</v>
      </c>
      <c r="G43" s="19">
        <f>SUMIFS(TeakCosting!$F:$F,TeakCosting!$A:$A,MasterSummary!$A43,TeakCosting!$B:$B,MasterSummary!G$1)</f>
        <v>69853</v>
      </c>
      <c r="H43" s="19">
        <f>SUMIFS(TeakCosting!$F:$F,TeakCosting!$A:$A,MasterSummary!$A43,TeakCosting!$B:$B,MasterSummary!H$1)</f>
        <v>7500</v>
      </c>
      <c r="I43" s="19">
        <f>SUMIFS(TeakCosting!$F:$F,TeakCosting!$A:$A,MasterSummary!$A43,TeakCosting!$B:$B,MasterSummary!I$1)</f>
        <v>29920</v>
      </c>
      <c r="J43" s="19">
        <f>SUMIFS(TeakCosting!$F:$F,TeakCosting!$A:$A,MasterSummary!$A43,TeakCosting!$B:$B,MasterSummary!J$1)</f>
        <v>0</v>
      </c>
      <c r="K43" s="19">
        <f>SUMIFS(TeakCosting!$F:$F,TeakCosting!$A:$A,MasterSummary!$A43,TeakCosting!$B:$B,MasterSummary!K$1)</f>
        <v>5147.92</v>
      </c>
      <c r="L43" s="19">
        <f>SUMIFS(TeakCosting!$F:$F,TeakCosting!$A:$A,MasterSummary!$A43,TeakCosting!$B:$B,MasterSummary!L$1)</f>
        <v>1000</v>
      </c>
      <c r="M43" s="20">
        <v>0</v>
      </c>
      <c r="N43" s="21">
        <v>0.1</v>
      </c>
      <c r="O43" s="19">
        <f t="shared" si="7"/>
        <v>11342.092000000001</v>
      </c>
      <c r="P43" s="22">
        <f t="shared" si="8"/>
        <v>124763.012</v>
      </c>
      <c r="Q43" s="23">
        <f t="shared" si="9"/>
        <v>124763.012</v>
      </c>
      <c r="R43" s="24">
        <v>0.3</v>
      </c>
      <c r="S43" s="25">
        <f t="shared" si="10"/>
        <v>37428.903599999998</v>
      </c>
      <c r="T43" s="19">
        <f t="shared" si="11"/>
        <v>37428.903599999998</v>
      </c>
      <c r="U43" s="26">
        <f t="shared" si="12"/>
        <v>162000</v>
      </c>
      <c r="V43" s="19">
        <f t="shared" si="13"/>
        <v>162000</v>
      </c>
    </row>
    <row r="44" spans="1:22" ht="14.25" customHeight="1" x14ac:dyDescent="0.3">
      <c r="A44" s="15" t="s">
        <v>30</v>
      </c>
      <c r="B44" s="58">
        <v>147</v>
      </c>
      <c r="C44" s="59">
        <v>36</v>
      </c>
      <c r="D44" s="59">
        <v>61</v>
      </c>
      <c r="E44" s="60"/>
      <c r="F44" s="18">
        <v>1</v>
      </c>
      <c r="G44" s="19">
        <f>SUMIFS(TeakCosting!$F:$F,TeakCosting!$A:$A,MasterSummary!$A44,TeakCosting!$B:$B,MasterSummary!G$1)</f>
        <v>3169.8</v>
      </c>
      <c r="H44" s="19">
        <f>SUMIFS(TeakCosting!$F:$F,TeakCosting!$A:$A,MasterSummary!$A44,TeakCosting!$B:$B,MasterSummary!H$1)</f>
        <v>6000</v>
      </c>
      <c r="I44" s="19">
        <f>SUMIFS(TeakCosting!$F:$F,TeakCosting!$A:$A,MasterSummary!$A44,TeakCosting!$B:$B,MasterSummary!I$1)</f>
        <v>6720</v>
      </c>
      <c r="J44" s="19">
        <f>SUMIFS(TeakCosting!$F:$F,TeakCosting!$A:$A,MasterSummary!$A44,TeakCosting!$B:$B,MasterSummary!J$1)</f>
        <v>0</v>
      </c>
      <c r="K44" s="19">
        <f>SUMIFS(TeakCosting!$F:$F,TeakCosting!$A:$A,MasterSummary!$A44,TeakCosting!$B:$B,MasterSummary!K$1)</f>
        <v>10228.4375</v>
      </c>
      <c r="L44" s="19">
        <f>SUMIFS(TeakCosting!$F:$F,TeakCosting!$A:$A,MasterSummary!$A44,TeakCosting!$B:$B,MasterSummary!L$1)</f>
        <v>1000</v>
      </c>
      <c r="M44" s="20">
        <v>0</v>
      </c>
      <c r="N44" s="21">
        <v>0.1</v>
      </c>
      <c r="O44" s="19">
        <f t="shared" si="7"/>
        <v>2711.82375</v>
      </c>
      <c r="P44" s="22">
        <f t="shared" si="8"/>
        <v>29830.061249999999</v>
      </c>
      <c r="Q44" s="23">
        <f t="shared" si="9"/>
        <v>29830.061249999999</v>
      </c>
      <c r="R44" s="24">
        <v>0.3</v>
      </c>
      <c r="S44" s="25">
        <f t="shared" si="10"/>
        <v>8949.0183749999997</v>
      </c>
      <c r="T44" s="19">
        <f t="shared" si="11"/>
        <v>8949.0183749999997</v>
      </c>
      <c r="U44" s="26">
        <f t="shared" si="12"/>
        <v>39000</v>
      </c>
      <c r="V44" s="19">
        <f t="shared" si="13"/>
        <v>39000</v>
      </c>
    </row>
    <row r="45" spans="1:22" ht="14.25" customHeight="1" x14ac:dyDescent="0.3">
      <c r="A45" s="15" t="s">
        <v>106</v>
      </c>
      <c r="B45" s="58">
        <v>281</v>
      </c>
      <c r="C45" s="59">
        <v>215</v>
      </c>
      <c r="D45" s="59">
        <v>110</v>
      </c>
      <c r="E45" s="60"/>
      <c r="F45" s="18">
        <v>1</v>
      </c>
      <c r="G45" s="19">
        <f>SUMIFS(TeakCosting!$F:$F,TeakCosting!$A:$A,MasterSummary!$A45,TeakCosting!$B:$B,MasterSummary!G$1)</f>
        <v>41207.5</v>
      </c>
      <c r="H45" s="19">
        <f>SUMIFS(TeakCosting!$F:$F,TeakCosting!$A:$A,MasterSummary!$A45,TeakCosting!$B:$B,MasterSummary!H$1)</f>
        <v>13500</v>
      </c>
      <c r="I45" s="19">
        <f>SUMIFS(TeakCosting!$F:$F,TeakCosting!$A:$A,MasterSummary!$A45,TeakCosting!$B:$B,MasterSummary!I$1)</f>
        <v>18560</v>
      </c>
      <c r="J45" s="19">
        <f>SUMIFS(TeakCosting!$F:$F,TeakCosting!$A:$A,MasterSummary!$A45,TeakCosting!$B:$B,MasterSummary!J$1)</f>
        <v>9900</v>
      </c>
      <c r="K45" s="19">
        <f>SUMIFS(TeakCosting!$F:$F,TeakCosting!$A:$A,MasterSummary!$A45,TeakCosting!$B:$B,MasterSummary!K$1)</f>
        <v>9973.9599999999991</v>
      </c>
      <c r="L45" s="19">
        <f>SUMIFS(TeakCosting!$F:$F,TeakCosting!$A:$A,MasterSummary!$A45,TeakCosting!$B:$B,MasterSummary!L$1)</f>
        <v>1000</v>
      </c>
      <c r="M45" s="20">
        <v>0</v>
      </c>
      <c r="N45" s="21">
        <v>0.1</v>
      </c>
      <c r="O45" s="19">
        <f t="shared" si="7"/>
        <v>9414.1459999999988</v>
      </c>
      <c r="P45" s="22">
        <f t="shared" si="8"/>
        <v>103555.60599999999</v>
      </c>
      <c r="Q45" s="23">
        <f t="shared" si="9"/>
        <v>103555.60599999999</v>
      </c>
      <c r="R45" s="24">
        <v>0.3</v>
      </c>
      <c r="S45" s="25">
        <f t="shared" si="10"/>
        <v>31066.681799999995</v>
      </c>
      <c r="T45" s="19">
        <f t="shared" si="11"/>
        <v>31066.681799999995</v>
      </c>
      <c r="U45" s="26">
        <f t="shared" si="12"/>
        <v>135000</v>
      </c>
      <c r="V45" s="19">
        <f t="shared" si="13"/>
        <v>135000</v>
      </c>
    </row>
    <row r="46" spans="1:22" ht="14.25" customHeight="1" x14ac:dyDescent="0.3">
      <c r="B46" s="29"/>
      <c r="J46" s="6"/>
      <c r="K46" s="6"/>
      <c r="U46" s="30"/>
    </row>
    <row r="47" spans="1:22" ht="14.25" customHeight="1" x14ac:dyDescent="0.3">
      <c r="B47" s="29"/>
      <c r="J47" s="6"/>
      <c r="K47" s="6"/>
      <c r="U47" s="30"/>
    </row>
    <row r="48" spans="1:22" ht="14.25" customHeight="1" x14ac:dyDescent="0.3">
      <c r="B48" s="29"/>
      <c r="J48" s="6"/>
      <c r="K48" s="6"/>
      <c r="U48" s="30"/>
    </row>
    <row r="49" spans="2:21" ht="14.25" customHeight="1" x14ac:dyDescent="0.3">
      <c r="B49" s="29"/>
      <c r="J49" s="6"/>
      <c r="K49" s="6"/>
      <c r="U49" s="30"/>
    </row>
    <row r="50" spans="2:21" ht="14.25" customHeight="1" x14ac:dyDescent="0.3">
      <c r="B50" s="29"/>
      <c r="J50" s="6"/>
      <c r="K50" s="6"/>
      <c r="U50" s="30"/>
    </row>
    <row r="51" spans="2:21" ht="14.25" customHeight="1" x14ac:dyDescent="0.3">
      <c r="B51" s="29"/>
      <c r="J51" s="6"/>
      <c r="K51" s="6"/>
      <c r="U51" s="30"/>
    </row>
    <row r="52" spans="2:21" ht="14.25" customHeight="1" x14ac:dyDescent="0.3">
      <c r="B52" s="29"/>
      <c r="J52" s="6"/>
      <c r="K52" s="6"/>
      <c r="U52" s="30"/>
    </row>
    <row r="53" spans="2:21" ht="14.25" customHeight="1" x14ac:dyDescent="0.3">
      <c r="B53" s="29"/>
      <c r="J53" s="6"/>
      <c r="K53" s="6"/>
      <c r="U53" s="30"/>
    </row>
    <row r="54" spans="2:21" ht="14.25" customHeight="1" x14ac:dyDescent="0.3">
      <c r="B54" s="29"/>
      <c r="J54" s="6"/>
      <c r="K54" s="6"/>
      <c r="U54" s="30"/>
    </row>
    <row r="55" spans="2:21" ht="14.25" customHeight="1" x14ac:dyDescent="0.3">
      <c r="B55" s="29"/>
      <c r="J55" s="6"/>
      <c r="K55" s="6"/>
      <c r="U55" s="30"/>
    </row>
    <row r="56" spans="2:21" ht="14.25" customHeight="1" x14ac:dyDescent="0.3">
      <c r="B56" s="29"/>
      <c r="J56" s="6"/>
      <c r="K56" s="6"/>
      <c r="U56" s="30"/>
    </row>
    <row r="57" spans="2:21" ht="14.25" customHeight="1" x14ac:dyDescent="0.3">
      <c r="B57" s="29"/>
      <c r="J57" s="6"/>
      <c r="K57" s="6"/>
      <c r="U57" s="30"/>
    </row>
    <row r="58" spans="2:21" ht="14.25" customHeight="1" x14ac:dyDescent="0.3">
      <c r="B58" s="29"/>
      <c r="J58" s="6"/>
      <c r="K58" s="6"/>
      <c r="U58" s="30"/>
    </row>
    <row r="59" spans="2:21" ht="14.25" customHeight="1" x14ac:dyDescent="0.3">
      <c r="B59" s="29"/>
      <c r="J59" s="6"/>
      <c r="K59" s="6"/>
      <c r="U59" s="30"/>
    </row>
    <row r="60" spans="2:21" ht="14.25" customHeight="1" x14ac:dyDescent="0.3">
      <c r="B60" s="29"/>
      <c r="J60" s="6"/>
      <c r="K60" s="6"/>
      <c r="U60" s="30"/>
    </row>
    <row r="61" spans="2:21" ht="14.25" customHeight="1" x14ac:dyDescent="0.3">
      <c r="B61" s="29"/>
      <c r="J61" s="6"/>
      <c r="K61" s="6"/>
      <c r="U61" s="30"/>
    </row>
    <row r="62" spans="2:21" ht="14.25" customHeight="1" x14ac:dyDescent="0.3">
      <c r="B62" s="29"/>
      <c r="J62" s="6"/>
      <c r="K62" s="6"/>
      <c r="U62" s="30"/>
    </row>
    <row r="63" spans="2:21" ht="14.25" customHeight="1" x14ac:dyDescent="0.3">
      <c r="B63" s="29"/>
      <c r="J63" s="6"/>
      <c r="K63" s="6"/>
      <c r="U63" s="30"/>
    </row>
    <row r="64" spans="2:21" ht="14.25" customHeight="1" x14ac:dyDescent="0.3">
      <c r="B64" s="29"/>
      <c r="J64" s="6"/>
      <c r="K64" s="6"/>
      <c r="U64" s="30"/>
    </row>
    <row r="65" spans="2:21" ht="14.25" customHeight="1" x14ac:dyDescent="0.3">
      <c r="B65" s="29"/>
      <c r="J65" s="6"/>
      <c r="K65" s="6"/>
      <c r="U65" s="30"/>
    </row>
    <row r="66" spans="2:21" ht="14.25" customHeight="1" x14ac:dyDescent="0.3">
      <c r="B66" s="29"/>
      <c r="J66" s="6"/>
      <c r="K66" s="6"/>
      <c r="U66" s="30"/>
    </row>
    <row r="67" spans="2:21" ht="14.25" customHeight="1" x14ac:dyDescent="0.3">
      <c r="B67" s="29"/>
      <c r="J67" s="6"/>
      <c r="K67" s="6"/>
      <c r="U67" s="30"/>
    </row>
    <row r="68" spans="2:21" ht="14.25" customHeight="1" x14ac:dyDescent="0.3">
      <c r="B68" s="29"/>
      <c r="J68" s="6"/>
      <c r="K68" s="6"/>
      <c r="U68" s="30"/>
    </row>
    <row r="69" spans="2:21" ht="14.25" customHeight="1" x14ac:dyDescent="0.3">
      <c r="B69" s="29"/>
      <c r="J69" s="6"/>
      <c r="K69" s="6"/>
      <c r="U69" s="30"/>
    </row>
    <row r="70" spans="2:21" ht="14.25" customHeight="1" x14ac:dyDescent="0.3">
      <c r="B70" s="29"/>
      <c r="J70" s="6"/>
      <c r="K70" s="6"/>
      <c r="U70" s="30"/>
    </row>
    <row r="71" spans="2:21" ht="14.25" customHeight="1" x14ac:dyDescent="0.3">
      <c r="B71" s="29"/>
      <c r="J71" s="6"/>
      <c r="K71" s="6"/>
      <c r="U71" s="30"/>
    </row>
    <row r="72" spans="2:21" ht="14.25" customHeight="1" x14ac:dyDescent="0.3">
      <c r="B72" s="29"/>
      <c r="J72" s="6"/>
      <c r="K72" s="6"/>
      <c r="U72" s="30"/>
    </row>
    <row r="73" spans="2:21" ht="14.25" customHeight="1" x14ac:dyDescent="0.3">
      <c r="B73" s="29"/>
      <c r="J73" s="6"/>
      <c r="K73" s="6"/>
      <c r="U73" s="30"/>
    </row>
    <row r="74" spans="2:21" ht="14.25" customHeight="1" x14ac:dyDescent="0.3">
      <c r="B74" s="29"/>
      <c r="J74" s="6"/>
      <c r="K74" s="6"/>
      <c r="U74" s="30"/>
    </row>
    <row r="75" spans="2:21" ht="14.25" customHeight="1" x14ac:dyDescent="0.3">
      <c r="B75" s="29"/>
      <c r="J75" s="6"/>
      <c r="K75" s="6"/>
      <c r="U75" s="30"/>
    </row>
    <row r="76" spans="2:21" ht="14.25" customHeight="1" x14ac:dyDescent="0.3">
      <c r="B76" s="29"/>
      <c r="J76" s="6"/>
      <c r="K76" s="6"/>
      <c r="U76" s="30"/>
    </row>
    <row r="77" spans="2:21" ht="14.25" customHeight="1" x14ac:dyDescent="0.3">
      <c r="B77" s="29"/>
      <c r="J77" s="6"/>
      <c r="K77" s="6"/>
      <c r="U77" s="30"/>
    </row>
    <row r="78" spans="2:21" ht="14.25" customHeight="1" x14ac:dyDescent="0.3">
      <c r="B78" s="29"/>
      <c r="J78" s="6"/>
      <c r="K78" s="6"/>
      <c r="U78" s="30"/>
    </row>
    <row r="79" spans="2:21" ht="14.25" customHeight="1" x14ac:dyDescent="0.3">
      <c r="B79" s="29"/>
      <c r="J79" s="6"/>
      <c r="K79" s="6"/>
      <c r="U79" s="30"/>
    </row>
    <row r="80" spans="2:21" ht="14.25" customHeight="1" x14ac:dyDescent="0.3">
      <c r="B80" s="29"/>
      <c r="J80" s="6"/>
      <c r="K80" s="6"/>
      <c r="U80" s="30"/>
    </row>
    <row r="81" spans="2:21" ht="14.25" customHeight="1" x14ac:dyDescent="0.3">
      <c r="B81" s="29"/>
      <c r="J81" s="6"/>
      <c r="K81" s="6"/>
      <c r="U81" s="30"/>
    </row>
    <row r="82" spans="2:21" ht="14.25" customHeight="1" x14ac:dyDescent="0.3">
      <c r="B82" s="29"/>
      <c r="J82" s="6"/>
      <c r="K82" s="6"/>
      <c r="U82" s="30"/>
    </row>
    <row r="83" spans="2:21" ht="14.25" customHeight="1" x14ac:dyDescent="0.3">
      <c r="B83" s="29"/>
      <c r="J83" s="6"/>
      <c r="K83" s="6"/>
      <c r="U83" s="30"/>
    </row>
    <row r="84" spans="2:21" ht="14.25" customHeight="1" x14ac:dyDescent="0.3">
      <c r="B84" s="29"/>
      <c r="J84" s="6"/>
      <c r="K84" s="6"/>
      <c r="U84" s="30"/>
    </row>
    <row r="85" spans="2:21" ht="14.25" customHeight="1" x14ac:dyDescent="0.3">
      <c r="B85" s="29"/>
      <c r="J85" s="6"/>
      <c r="K85" s="6"/>
      <c r="U85" s="30"/>
    </row>
    <row r="86" spans="2:21" ht="14.25" customHeight="1" x14ac:dyDescent="0.3">
      <c r="B86" s="29"/>
      <c r="J86" s="6"/>
      <c r="K86" s="6"/>
      <c r="U86" s="30"/>
    </row>
    <row r="87" spans="2:21" ht="14.25" customHeight="1" x14ac:dyDescent="0.3">
      <c r="B87" s="29"/>
      <c r="J87" s="6"/>
      <c r="K87" s="6"/>
      <c r="U87" s="30"/>
    </row>
    <row r="88" spans="2:21" ht="14.25" customHeight="1" x14ac:dyDescent="0.3">
      <c r="B88" s="29"/>
      <c r="J88" s="6"/>
      <c r="K88" s="6"/>
      <c r="U88" s="30"/>
    </row>
    <row r="89" spans="2:21" ht="14.25" customHeight="1" x14ac:dyDescent="0.3">
      <c r="B89" s="29"/>
      <c r="J89" s="6"/>
      <c r="K89" s="6"/>
      <c r="U89" s="30"/>
    </row>
    <row r="90" spans="2:21" ht="14.25" customHeight="1" x14ac:dyDescent="0.3">
      <c r="B90" s="29"/>
      <c r="J90" s="6"/>
      <c r="K90" s="6"/>
      <c r="U90" s="30"/>
    </row>
    <row r="91" spans="2:21" ht="14.25" customHeight="1" x14ac:dyDescent="0.3">
      <c r="B91" s="29"/>
      <c r="J91" s="6"/>
      <c r="K91" s="6"/>
      <c r="U91" s="30"/>
    </row>
    <row r="92" spans="2:21" ht="14.25" customHeight="1" x14ac:dyDescent="0.3">
      <c r="B92" s="29"/>
      <c r="J92" s="6"/>
      <c r="K92" s="6"/>
      <c r="U92" s="30"/>
    </row>
    <row r="93" spans="2:21" ht="14.25" customHeight="1" x14ac:dyDescent="0.3">
      <c r="B93" s="29"/>
      <c r="J93" s="6"/>
      <c r="K93" s="6"/>
      <c r="U93" s="30"/>
    </row>
    <row r="94" spans="2:21" ht="14.25" customHeight="1" x14ac:dyDescent="0.3">
      <c r="B94" s="29"/>
      <c r="J94" s="6"/>
      <c r="K94" s="6"/>
      <c r="U94" s="30"/>
    </row>
    <row r="95" spans="2:21" ht="14.25" customHeight="1" x14ac:dyDescent="0.3">
      <c r="B95" s="29"/>
      <c r="J95" s="6"/>
      <c r="K95" s="6"/>
      <c r="U95" s="30"/>
    </row>
    <row r="96" spans="2:21" ht="14.25" customHeight="1" x14ac:dyDescent="0.3">
      <c r="B96" s="29"/>
      <c r="J96" s="6"/>
      <c r="K96" s="6"/>
      <c r="U96" s="30"/>
    </row>
    <row r="97" spans="2:21" ht="14.25" customHeight="1" x14ac:dyDescent="0.3">
      <c r="B97" s="29"/>
      <c r="J97" s="6"/>
      <c r="K97" s="6"/>
      <c r="U97" s="30"/>
    </row>
    <row r="98" spans="2:21" ht="14.25" customHeight="1" x14ac:dyDescent="0.3">
      <c r="B98" s="29"/>
      <c r="J98" s="6"/>
      <c r="K98" s="6"/>
      <c r="U98" s="30"/>
    </row>
    <row r="99" spans="2:21" ht="14.25" customHeight="1" x14ac:dyDescent="0.3">
      <c r="B99" s="29"/>
      <c r="J99" s="6"/>
      <c r="K99" s="6"/>
      <c r="U99" s="30"/>
    </row>
    <row r="100" spans="2:21" ht="14.25" customHeight="1" x14ac:dyDescent="0.3">
      <c r="B100" s="29"/>
      <c r="J100" s="6"/>
      <c r="K100" s="6"/>
      <c r="U100" s="30"/>
    </row>
    <row r="101" spans="2:21" ht="14.25" customHeight="1" x14ac:dyDescent="0.3">
      <c r="B101" s="29"/>
      <c r="J101" s="6"/>
      <c r="K101" s="6"/>
      <c r="U101" s="30"/>
    </row>
    <row r="102" spans="2:21" ht="14.25" customHeight="1" x14ac:dyDescent="0.3">
      <c r="B102" s="29"/>
      <c r="J102" s="6"/>
      <c r="K102" s="6"/>
      <c r="U102" s="30"/>
    </row>
    <row r="103" spans="2:21" ht="14.25" customHeight="1" x14ac:dyDescent="0.3">
      <c r="B103" s="29"/>
      <c r="J103" s="6"/>
      <c r="K103" s="6"/>
      <c r="U103" s="30"/>
    </row>
    <row r="104" spans="2:21" ht="14.25" customHeight="1" x14ac:dyDescent="0.3">
      <c r="B104" s="29"/>
      <c r="J104" s="6"/>
      <c r="K104" s="6"/>
      <c r="U104" s="30"/>
    </row>
    <row r="105" spans="2:21" ht="14.25" customHeight="1" x14ac:dyDescent="0.3">
      <c r="B105" s="29"/>
      <c r="J105" s="6"/>
      <c r="K105" s="6"/>
      <c r="U105" s="30"/>
    </row>
    <row r="106" spans="2:21" ht="14.25" customHeight="1" x14ac:dyDescent="0.3">
      <c r="B106" s="29"/>
      <c r="J106" s="6"/>
      <c r="K106" s="6"/>
      <c r="U106" s="30"/>
    </row>
    <row r="107" spans="2:21" ht="14.25" customHeight="1" x14ac:dyDescent="0.3">
      <c r="B107" s="29"/>
      <c r="J107" s="6"/>
      <c r="K107" s="6"/>
      <c r="U107" s="30"/>
    </row>
    <row r="108" spans="2:21" ht="14.25" customHeight="1" x14ac:dyDescent="0.3">
      <c r="B108" s="29"/>
      <c r="J108" s="6"/>
      <c r="K108" s="6"/>
      <c r="U108" s="30"/>
    </row>
    <row r="109" spans="2:21" ht="14.25" customHeight="1" x14ac:dyDescent="0.3">
      <c r="B109" s="29"/>
      <c r="J109" s="6"/>
      <c r="K109" s="6"/>
      <c r="U109" s="30"/>
    </row>
    <row r="110" spans="2:21" ht="14.25" customHeight="1" x14ac:dyDescent="0.3">
      <c r="B110" s="29"/>
      <c r="J110" s="6"/>
      <c r="K110" s="6"/>
      <c r="U110" s="30"/>
    </row>
    <row r="111" spans="2:21" ht="14.25" customHeight="1" x14ac:dyDescent="0.3">
      <c r="B111" s="29"/>
      <c r="J111" s="6"/>
      <c r="K111" s="6"/>
      <c r="U111" s="30"/>
    </row>
    <row r="112" spans="2:21" ht="14.25" customHeight="1" x14ac:dyDescent="0.3">
      <c r="B112" s="29"/>
      <c r="J112" s="6"/>
      <c r="K112" s="6"/>
      <c r="U112" s="30"/>
    </row>
    <row r="113" spans="2:21" ht="14.25" customHeight="1" x14ac:dyDescent="0.3">
      <c r="B113" s="29"/>
      <c r="J113" s="6"/>
      <c r="K113" s="6"/>
      <c r="U113" s="30"/>
    </row>
    <row r="114" spans="2:21" ht="14.25" customHeight="1" x14ac:dyDescent="0.3">
      <c r="B114" s="29"/>
      <c r="J114" s="6"/>
      <c r="K114" s="6"/>
      <c r="U114" s="30"/>
    </row>
    <row r="115" spans="2:21" ht="14.25" customHeight="1" x14ac:dyDescent="0.3">
      <c r="B115" s="29"/>
      <c r="J115" s="6"/>
      <c r="K115" s="6"/>
      <c r="U115" s="30"/>
    </row>
    <row r="116" spans="2:21" ht="14.25" customHeight="1" x14ac:dyDescent="0.3">
      <c r="B116" s="29"/>
      <c r="J116" s="6"/>
      <c r="K116" s="6"/>
      <c r="U116" s="30"/>
    </row>
    <row r="117" spans="2:21" ht="14.25" customHeight="1" x14ac:dyDescent="0.3">
      <c r="B117" s="29"/>
      <c r="J117" s="6"/>
      <c r="K117" s="6"/>
      <c r="U117" s="30"/>
    </row>
    <row r="118" spans="2:21" ht="14.25" customHeight="1" x14ac:dyDescent="0.3">
      <c r="B118" s="29"/>
      <c r="J118" s="6"/>
      <c r="K118" s="6"/>
      <c r="U118" s="30"/>
    </row>
    <row r="119" spans="2:21" ht="14.25" customHeight="1" x14ac:dyDescent="0.3">
      <c r="B119" s="29"/>
      <c r="J119" s="6"/>
      <c r="K119" s="6"/>
      <c r="U119" s="30"/>
    </row>
    <row r="120" spans="2:21" ht="14.25" customHeight="1" x14ac:dyDescent="0.3">
      <c r="B120" s="29"/>
      <c r="J120" s="6"/>
      <c r="K120" s="6"/>
      <c r="U120" s="30"/>
    </row>
    <row r="121" spans="2:21" ht="14.25" customHeight="1" x14ac:dyDescent="0.3">
      <c r="B121" s="29"/>
      <c r="J121" s="6"/>
      <c r="K121" s="6"/>
      <c r="U121" s="30"/>
    </row>
    <row r="122" spans="2:21" ht="14.25" customHeight="1" x14ac:dyDescent="0.3">
      <c r="B122" s="29"/>
      <c r="J122" s="6"/>
      <c r="K122" s="6"/>
      <c r="U122" s="30"/>
    </row>
    <row r="123" spans="2:21" ht="14.25" customHeight="1" x14ac:dyDescent="0.3">
      <c r="B123" s="29"/>
      <c r="J123" s="6"/>
      <c r="K123" s="6"/>
      <c r="U123" s="30"/>
    </row>
    <row r="124" spans="2:21" ht="14.25" customHeight="1" x14ac:dyDescent="0.3">
      <c r="B124" s="29"/>
      <c r="J124" s="6"/>
      <c r="K124" s="6"/>
      <c r="U124" s="30"/>
    </row>
    <row r="125" spans="2:21" ht="14.25" customHeight="1" x14ac:dyDescent="0.3">
      <c r="B125" s="29"/>
      <c r="J125" s="6"/>
      <c r="K125" s="6"/>
      <c r="U125" s="30"/>
    </row>
    <row r="126" spans="2:21" ht="14.25" customHeight="1" x14ac:dyDescent="0.3">
      <c r="B126" s="29"/>
      <c r="J126" s="6"/>
      <c r="K126" s="6"/>
      <c r="U126" s="30"/>
    </row>
    <row r="127" spans="2:21" ht="14.25" customHeight="1" x14ac:dyDescent="0.3">
      <c r="B127" s="29"/>
      <c r="J127" s="6"/>
      <c r="K127" s="6"/>
      <c r="U127" s="30"/>
    </row>
    <row r="128" spans="2:21" ht="14.25" customHeight="1" x14ac:dyDescent="0.3">
      <c r="B128" s="29"/>
      <c r="J128" s="6"/>
      <c r="K128" s="6"/>
      <c r="U128" s="30"/>
    </row>
    <row r="129" spans="2:21" ht="14.25" customHeight="1" x14ac:dyDescent="0.3">
      <c r="B129" s="29"/>
      <c r="J129" s="6"/>
      <c r="K129" s="6"/>
      <c r="U129" s="30"/>
    </row>
    <row r="130" spans="2:21" ht="14.25" customHeight="1" x14ac:dyDescent="0.3">
      <c r="B130" s="29"/>
      <c r="J130" s="6"/>
      <c r="K130" s="6"/>
      <c r="U130" s="30"/>
    </row>
    <row r="131" spans="2:21" ht="14.25" customHeight="1" x14ac:dyDescent="0.3">
      <c r="B131" s="29"/>
      <c r="J131" s="6"/>
      <c r="K131" s="6"/>
      <c r="U131" s="30"/>
    </row>
    <row r="132" spans="2:21" ht="14.25" customHeight="1" x14ac:dyDescent="0.3">
      <c r="B132" s="29"/>
      <c r="J132" s="6"/>
      <c r="K132" s="6"/>
      <c r="U132" s="30"/>
    </row>
    <row r="133" spans="2:21" ht="14.25" customHeight="1" x14ac:dyDescent="0.3">
      <c r="B133" s="29"/>
      <c r="J133" s="6"/>
      <c r="K133" s="6"/>
      <c r="U133" s="30"/>
    </row>
    <row r="134" spans="2:21" ht="14.25" customHeight="1" x14ac:dyDescent="0.3">
      <c r="B134" s="29"/>
      <c r="J134" s="6"/>
      <c r="K134" s="6"/>
      <c r="U134" s="30"/>
    </row>
    <row r="135" spans="2:21" ht="14.25" customHeight="1" x14ac:dyDescent="0.3">
      <c r="B135" s="29"/>
      <c r="J135" s="6"/>
      <c r="K135" s="6"/>
      <c r="U135" s="30"/>
    </row>
    <row r="136" spans="2:21" ht="14.25" customHeight="1" x14ac:dyDescent="0.3">
      <c r="B136" s="29"/>
      <c r="J136" s="6"/>
      <c r="K136" s="6"/>
      <c r="U136" s="30"/>
    </row>
    <row r="137" spans="2:21" ht="14.25" customHeight="1" x14ac:dyDescent="0.3">
      <c r="B137" s="29"/>
      <c r="J137" s="6"/>
      <c r="K137" s="6"/>
      <c r="U137" s="30"/>
    </row>
    <row r="138" spans="2:21" ht="14.25" customHeight="1" x14ac:dyDescent="0.3">
      <c r="B138" s="29"/>
      <c r="J138" s="6"/>
      <c r="K138" s="6"/>
      <c r="U138" s="30"/>
    </row>
    <row r="139" spans="2:21" ht="14.25" customHeight="1" x14ac:dyDescent="0.3">
      <c r="B139" s="29"/>
      <c r="J139" s="6"/>
      <c r="K139" s="6"/>
      <c r="U139" s="30"/>
    </row>
    <row r="140" spans="2:21" ht="14.25" customHeight="1" x14ac:dyDescent="0.3">
      <c r="B140" s="29"/>
      <c r="J140" s="6"/>
      <c r="K140" s="6"/>
      <c r="U140" s="30"/>
    </row>
    <row r="141" spans="2:21" ht="14.25" customHeight="1" x14ac:dyDescent="0.3">
      <c r="B141" s="29"/>
      <c r="J141" s="6"/>
      <c r="K141" s="6"/>
      <c r="U141" s="30"/>
    </row>
    <row r="142" spans="2:21" ht="14.25" customHeight="1" x14ac:dyDescent="0.3">
      <c r="B142" s="29"/>
      <c r="J142" s="6"/>
      <c r="K142" s="6"/>
      <c r="U142" s="30"/>
    </row>
    <row r="143" spans="2:21" ht="14.25" customHeight="1" x14ac:dyDescent="0.3">
      <c r="B143" s="29"/>
      <c r="J143" s="6"/>
      <c r="K143" s="6"/>
      <c r="U143" s="30"/>
    </row>
    <row r="144" spans="2:21" ht="14.25" customHeight="1" x14ac:dyDescent="0.3">
      <c r="B144" s="29"/>
      <c r="J144" s="6"/>
      <c r="K144" s="6"/>
      <c r="U144" s="30"/>
    </row>
    <row r="145" spans="2:21" ht="14.25" customHeight="1" x14ac:dyDescent="0.3">
      <c r="B145" s="29"/>
      <c r="J145" s="6"/>
      <c r="K145" s="6"/>
      <c r="U145" s="30"/>
    </row>
    <row r="146" spans="2:21" ht="14.25" customHeight="1" x14ac:dyDescent="0.3">
      <c r="B146" s="29"/>
      <c r="J146" s="6"/>
      <c r="K146" s="6"/>
      <c r="U146" s="30"/>
    </row>
    <row r="147" spans="2:21" ht="14.25" customHeight="1" x14ac:dyDescent="0.3">
      <c r="B147" s="29"/>
      <c r="J147" s="6"/>
      <c r="K147" s="6"/>
      <c r="U147" s="30"/>
    </row>
    <row r="148" spans="2:21" ht="14.25" customHeight="1" x14ac:dyDescent="0.3">
      <c r="B148" s="29"/>
      <c r="J148" s="6"/>
      <c r="K148" s="6"/>
      <c r="U148" s="30"/>
    </row>
    <row r="149" spans="2:21" ht="14.25" customHeight="1" x14ac:dyDescent="0.3">
      <c r="B149" s="29"/>
      <c r="J149" s="6"/>
      <c r="K149" s="6"/>
      <c r="U149" s="30"/>
    </row>
    <row r="150" spans="2:21" ht="14.25" customHeight="1" x14ac:dyDescent="0.3">
      <c r="B150" s="29"/>
      <c r="J150" s="6"/>
      <c r="K150" s="6"/>
      <c r="U150" s="30"/>
    </row>
    <row r="151" spans="2:21" ht="14.25" customHeight="1" x14ac:dyDescent="0.3">
      <c r="B151" s="29"/>
      <c r="J151" s="6"/>
      <c r="K151" s="6"/>
      <c r="U151" s="30"/>
    </row>
    <row r="152" spans="2:21" ht="14.25" customHeight="1" x14ac:dyDescent="0.3">
      <c r="B152" s="29"/>
      <c r="J152" s="6"/>
      <c r="K152" s="6"/>
      <c r="U152" s="30"/>
    </row>
    <row r="153" spans="2:21" ht="14.25" customHeight="1" x14ac:dyDescent="0.3">
      <c r="B153" s="29"/>
      <c r="J153" s="6"/>
      <c r="K153" s="6"/>
      <c r="U153" s="30"/>
    </row>
    <row r="154" spans="2:21" ht="14.25" customHeight="1" x14ac:dyDescent="0.3">
      <c r="B154" s="29"/>
      <c r="J154" s="6"/>
      <c r="K154" s="6"/>
      <c r="U154" s="30"/>
    </row>
    <row r="155" spans="2:21" ht="14.25" customHeight="1" x14ac:dyDescent="0.3">
      <c r="B155" s="29"/>
      <c r="J155" s="6"/>
      <c r="K155" s="6"/>
      <c r="U155" s="30"/>
    </row>
    <row r="156" spans="2:21" ht="14.25" customHeight="1" x14ac:dyDescent="0.3">
      <c r="B156" s="29"/>
      <c r="J156" s="6"/>
      <c r="K156" s="6"/>
      <c r="U156" s="30"/>
    </row>
    <row r="157" spans="2:21" ht="14.25" customHeight="1" x14ac:dyDescent="0.3">
      <c r="B157" s="29"/>
      <c r="J157" s="6"/>
      <c r="K157" s="6"/>
      <c r="U157" s="30"/>
    </row>
    <row r="158" spans="2:21" ht="14.25" customHeight="1" x14ac:dyDescent="0.3">
      <c r="B158" s="29"/>
      <c r="J158" s="6"/>
      <c r="K158" s="6"/>
      <c r="U158" s="30"/>
    </row>
    <row r="159" spans="2:21" ht="14.25" customHeight="1" x14ac:dyDescent="0.3">
      <c r="B159" s="29"/>
      <c r="J159" s="6"/>
      <c r="K159" s="6"/>
      <c r="U159" s="30"/>
    </row>
    <row r="160" spans="2:21" ht="14.25" customHeight="1" x14ac:dyDescent="0.3">
      <c r="B160" s="29"/>
      <c r="J160" s="6"/>
      <c r="K160" s="6"/>
      <c r="U160" s="30"/>
    </row>
    <row r="161" spans="2:21" ht="14.25" customHeight="1" x14ac:dyDescent="0.3">
      <c r="B161" s="29"/>
      <c r="J161" s="6"/>
      <c r="K161" s="6"/>
      <c r="U161" s="30"/>
    </row>
    <row r="162" spans="2:21" ht="14.25" customHeight="1" x14ac:dyDescent="0.3">
      <c r="B162" s="29"/>
      <c r="J162" s="6"/>
      <c r="K162" s="6"/>
      <c r="U162" s="30"/>
    </row>
    <row r="163" spans="2:21" ht="14.25" customHeight="1" x14ac:dyDescent="0.3">
      <c r="B163" s="29"/>
      <c r="J163" s="6"/>
      <c r="K163" s="6"/>
      <c r="U163" s="30"/>
    </row>
    <row r="164" spans="2:21" ht="14.25" customHeight="1" x14ac:dyDescent="0.3">
      <c r="B164" s="29"/>
      <c r="J164" s="6"/>
      <c r="K164" s="6"/>
      <c r="U164" s="30"/>
    </row>
    <row r="165" spans="2:21" ht="14.25" customHeight="1" x14ac:dyDescent="0.3">
      <c r="B165" s="29"/>
      <c r="J165" s="6"/>
      <c r="K165" s="6"/>
      <c r="U165" s="30"/>
    </row>
    <row r="166" spans="2:21" ht="14.25" customHeight="1" x14ac:dyDescent="0.3">
      <c r="B166" s="29"/>
      <c r="J166" s="6"/>
      <c r="K166" s="6"/>
      <c r="U166" s="30"/>
    </row>
    <row r="167" spans="2:21" ht="14.25" customHeight="1" x14ac:dyDescent="0.3">
      <c r="B167" s="29"/>
      <c r="J167" s="6"/>
      <c r="K167" s="6"/>
      <c r="U167" s="30"/>
    </row>
    <row r="168" spans="2:21" ht="14.25" customHeight="1" x14ac:dyDescent="0.3">
      <c r="B168" s="29"/>
      <c r="J168" s="6"/>
      <c r="K168" s="6"/>
      <c r="U168" s="30"/>
    </row>
    <row r="169" spans="2:21" ht="14.25" customHeight="1" x14ac:dyDescent="0.3">
      <c r="B169" s="29"/>
      <c r="J169" s="6"/>
      <c r="K169" s="6"/>
      <c r="U169" s="30"/>
    </row>
    <row r="170" spans="2:21" ht="14.25" customHeight="1" x14ac:dyDescent="0.3">
      <c r="B170" s="29"/>
      <c r="J170" s="6"/>
      <c r="K170" s="6"/>
      <c r="U170" s="30"/>
    </row>
    <row r="171" spans="2:21" ht="14.25" customHeight="1" x14ac:dyDescent="0.3">
      <c r="B171" s="29"/>
      <c r="J171" s="6"/>
      <c r="K171" s="6"/>
      <c r="U171" s="30"/>
    </row>
    <row r="172" spans="2:21" ht="14.25" customHeight="1" x14ac:dyDescent="0.3">
      <c r="B172" s="29"/>
      <c r="J172" s="6"/>
      <c r="K172" s="6"/>
      <c r="U172" s="30"/>
    </row>
    <row r="173" spans="2:21" ht="14.25" customHeight="1" x14ac:dyDescent="0.3">
      <c r="B173" s="29"/>
      <c r="J173" s="6"/>
      <c r="K173" s="6"/>
      <c r="U173" s="30"/>
    </row>
    <row r="174" spans="2:21" ht="14.25" customHeight="1" x14ac:dyDescent="0.3">
      <c r="B174" s="29"/>
      <c r="J174" s="6"/>
      <c r="K174" s="6"/>
      <c r="U174" s="30"/>
    </row>
    <row r="175" spans="2:21" ht="14.25" customHeight="1" x14ac:dyDescent="0.3">
      <c r="B175" s="29"/>
      <c r="J175" s="6"/>
      <c r="K175" s="6"/>
      <c r="U175" s="30"/>
    </row>
    <row r="176" spans="2:21" ht="14.25" customHeight="1" x14ac:dyDescent="0.3">
      <c r="B176" s="29"/>
      <c r="J176" s="6"/>
      <c r="K176" s="6"/>
      <c r="U176" s="30"/>
    </row>
    <row r="177" spans="2:21" ht="14.25" customHeight="1" x14ac:dyDescent="0.3">
      <c r="B177" s="29"/>
      <c r="J177" s="6"/>
      <c r="K177" s="6"/>
      <c r="U177" s="30"/>
    </row>
    <row r="178" spans="2:21" ht="14.25" customHeight="1" x14ac:dyDescent="0.3">
      <c r="B178" s="29"/>
      <c r="J178" s="6"/>
      <c r="K178" s="6"/>
      <c r="U178" s="30"/>
    </row>
    <row r="179" spans="2:21" ht="14.25" customHeight="1" x14ac:dyDescent="0.3">
      <c r="B179" s="29"/>
      <c r="J179" s="6"/>
      <c r="K179" s="6"/>
      <c r="U179" s="30"/>
    </row>
    <row r="180" spans="2:21" ht="14.25" customHeight="1" x14ac:dyDescent="0.3">
      <c r="B180" s="29"/>
      <c r="J180" s="6"/>
      <c r="K180" s="6"/>
      <c r="U180" s="30"/>
    </row>
    <row r="181" spans="2:21" ht="14.25" customHeight="1" x14ac:dyDescent="0.3">
      <c r="B181" s="29"/>
      <c r="J181" s="6"/>
      <c r="K181" s="6"/>
      <c r="U181" s="30"/>
    </row>
    <row r="182" spans="2:21" ht="14.25" customHeight="1" x14ac:dyDescent="0.3">
      <c r="B182" s="29"/>
      <c r="J182" s="6"/>
      <c r="K182" s="6"/>
      <c r="U182" s="30"/>
    </row>
    <row r="183" spans="2:21" ht="14.25" customHeight="1" x14ac:dyDescent="0.3">
      <c r="B183" s="29"/>
      <c r="J183" s="6"/>
      <c r="K183" s="6"/>
      <c r="U183" s="30"/>
    </row>
    <row r="184" spans="2:21" ht="14.25" customHeight="1" x14ac:dyDescent="0.3">
      <c r="B184" s="29"/>
      <c r="J184" s="6"/>
      <c r="K184" s="6"/>
      <c r="U184" s="30"/>
    </row>
    <row r="185" spans="2:21" ht="14.25" customHeight="1" x14ac:dyDescent="0.3">
      <c r="B185" s="29"/>
      <c r="J185" s="6"/>
      <c r="K185" s="6"/>
      <c r="U185" s="30"/>
    </row>
    <row r="186" spans="2:21" ht="14.25" customHeight="1" x14ac:dyDescent="0.3">
      <c r="B186" s="29"/>
      <c r="J186" s="6"/>
      <c r="K186" s="6"/>
      <c r="U186" s="30"/>
    </row>
    <row r="187" spans="2:21" ht="14.25" customHeight="1" x14ac:dyDescent="0.3">
      <c r="B187" s="29"/>
      <c r="J187" s="6"/>
      <c r="K187" s="6"/>
      <c r="U187" s="30"/>
    </row>
    <row r="188" spans="2:21" ht="14.25" customHeight="1" x14ac:dyDescent="0.3">
      <c r="B188" s="29"/>
      <c r="J188" s="6"/>
      <c r="K188" s="6"/>
      <c r="U188" s="30"/>
    </row>
    <row r="189" spans="2:21" ht="14.25" customHeight="1" x14ac:dyDescent="0.3">
      <c r="B189" s="29"/>
      <c r="J189" s="6"/>
      <c r="K189" s="6"/>
      <c r="U189" s="30"/>
    </row>
    <row r="190" spans="2:21" ht="14.25" customHeight="1" x14ac:dyDescent="0.3">
      <c r="B190" s="29"/>
      <c r="J190" s="6"/>
      <c r="K190" s="6"/>
      <c r="U190" s="30"/>
    </row>
    <row r="191" spans="2:21" ht="14.25" customHeight="1" x14ac:dyDescent="0.3">
      <c r="B191" s="29"/>
      <c r="J191" s="6"/>
      <c r="K191" s="6"/>
      <c r="U191" s="30"/>
    </row>
    <row r="192" spans="2:21" ht="14.25" customHeight="1" x14ac:dyDescent="0.3">
      <c r="B192" s="29"/>
      <c r="J192" s="6"/>
      <c r="K192" s="6"/>
      <c r="U192" s="30"/>
    </row>
    <row r="193" spans="2:21" ht="14.25" customHeight="1" x14ac:dyDescent="0.3">
      <c r="B193" s="29"/>
      <c r="J193" s="6"/>
      <c r="K193" s="6"/>
      <c r="U193" s="30"/>
    </row>
    <row r="194" spans="2:21" ht="14.25" customHeight="1" x14ac:dyDescent="0.3">
      <c r="B194" s="29"/>
      <c r="J194" s="6"/>
      <c r="K194" s="6"/>
      <c r="U194" s="30"/>
    </row>
    <row r="195" spans="2:21" ht="14.25" customHeight="1" x14ac:dyDescent="0.3">
      <c r="B195" s="29"/>
      <c r="J195" s="6"/>
      <c r="K195" s="6"/>
      <c r="U195" s="30"/>
    </row>
    <row r="196" spans="2:21" ht="14.25" customHeight="1" x14ac:dyDescent="0.3">
      <c r="B196" s="29"/>
      <c r="J196" s="6"/>
      <c r="K196" s="6"/>
      <c r="U196" s="30"/>
    </row>
    <row r="197" spans="2:21" ht="14.25" customHeight="1" x14ac:dyDescent="0.3">
      <c r="B197" s="29"/>
      <c r="J197" s="6"/>
      <c r="K197" s="6"/>
      <c r="U197" s="30"/>
    </row>
    <row r="198" spans="2:21" ht="14.25" customHeight="1" x14ac:dyDescent="0.3">
      <c r="B198" s="29"/>
      <c r="J198" s="6"/>
      <c r="K198" s="6"/>
      <c r="U198" s="30"/>
    </row>
    <row r="199" spans="2:21" ht="14.25" customHeight="1" x14ac:dyDescent="0.3">
      <c r="B199" s="29"/>
      <c r="J199" s="6"/>
      <c r="K199" s="6"/>
      <c r="U199" s="30"/>
    </row>
    <row r="200" spans="2:21" ht="14.25" customHeight="1" x14ac:dyDescent="0.3">
      <c r="B200" s="29"/>
      <c r="J200" s="6"/>
      <c r="K200" s="6"/>
      <c r="U200" s="30"/>
    </row>
    <row r="201" spans="2:21" ht="14.25" customHeight="1" x14ac:dyDescent="0.3">
      <c r="B201" s="29"/>
      <c r="J201" s="6"/>
      <c r="K201" s="6"/>
      <c r="U201" s="30"/>
    </row>
    <row r="202" spans="2:21" ht="14.25" customHeight="1" x14ac:dyDescent="0.3">
      <c r="B202" s="29"/>
      <c r="J202" s="6"/>
      <c r="K202" s="6"/>
      <c r="U202" s="30"/>
    </row>
    <row r="203" spans="2:21" ht="14.25" customHeight="1" x14ac:dyDescent="0.3">
      <c r="B203" s="29"/>
      <c r="J203" s="6"/>
      <c r="K203" s="6"/>
      <c r="U203" s="30"/>
    </row>
    <row r="204" spans="2:21" ht="14.25" customHeight="1" x14ac:dyDescent="0.3">
      <c r="B204" s="29"/>
      <c r="J204" s="6"/>
      <c r="K204" s="6"/>
      <c r="U204" s="30"/>
    </row>
    <row r="205" spans="2:21" ht="14.25" customHeight="1" x14ac:dyDescent="0.3">
      <c r="B205" s="29"/>
      <c r="J205" s="6"/>
      <c r="K205" s="6"/>
      <c r="U205" s="30"/>
    </row>
    <row r="206" spans="2:21" ht="14.25" customHeight="1" x14ac:dyDescent="0.3">
      <c r="B206" s="29"/>
      <c r="J206" s="6"/>
      <c r="K206" s="6"/>
      <c r="U206" s="30"/>
    </row>
    <row r="207" spans="2:21" ht="14.25" customHeight="1" x14ac:dyDescent="0.3">
      <c r="B207" s="29"/>
      <c r="J207" s="6"/>
      <c r="K207" s="6"/>
      <c r="U207" s="30"/>
    </row>
    <row r="208" spans="2:21" ht="14.25" customHeight="1" x14ac:dyDescent="0.3">
      <c r="B208" s="29"/>
      <c r="J208" s="6"/>
      <c r="K208" s="6"/>
      <c r="U208" s="30"/>
    </row>
    <row r="209" spans="2:21" ht="14.25" customHeight="1" x14ac:dyDescent="0.3">
      <c r="B209" s="29"/>
      <c r="J209" s="6"/>
      <c r="K209" s="6"/>
      <c r="U209" s="30"/>
    </row>
    <row r="210" spans="2:21" ht="14.25" customHeight="1" x14ac:dyDescent="0.3">
      <c r="B210" s="29"/>
      <c r="J210" s="6"/>
      <c r="K210" s="6"/>
      <c r="U210" s="30"/>
    </row>
    <row r="211" spans="2:21" ht="14.25" customHeight="1" x14ac:dyDescent="0.3">
      <c r="B211" s="29"/>
      <c r="J211" s="6"/>
      <c r="K211" s="6"/>
      <c r="U211" s="30"/>
    </row>
    <row r="212" spans="2:21" ht="14.25" customHeight="1" x14ac:dyDescent="0.3">
      <c r="B212" s="29"/>
      <c r="J212" s="6"/>
      <c r="K212" s="6"/>
      <c r="U212" s="30"/>
    </row>
    <row r="213" spans="2:21" ht="14.25" customHeight="1" x14ac:dyDescent="0.3">
      <c r="B213" s="29"/>
      <c r="J213" s="6"/>
      <c r="K213" s="6"/>
      <c r="U213" s="30"/>
    </row>
    <row r="214" spans="2:21" ht="14.25" customHeight="1" x14ac:dyDescent="0.3">
      <c r="B214" s="29"/>
      <c r="J214" s="6"/>
      <c r="K214" s="6"/>
      <c r="U214" s="30"/>
    </row>
    <row r="215" spans="2:21" ht="14.25" customHeight="1" x14ac:dyDescent="0.3">
      <c r="B215" s="29"/>
      <c r="J215" s="6"/>
      <c r="K215" s="6"/>
      <c r="U215" s="30"/>
    </row>
    <row r="216" spans="2:21" ht="14.25" customHeight="1" x14ac:dyDescent="0.3">
      <c r="B216" s="29"/>
      <c r="J216" s="6"/>
      <c r="K216" s="6"/>
      <c r="U216" s="30"/>
    </row>
    <row r="217" spans="2:21" ht="14.25" customHeight="1" x14ac:dyDescent="0.3">
      <c r="B217" s="29"/>
      <c r="J217" s="6"/>
      <c r="K217" s="6"/>
      <c r="U217" s="30"/>
    </row>
    <row r="218" spans="2:21" ht="14.25" customHeight="1" x14ac:dyDescent="0.3">
      <c r="B218" s="29"/>
      <c r="J218" s="6"/>
      <c r="K218" s="6"/>
      <c r="U218" s="30"/>
    </row>
    <row r="219" spans="2:21" ht="14.25" customHeight="1" x14ac:dyDescent="0.3">
      <c r="B219" s="29"/>
      <c r="J219" s="6"/>
      <c r="K219" s="6"/>
      <c r="U219" s="30"/>
    </row>
    <row r="220" spans="2:21" ht="14.25" customHeight="1" x14ac:dyDescent="0.3">
      <c r="B220" s="29"/>
      <c r="J220" s="6"/>
      <c r="K220" s="6"/>
      <c r="U220" s="30"/>
    </row>
    <row r="221" spans="2:21" ht="14.25" customHeight="1" x14ac:dyDescent="0.3">
      <c r="B221" s="29"/>
      <c r="J221" s="6"/>
      <c r="K221" s="6"/>
      <c r="U221" s="30"/>
    </row>
    <row r="222" spans="2:21" ht="14.25" customHeight="1" x14ac:dyDescent="0.3">
      <c r="B222" s="29"/>
      <c r="J222" s="6"/>
      <c r="K222" s="6"/>
      <c r="U222" s="30"/>
    </row>
    <row r="223" spans="2:21" ht="14.25" customHeight="1" x14ac:dyDescent="0.3">
      <c r="B223" s="29"/>
      <c r="J223" s="6"/>
      <c r="K223" s="6"/>
      <c r="U223" s="30"/>
    </row>
    <row r="224" spans="2:21" ht="14.25" customHeight="1" x14ac:dyDescent="0.3">
      <c r="B224" s="29"/>
      <c r="J224" s="6"/>
      <c r="K224" s="6"/>
      <c r="U224" s="30"/>
    </row>
    <row r="225" spans="2:21" ht="14.25" customHeight="1" x14ac:dyDescent="0.3">
      <c r="B225" s="29"/>
      <c r="J225" s="6"/>
      <c r="K225" s="6"/>
      <c r="U225" s="30"/>
    </row>
    <row r="226" spans="2:21" ht="14.25" customHeight="1" x14ac:dyDescent="0.3">
      <c r="B226" s="29"/>
      <c r="J226" s="6"/>
      <c r="K226" s="6"/>
      <c r="U226" s="30"/>
    </row>
    <row r="227" spans="2:21" ht="14.25" customHeight="1" x14ac:dyDescent="0.3">
      <c r="B227" s="29"/>
      <c r="J227" s="6"/>
      <c r="K227" s="6"/>
      <c r="U227" s="30"/>
    </row>
    <row r="228" spans="2:21" ht="14.25" customHeight="1" x14ac:dyDescent="0.3">
      <c r="B228" s="29"/>
      <c r="J228" s="6"/>
      <c r="K228" s="6"/>
      <c r="U228" s="30"/>
    </row>
    <row r="229" spans="2:21" ht="14.25" customHeight="1" x14ac:dyDescent="0.3">
      <c r="B229" s="29"/>
      <c r="J229" s="6"/>
      <c r="K229" s="6"/>
      <c r="U229" s="30"/>
    </row>
    <row r="230" spans="2:21" ht="14.25" customHeight="1" x14ac:dyDescent="0.3">
      <c r="B230" s="29"/>
      <c r="J230" s="6"/>
      <c r="K230" s="6"/>
      <c r="U230" s="30"/>
    </row>
    <row r="231" spans="2:21" ht="14.25" customHeight="1" x14ac:dyDescent="0.3">
      <c r="B231" s="29"/>
      <c r="J231" s="6"/>
      <c r="K231" s="6"/>
      <c r="U231" s="30"/>
    </row>
    <row r="232" spans="2:21" ht="14.25" customHeight="1" x14ac:dyDescent="0.3">
      <c r="B232" s="29"/>
      <c r="J232" s="6"/>
      <c r="K232" s="6"/>
      <c r="U232" s="30"/>
    </row>
    <row r="233" spans="2:21" ht="14.25" customHeight="1" x14ac:dyDescent="0.3">
      <c r="B233" s="29"/>
      <c r="J233" s="6"/>
      <c r="K233" s="6"/>
      <c r="U233" s="30"/>
    </row>
    <row r="234" spans="2:21" ht="14.25" customHeight="1" x14ac:dyDescent="0.3">
      <c r="B234" s="29"/>
      <c r="J234" s="6"/>
      <c r="K234" s="6"/>
      <c r="U234" s="30"/>
    </row>
    <row r="235" spans="2:21" ht="14.25" customHeight="1" x14ac:dyDescent="0.3">
      <c r="B235" s="29"/>
      <c r="J235" s="6"/>
      <c r="K235" s="6"/>
      <c r="U235" s="30"/>
    </row>
    <row r="236" spans="2:21" ht="14.25" customHeight="1" x14ac:dyDescent="0.3">
      <c r="B236" s="29"/>
      <c r="J236" s="6"/>
      <c r="K236" s="6"/>
      <c r="U236" s="30"/>
    </row>
    <row r="237" spans="2:21" ht="14.25" customHeight="1" x14ac:dyDescent="0.3">
      <c r="B237" s="29"/>
      <c r="J237" s="6"/>
      <c r="K237" s="6"/>
      <c r="U237" s="30"/>
    </row>
    <row r="238" spans="2:21" ht="14.25" customHeight="1" x14ac:dyDescent="0.3">
      <c r="B238" s="29"/>
      <c r="J238" s="6"/>
      <c r="K238" s="6"/>
      <c r="U238" s="30"/>
    </row>
    <row r="239" spans="2:21" ht="14.25" customHeight="1" x14ac:dyDescent="0.3">
      <c r="B239" s="29"/>
      <c r="J239" s="6"/>
      <c r="K239" s="6"/>
      <c r="U239" s="30"/>
    </row>
    <row r="240" spans="2:21" ht="14.25" customHeight="1" x14ac:dyDescent="0.3">
      <c r="B240" s="29"/>
      <c r="J240" s="6"/>
      <c r="K240" s="6"/>
      <c r="U240" s="30"/>
    </row>
    <row r="241" spans="2:21" ht="14.25" customHeight="1" x14ac:dyDescent="0.3">
      <c r="B241" s="29"/>
      <c r="J241" s="6"/>
      <c r="K241" s="6"/>
      <c r="U241" s="30"/>
    </row>
    <row r="242" spans="2:21" ht="14.25" customHeight="1" x14ac:dyDescent="0.3">
      <c r="B242" s="29"/>
      <c r="J242" s="6"/>
      <c r="K242" s="6"/>
      <c r="U242" s="30"/>
    </row>
    <row r="243" spans="2:21" ht="14.25" customHeight="1" x14ac:dyDescent="0.3">
      <c r="B243" s="29"/>
      <c r="J243" s="6"/>
      <c r="K243" s="6"/>
      <c r="U243" s="30"/>
    </row>
    <row r="244" spans="2:21" ht="14.25" customHeight="1" x14ac:dyDescent="0.3">
      <c r="B244" s="29"/>
      <c r="J244" s="6"/>
      <c r="K244" s="6"/>
      <c r="U244" s="30"/>
    </row>
    <row r="245" spans="2:21" ht="14.25" customHeight="1" x14ac:dyDescent="0.3">
      <c r="B245" s="29"/>
      <c r="J245" s="6"/>
      <c r="K245" s="6"/>
      <c r="U245" s="30"/>
    </row>
    <row r="246" spans="2:21" ht="14.25" customHeight="1" x14ac:dyDescent="0.3">
      <c r="B246" s="29"/>
      <c r="J246" s="6"/>
      <c r="K246" s="6"/>
      <c r="U246" s="30"/>
    </row>
    <row r="247" spans="2:21" ht="14.25" customHeight="1" x14ac:dyDescent="0.3">
      <c r="B247" s="29"/>
      <c r="J247" s="6"/>
      <c r="K247" s="6"/>
      <c r="U247" s="30"/>
    </row>
    <row r="248" spans="2:21" ht="14.25" customHeight="1" x14ac:dyDescent="0.3">
      <c r="B248" s="29"/>
      <c r="J248" s="6"/>
      <c r="K248" s="6"/>
      <c r="U248" s="30"/>
    </row>
    <row r="249" spans="2:21" ht="14.25" customHeight="1" x14ac:dyDescent="0.3">
      <c r="B249" s="29"/>
      <c r="J249" s="6"/>
      <c r="K249" s="6"/>
      <c r="U249" s="30"/>
    </row>
    <row r="250" spans="2:21" ht="14.25" customHeight="1" x14ac:dyDescent="0.3">
      <c r="B250" s="29"/>
      <c r="J250" s="6"/>
      <c r="K250" s="6"/>
      <c r="U250" s="30"/>
    </row>
    <row r="251" spans="2:21" ht="14.25" customHeight="1" x14ac:dyDescent="0.3">
      <c r="B251" s="29"/>
      <c r="J251" s="6"/>
      <c r="K251" s="6"/>
      <c r="U251" s="30"/>
    </row>
    <row r="252" spans="2:21" ht="14.25" customHeight="1" x14ac:dyDescent="0.3">
      <c r="B252" s="29"/>
      <c r="J252" s="6"/>
      <c r="K252" s="6"/>
      <c r="U252" s="30"/>
    </row>
    <row r="253" spans="2:21" ht="14.25" customHeight="1" x14ac:dyDescent="0.3">
      <c r="B253" s="29"/>
      <c r="J253" s="6"/>
      <c r="K253" s="6"/>
      <c r="U253" s="30"/>
    </row>
    <row r="254" spans="2:21" ht="14.25" customHeight="1" x14ac:dyDescent="0.3">
      <c r="B254" s="29"/>
      <c r="J254" s="6"/>
      <c r="K254" s="6"/>
      <c r="U254" s="30"/>
    </row>
    <row r="255" spans="2:21" ht="14.25" customHeight="1" x14ac:dyDescent="0.3">
      <c r="B255" s="29"/>
      <c r="J255" s="6"/>
      <c r="K255" s="6"/>
      <c r="U255" s="30"/>
    </row>
    <row r="256" spans="2:21" ht="14.25" customHeight="1" x14ac:dyDescent="0.3">
      <c r="B256" s="29"/>
      <c r="J256" s="6"/>
      <c r="K256" s="6"/>
      <c r="U256" s="30"/>
    </row>
    <row r="257" spans="2:21" ht="14.25" customHeight="1" x14ac:dyDescent="0.3">
      <c r="B257" s="29"/>
      <c r="J257" s="6"/>
      <c r="K257" s="6"/>
      <c r="U257" s="30"/>
    </row>
    <row r="258" spans="2:21" ht="14.25" customHeight="1" x14ac:dyDescent="0.3">
      <c r="B258" s="29"/>
      <c r="J258" s="6"/>
      <c r="K258" s="6"/>
      <c r="U258" s="30"/>
    </row>
    <row r="259" spans="2:21" ht="14.25" customHeight="1" x14ac:dyDescent="0.3">
      <c r="B259" s="29"/>
      <c r="J259" s="6"/>
      <c r="K259" s="6"/>
      <c r="U259" s="30"/>
    </row>
    <row r="260" spans="2:21" ht="14.25" customHeight="1" x14ac:dyDescent="0.3">
      <c r="B260" s="29"/>
      <c r="J260" s="6"/>
      <c r="K260" s="6"/>
      <c r="U260" s="30"/>
    </row>
    <row r="261" spans="2:21" ht="14.25" customHeight="1" x14ac:dyDescent="0.3">
      <c r="B261" s="29"/>
      <c r="J261" s="6"/>
      <c r="K261" s="6"/>
      <c r="U261" s="30"/>
    </row>
    <row r="262" spans="2:21" ht="14.25" customHeight="1" x14ac:dyDescent="0.3">
      <c r="B262" s="29"/>
      <c r="J262" s="6"/>
      <c r="K262" s="6"/>
      <c r="U262" s="30"/>
    </row>
    <row r="263" spans="2:21" ht="14.25" customHeight="1" x14ac:dyDescent="0.3">
      <c r="B263" s="29"/>
      <c r="J263" s="6"/>
      <c r="K263" s="6"/>
      <c r="U263" s="30"/>
    </row>
    <row r="264" spans="2:21" ht="14.25" customHeight="1" x14ac:dyDescent="0.3">
      <c r="B264" s="29"/>
      <c r="J264" s="6"/>
      <c r="K264" s="6"/>
      <c r="U264" s="30"/>
    </row>
    <row r="265" spans="2:21" ht="14.25" customHeight="1" x14ac:dyDescent="0.3">
      <c r="B265" s="29"/>
      <c r="J265" s="6"/>
      <c r="K265" s="6"/>
      <c r="U265" s="30"/>
    </row>
    <row r="266" spans="2:21" ht="14.25" customHeight="1" x14ac:dyDescent="0.3">
      <c r="B266" s="29"/>
      <c r="J266" s="6"/>
      <c r="K266" s="6"/>
      <c r="U266" s="30"/>
    </row>
    <row r="267" spans="2:21" ht="14.25" customHeight="1" x14ac:dyDescent="0.3">
      <c r="B267" s="29"/>
      <c r="J267" s="6"/>
      <c r="K267" s="6"/>
      <c r="U267" s="30"/>
    </row>
    <row r="268" spans="2:21" ht="14.25" customHeight="1" x14ac:dyDescent="0.3">
      <c r="B268" s="29"/>
      <c r="J268" s="6"/>
      <c r="K268" s="6"/>
      <c r="U268" s="30"/>
    </row>
    <row r="269" spans="2:21" ht="14.25" customHeight="1" x14ac:dyDescent="0.3">
      <c r="B269" s="29"/>
      <c r="J269" s="6"/>
      <c r="K269" s="6"/>
      <c r="U269" s="30"/>
    </row>
    <row r="270" spans="2:21" ht="14.25" customHeight="1" x14ac:dyDescent="0.3">
      <c r="B270" s="29"/>
      <c r="J270" s="6"/>
      <c r="K270" s="6"/>
      <c r="U270" s="30"/>
    </row>
    <row r="271" spans="2:21" ht="14.25" customHeight="1" x14ac:dyDescent="0.3">
      <c r="B271" s="29"/>
      <c r="J271" s="6"/>
      <c r="K271" s="6"/>
      <c r="U271" s="30"/>
    </row>
    <row r="272" spans="2:21" ht="14.25" customHeight="1" x14ac:dyDescent="0.3">
      <c r="B272" s="29"/>
      <c r="J272" s="6"/>
      <c r="K272" s="6"/>
      <c r="U272" s="30"/>
    </row>
    <row r="273" spans="2:21" ht="14.25" customHeight="1" x14ac:dyDescent="0.3">
      <c r="B273" s="29"/>
      <c r="J273" s="6"/>
      <c r="K273" s="6"/>
      <c r="U273" s="30"/>
    </row>
    <row r="274" spans="2:21" ht="14.25" customHeight="1" x14ac:dyDescent="0.3">
      <c r="B274" s="29"/>
      <c r="J274" s="6"/>
      <c r="K274" s="6"/>
      <c r="U274" s="30"/>
    </row>
    <row r="275" spans="2:21" ht="14.25" customHeight="1" x14ac:dyDescent="0.3">
      <c r="B275" s="29"/>
      <c r="J275" s="6"/>
      <c r="K275" s="6"/>
      <c r="U275" s="30"/>
    </row>
    <row r="276" spans="2:21" ht="14.25" customHeight="1" x14ac:dyDescent="0.3">
      <c r="B276" s="29"/>
      <c r="J276" s="6"/>
      <c r="K276" s="6"/>
      <c r="U276" s="30"/>
    </row>
    <row r="277" spans="2:21" ht="14.25" customHeight="1" x14ac:dyDescent="0.3">
      <c r="B277" s="29"/>
      <c r="J277" s="6"/>
      <c r="K277" s="6"/>
      <c r="U277" s="30"/>
    </row>
    <row r="278" spans="2:21" ht="14.25" customHeight="1" x14ac:dyDescent="0.3">
      <c r="B278" s="29"/>
      <c r="J278" s="6"/>
      <c r="K278" s="6"/>
      <c r="U278" s="30"/>
    </row>
    <row r="279" spans="2:21" ht="14.25" customHeight="1" x14ac:dyDescent="0.3">
      <c r="B279" s="29"/>
      <c r="J279" s="6"/>
      <c r="K279" s="6"/>
      <c r="U279" s="30"/>
    </row>
    <row r="280" spans="2:21" ht="14.25" customHeight="1" x14ac:dyDescent="0.3">
      <c r="B280" s="29"/>
      <c r="J280" s="6"/>
      <c r="K280" s="6"/>
      <c r="U280" s="30"/>
    </row>
    <row r="281" spans="2:21" ht="14.25" customHeight="1" x14ac:dyDescent="0.3">
      <c r="B281" s="29"/>
      <c r="J281" s="6"/>
      <c r="K281" s="6"/>
      <c r="U281" s="30"/>
    </row>
    <row r="282" spans="2:21" ht="14.25" customHeight="1" x14ac:dyDescent="0.3">
      <c r="B282" s="29"/>
      <c r="J282" s="6"/>
      <c r="K282" s="6"/>
      <c r="U282" s="30"/>
    </row>
    <row r="283" spans="2:21" ht="14.25" customHeight="1" x14ac:dyDescent="0.3">
      <c r="B283" s="29"/>
      <c r="J283" s="6"/>
      <c r="K283" s="6"/>
      <c r="U283" s="30"/>
    </row>
    <row r="284" spans="2:21" ht="14.25" customHeight="1" x14ac:dyDescent="0.3">
      <c r="B284" s="29"/>
      <c r="J284" s="6"/>
      <c r="K284" s="6"/>
      <c r="U284" s="30"/>
    </row>
    <row r="285" spans="2:21" ht="14.25" customHeight="1" x14ac:dyDescent="0.3">
      <c r="B285" s="29"/>
      <c r="J285" s="6"/>
      <c r="K285" s="6"/>
      <c r="U285" s="30"/>
    </row>
    <row r="286" spans="2:21" ht="14.25" customHeight="1" x14ac:dyDescent="0.3">
      <c r="B286" s="29"/>
      <c r="J286" s="6"/>
      <c r="K286" s="6"/>
      <c r="U286" s="30"/>
    </row>
    <row r="287" spans="2:21" ht="14.25" customHeight="1" x14ac:dyDescent="0.3">
      <c r="B287" s="29"/>
      <c r="J287" s="6"/>
      <c r="K287" s="6"/>
      <c r="U287" s="30"/>
    </row>
    <row r="288" spans="2:21" ht="14.25" customHeight="1" x14ac:dyDescent="0.3">
      <c r="B288" s="29"/>
      <c r="J288" s="6"/>
      <c r="K288" s="6"/>
      <c r="U288" s="30"/>
    </row>
    <row r="289" spans="2:21" ht="14.25" customHeight="1" x14ac:dyDescent="0.3">
      <c r="B289" s="29"/>
      <c r="J289" s="6"/>
      <c r="K289" s="6"/>
      <c r="U289" s="30"/>
    </row>
    <row r="290" spans="2:21" ht="14.25" customHeight="1" x14ac:dyDescent="0.3">
      <c r="B290" s="29"/>
      <c r="J290" s="6"/>
      <c r="K290" s="6"/>
      <c r="U290" s="30"/>
    </row>
    <row r="291" spans="2:21" ht="14.25" customHeight="1" x14ac:dyDescent="0.3">
      <c r="B291" s="29"/>
      <c r="J291" s="6"/>
      <c r="K291" s="6"/>
      <c r="U291" s="30"/>
    </row>
    <row r="292" spans="2:21" ht="14.25" customHeight="1" x14ac:dyDescent="0.3">
      <c r="B292" s="29"/>
      <c r="J292" s="6"/>
      <c r="K292" s="6"/>
      <c r="U292" s="30"/>
    </row>
    <row r="293" spans="2:21" ht="14.25" customHeight="1" x14ac:dyDescent="0.3">
      <c r="B293" s="29"/>
      <c r="J293" s="6"/>
      <c r="K293" s="6"/>
      <c r="U293" s="30"/>
    </row>
    <row r="294" spans="2:21" ht="14.25" customHeight="1" x14ac:dyDescent="0.3">
      <c r="B294" s="29"/>
      <c r="J294" s="6"/>
      <c r="K294" s="6"/>
      <c r="U294" s="30"/>
    </row>
    <row r="295" spans="2:21" ht="14.25" customHeight="1" x14ac:dyDescent="0.3">
      <c r="B295" s="29"/>
      <c r="J295" s="6"/>
      <c r="K295" s="6"/>
      <c r="U295" s="30"/>
    </row>
    <row r="296" spans="2:21" ht="14.25" customHeight="1" x14ac:dyDescent="0.3">
      <c r="B296" s="29"/>
      <c r="J296" s="6"/>
      <c r="K296" s="6"/>
      <c r="U296" s="30"/>
    </row>
    <row r="297" spans="2:21" ht="14.25" customHeight="1" x14ac:dyDescent="0.3">
      <c r="B297" s="29"/>
      <c r="J297" s="6"/>
      <c r="K297" s="6"/>
      <c r="U297" s="30"/>
    </row>
    <row r="298" spans="2:21" ht="14.25" customHeight="1" x14ac:dyDescent="0.3">
      <c r="B298" s="29"/>
      <c r="J298" s="6"/>
      <c r="K298" s="6"/>
      <c r="U298" s="30"/>
    </row>
    <row r="299" spans="2:21" ht="14.25" customHeight="1" x14ac:dyDescent="0.3">
      <c r="B299" s="29"/>
      <c r="J299" s="6"/>
      <c r="K299" s="6"/>
      <c r="U299" s="30"/>
    </row>
    <row r="300" spans="2:21" ht="14.25" customHeight="1" x14ac:dyDescent="0.3">
      <c r="B300" s="29"/>
      <c r="J300" s="6"/>
      <c r="K300" s="6"/>
      <c r="U300" s="30"/>
    </row>
    <row r="301" spans="2:21" ht="14.25" customHeight="1" x14ac:dyDescent="0.3">
      <c r="B301" s="29"/>
      <c r="J301" s="6"/>
      <c r="K301" s="6"/>
      <c r="U301" s="30"/>
    </row>
    <row r="302" spans="2:21" ht="14.25" customHeight="1" x14ac:dyDescent="0.3">
      <c r="B302" s="29"/>
      <c r="J302" s="6"/>
      <c r="K302" s="6"/>
      <c r="U302" s="30"/>
    </row>
    <row r="303" spans="2:21" ht="14.25" customHeight="1" x14ac:dyDescent="0.3">
      <c r="B303" s="29"/>
      <c r="J303" s="6"/>
      <c r="K303" s="6"/>
      <c r="U303" s="30"/>
    </row>
    <row r="304" spans="2:21" ht="14.25" customHeight="1" x14ac:dyDescent="0.3">
      <c r="B304" s="29"/>
      <c r="J304" s="6"/>
      <c r="K304" s="6"/>
      <c r="U304" s="30"/>
    </row>
    <row r="305" spans="2:21" ht="14.25" customHeight="1" x14ac:dyDescent="0.3">
      <c r="B305" s="29"/>
      <c r="J305" s="6"/>
      <c r="K305" s="6"/>
      <c r="U305" s="30"/>
    </row>
    <row r="306" spans="2:21" ht="14.25" customHeight="1" x14ac:dyDescent="0.3">
      <c r="B306" s="29"/>
      <c r="J306" s="6"/>
      <c r="K306" s="6"/>
      <c r="U306" s="30"/>
    </row>
    <row r="307" spans="2:21" ht="14.25" customHeight="1" x14ac:dyDescent="0.3">
      <c r="B307" s="29"/>
      <c r="J307" s="6"/>
      <c r="K307" s="6"/>
      <c r="U307" s="30"/>
    </row>
    <row r="308" spans="2:21" ht="14.25" customHeight="1" x14ac:dyDescent="0.3">
      <c r="B308" s="29"/>
      <c r="J308" s="6"/>
      <c r="K308" s="6"/>
      <c r="U308" s="30"/>
    </row>
    <row r="309" spans="2:21" ht="14.25" customHeight="1" x14ac:dyDescent="0.3">
      <c r="B309" s="29"/>
      <c r="J309" s="6"/>
      <c r="K309" s="6"/>
      <c r="U309" s="30"/>
    </row>
    <row r="310" spans="2:21" ht="14.25" customHeight="1" x14ac:dyDescent="0.3">
      <c r="B310" s="29"/>
      <c r="J310" s="6"/>
      <c r="K310" s="6"/>
      <c r="U310" s="30"/>
    </row>
    <row r="311" spans="2:21" ht="14.25" customHeight="1" x14ac:dyDescent="0.3">
      <c r="B311" s="29"/>
      <c r="J311" s="6"/>
      <c r="K311" s="6"/>
      <c r="U311" s="30"/>
    </row>
    <row r="312" spans="2:21" ht="14.25" customHeight="1" x14ac:dyDescent="0.3">
      <c r="B312" s="29"/>
      <c r="J312" s="6"/>
      <c r="K312" s="6"/>
      <c r="U312" s="30"/>
    </row>
    <row r="313" spans="2:21" ht="14.25" customHeight="1" x14ac:dyDescent="0.3">
      <c r="B313" s="29"/>
      <c r="J313" s="6"/>
      <c r="K313" s="6"/>
      <c r="U313" s="30"/>
    </row>
    <row r="314" spans="2:21" ht="14.25" customHeight="1" x14ac:dyDescent="0.3">
      <c r="B314" s="29"/>
      <c r="J314" s="6"/>
      <c r="K314" s="6"/>
      <c r="U314" s="30"/>
    </row>
    <row r="315" spans="2:21" ht="14.25" customHeight="1" x14ac:dyDescent="0.3">
      <c r="B315" s="29"/>
      <c r="J315" s="6"/>
      <c r="K315" s="6"/>
      <c r="U315" s="30"/>
    </row>
    <row r="316" spans="2:21" ht="14.25" customHeight="1" x14ac:dyDescent="0.3">
      <c r="B316" s="29"/>
      <c r="J316" s="6"/>
      <c r="K316" s="6"/>
      <c r="U316" s="30"/>
    </row>
    <row r="317" spans="2:21" ht="14.25" customHeight="1" x14ac:dyDescent="0.3">
      <c r="B317" s="29"/>
      <c r="J317" s="6"/>
      <c r="K317" s="6"/>
      <c r="U317" s="30"/>
    </row>
    <row r="318" spans="2:21" ht="14.25" customHeight="1" x14ac:dyDescent="0.3">
      <c r="B318" s="29"/>
      <c r="J318" s="6"/>
      <c r="K318" s="6"/>
      <c r="U318" s="30"/>
    </row>
    <row r="319" spans="2:21" ht="14.25" customHeight="1" x14ac:dyDescent="0.3">
      <c r="B319" s="29"/>
      <c r="J319" s="6"/>
      <c r="K319" s="6"/>
      <c r="U319" s="30"/>
    </row>
    <row r="320" spans="2:21" ht="14.25" customHeight="1" x14ac:dyDescent="0.3">
      <c r="B320" s="29"/>
      <c r="J320" s="6"/>
      <c r="K320" s="6"/>
      <c r="U320" s="30"/>
    </row>
    <row r="321" spans="2:21" ht="14.25" customHeight="1" x14ac:dyDescent="0.3">
      <c r="B321" s="29"/>
      <c r="J321" s="6"/>
      <c r="K321" s="6"/>
      <c r="U321" s="30"/>
    </row>
    <row r="322" spans="2:21" ht="14.25" customHeight="1" x14ac:dyDescent="0.3">
      <c r="B322" s="29"/>
      <c r="J322" s="6"/>
      <c r="K322" s="6"/>
      <c r="U322" s="30"/>
    </row>
    <row r="323" spans="2:21" ht="14.25" customHeight="1" x14ac:dyDescent="0.3">
      <c r="B323" s="29"/>
      <c r="J323" s="6"/>
      <c r="K323" s="6"/>
      <c r="U323" s="30"/>
    </row>
    <row r="324" spans="2:21" ht="14.25" customHeight="1" x14ac:dyDescent="0.3">
      <c r="B324" s="29"/>
      <c r="J324" s="6"/>
      <c r="K324" s="6"/>
      <c r="U324" s="30"/>
    </row>
    <row r="325" spans="2:21" ht="14.25" customHeight="1" x14ac:dyDescent="0.3">
      <c r="B325" s="29"/>
      <c r="J325" s="6"/>
      <c r="K325" s="6"/>
      <c r="U325" s="30"/>
    </row>
    <row r="326" spans="2:21" ht="14.25" customHeight="1" x14ac:dyDescent="0.3">
      <c r="B326" s="29"/>
      <c r="J326" s="6"/>
      <c r="K326" s="6"/>
      <c r="U326" s="30"/>
    </row>
    <row r="327" spans="2:21" ht="14.25" customHeight="1" x14ac:dyDescent="0.3">
      <c r="B327" s="29"/>
      <c r="J327" s="6"/>
      <c r="K327" s="6"/>
      <c r="U327" s="30"/>
    </row>
    <row r="328" spans="2:21" ht="14.25" customHeight="1" x14ac:dyDescent="0.3">
      <c r="B328" s="29"/>
      <c r="J328" s="6"/>
      <c r="K328" s="6"/>
      <c r="U328" s="30"/>
    </row>
    <row r="329" spans="2:21" ht="14.25" customHeight="1" x14ac:dyDescent="0.3">
      <c r="B329" s="29"/>
      <c r="J329" s="6"/>
      <c r="K329" s="6"/>
      <c r="U329" s="30"/>
    </row>
    <row r="330" spans="2:21" ht="14.25" customHeight="1" x14ac:dyDescent="0.3">
      <c r="B330" s="29"/>
      <c r="J330" s="6"/>
      <c r="K330" s="6"/>
      <c r="U330" s="30"/>
    </row>
    <row r="331" spans="2:21" ht="14.25" customHeight="1" x14ac:dyDescent="0.3">
      <c r="B331" s="29"/>
      <c r="J331" s="6"/>
      <c r="K331" s="6"/>
      <c r="U331" s="30"/>
    </row>
    <row r="332" spans="2:21" ht="14.25" customHeight="1" x14ac:dyDescent="0.3">
      <c r="B332" s="29"/>
      <c r="J332" s="6"/>
      <c r="K332" s="6"/>
      <c r="U332" s="30"/>
    </row>
    <row r="333" spans="2:21" ht="14.25" customHeight="1" x14ac:dyDescent="0.3">
      <c r="B333" s="29"/>
      <c r="J333" s="6"/>
      <c r="K333" s="6"/>
      <c r="U333" s="30"/>
    </row>
    <row r="334" spans="2:21" ht="14.25" customHeight="1" x14ac:dyDescent="0.3">
      <c r="B334" s="29"/>
      <c r="J334" s="6"/>
      <c r="K334" s="6"/>
      <c r="U334" s="30"/>
    </row>
    <row r="335" spans="2:21" ht="14.25" customHeight="1" x14ac:dyDescent="0.3">
      <c r="B335" s="29"/>
      <c r="J335" s="6"/>
      <c r="K335" s="6"/>
      <c r="U335" s="30"/>
    </row>
    <row r="336" spans="2:21" ht="14.25" customHeight="1" x14ac:dyDescent="0.3">
      <c r="B336" s="29"/>
      <c r="J336" s="6"/>
      <c r="K336" s="6"/>
      <c r="U336" s="30"/>
    </row>
    <row r="337" spans="2:21" ht="14.25" customHeight="1" x14ac:dyDescent="0.3">
      <c r="B337" s="29"/>
      <c r="J337" s="6"/>
      <c r="K337" s="6"/>
      <c r="U337" s="30"/>
    </row>
    <row r="338" spans="2:21" ht="14.25" customHeight="1" x14ac:dyDescent="0.3">
      <c r="B338" s="29"/>
      <c r="J338" s="6"/>
      <c r="K338" s="6"/>
      <c r="U338" s="30"/>
    </row>
    <row r="339" spans="2:21" ht="14.25" customHeight="1" x14ac:dyDescent="0.3">
      <c r="B339" s="29"/>
      <c r="J339" s="6"/>
      <c r="K339" s="6"/>
      <c r="U339" s="30"/>
    </row>
    <row r="340" spans="2:21" ht="14.25" customHeight="1" x14ac:dyDescent="0.3">
      <c r="B340" s="29"/>
      <c r="J340" s="6"/>
      <c r="K340" s="6"/>
      <c r="U340" s="30"/>
    </row>
    <row r="341" spans="2:21" ht="14.25" customHeight="1" x14ac:dyDescent="0.3">
      <c r="B341" s="29"/>
      <c r="J341" s="6"/>
      <c r="K341" s="6"/>
      <c r="U341" s="30"/>
    </row>
    <row r="342" spans="2:21" ht="14.25" customHeight="1" x14ac:dyDescent="0.3">
      <c r="B342" s="29"/>
      <c r="J342" s="6"/>
      <c r="K342" s="6"/>
      <c r="U342" s="30"/>
    </row>
    <row r="343" spans="2:21" ht="14.25" customHeight="1" x14ac:dyDescent="0.3">
      <c r="B343" s="29"/>
      <c r="J343" s="6"/>
      <c r="K343" s="6"/>
      <c r="U343" s="30"/>
    </row>
    <row r="344" spans="2:21" ht="14.25" customHeight="1" x14ac:dyDescent="0.3">
      <c r="B344" s="29"/>
      <c r="J344" s="6"/>
      <c r="K344" s="6"/>
      <c r="U344" s="30"/>
    </row>
    <row r="345" spans="2:21" ht="14.25" customHeight="1" x14ac:dyDescent="0.3">
      <c r="B345" s="29"/>
      <c r="J345" s="6"/>
      <c r="K345" s="6"/>
      <c r="U345" s="30"/>
    </row>
    <row r="346" spans="2:21" ht="14.25" customHeight="1" x14ac:dyDescent="0.3">
      <c r="B346" s="29"/>
      <c r="J346" s="6"/>
      <c r="K346" s="6"/>
      <c r="U346" s="30"/>
    </row>
    <row r="347" spans="2:21" ht="14.25" customHeight="1" x14ac:dyDescent="0.3">
      <c r="B347" s="29"/>
      <c r="J347" s="6"/>
      <c r="K347" s="6"/>
      <c r="U347" s="30"/>
    </row>
    <row r="348" spans="2:21" ht="14.25" customHeight="1" x14ac:dyDescent="0.3">
      <c r="B348" s="29"/>
      <c r="J348" s="6"/>
      <c r="K348" s="6"/>
      <c r="U348" s="30"/>
    </row>
    <row r="349" spans="2:21" ht="14.25" customHeight="1" x14ac:dyDescent="0.3">
      <c r="B349" s="29"/>
      <c r="J349" s="6"/>
      <c r="K349" s="6"/>
      <c r="U349" s="30"/>
    </row>
    <row r="350" spans="2:21" ht="14.25" customHeight="1" x14ac:dyDescent="0.3">
      <c r="B350" s="29"/>
      <c r="J350" s="6"/>
      <c r="K350" s="6"/>
      <c r="U350" s="30"/>
    </row>
    <row r="351" spans="2:21" ht="14.25" customHeight="1" x14ac:dyDescent="0.3">
      <c r="B351" s="29"/>
      <c r="J351" s="6"/>
      <c r="K351" s="6"/>
      <c r="U351" s="30"/>
    </row>
    <row r="352" spans="2:21" ht="14.25" customHeight="1" x14ac:dyDescent="0.3">
      <c r="B352" s="29"/>
      <c r="J352" s="6"/>
      <c r="K352" s="6"/>
      <c r="U352" s="30"/>
    </row>
    <row r="353" spans="2:21" ht="14.25" customHeight="1" x14ac:dyDescent="0.3">
      <c r="B353" s="29"/>
      <c r="J353" s="6"/>
      <c r="K353" s="6"/>
      <c r="U353" s="30"/>
    </row>
    <row r="354" spans="2:21" ht="14.25" customHeight="1" x14ac:dyDescent="0.3">
      <c r="B354" s="29"/>
      <c r="J354" s="6"/>
      <c r="K354" s="6"/>
      <c r="U354" s="30"/>
    </row>
    <row r="355" spans="2:21" ht="14.25" customHeight="1" x14ac:dyDescent="0.3">
      <c r="B355" s="29"/>
      <c r="J355" s="6"/>
      <c r="K355" s="6"/>
      <c r="U355" s="30"/>
    </row>
    <row r="356" spans="2:21" ht="14.25" customHeight="1" x14ac:dyDescent="0.3">
      <c r="B356" s="29"/>
      <c r="J356" s="6"/>
      <c r="K356" s="6"/>
      <c r="U356" s="30"/>
    </row>
    <row r="357" spans="2:21" ht="14.25" customHeight="1" x14ac:dyDescent="0.3">
      <c r="B357" s="29"/>
      <c r="J357" s="6"/>
      <c r="K357" s="6"/>
      <c r="U357" s="30"/>
    </row>
    <row r="358" spans="2:21" ht="14.25" customHeight="1" x14ac:dyDescent="0.3">
      <c r="B358" s="29"/>
      <c r="J358" s="6"/>
      <c r="K358" s="6"/>
      <c r="U358" s="30"/>
    </row>
    <row r="359" spans="2:21" ht="14.25" customHeight="1" x14ac:dyDescent="0.3">
      <c r="B359" s="29"/>
      <c r="J359" s="6"/>
      <c r="K359" s="6"/>
      <c r="U359" s="30"/>
    </row>
    <row r="360" spans="2:21" ht="14.25" customHeight="1" x14ac:dyDescent="0.3">
      <c r="B360" s="29"/>
      <c r="J360" s="6"/>
      <c r="K360" s="6"/>
      <c r="U360" s="30"/>
    </row>
    <row r="361" spans="2:21" ht="14.25" customHeight="1" x14ac:dyDescent="0.3">
      <c r="B361" s="29"/>
      <c r="J361" s="6"/>
      <c r="K361" s="6"/>
      <c r="U361" s="30"/>
    </row>
    <row r="362" spans="2:21" ht="14.25" customHeight="1" x14ac:dyDescent="0.3">
      <c r="B362" s="29"/>
      <c r="J362" s="6"/>
      <c r="K362" s="6"/>
      <c r="U362" s="30"/>
    </row>
    <row r="363" spans="2:21" ht="14.25" customHeight="1" x14ac:dyDescent="0.3">
      <c r="B363" s="29"/>
      <c r="J363" s="6"/>
      <c r="K363" s="6"/>
      <c r="U363" s="30"/>
    </row>
    <row r="364" spans="2:21" ht="14.25" customHeight="1" x14ac:dyDescent="0.3">
      <c r="B364" s="29"/>
      <c r="J364" s="6"/>
      <c r="K364" s="6"/>
      <c r="U364" s="30"/>
    </row>
    <row r="365" spans="2:21" ht="14.25" customHeight="1" x14ac:dyDescent="0.3">
      <c r="B365" s="29"/>
      <c r="J365" s="6"/>
      <c r="K365" s="6"/>
      <c r="U365" s="30"/>
    </row>
    <row r="366" spans="2:21" ht="14.25" customHeight="1" x14ac:dyDescent="0.3">
      <c r="B366" s="29"/>
      <c r="J366" s="6"/>
      <c r="K366" s="6"/>
      <c r="U366" s="30"/>
    </row>
    <row r="367" spans="2:21" ht="14.25" customHeight="1" x14ac:dyDescent="0.3">
      <c r="B367" s="29"/>
      <c r="J367" s="6"/>
      <c r="K367" s="6"/>
      <c r="U367" s="30"/>
    </row>
    <row r="368" spans="2:21" ht="14.25" customHeight="1" x14ac:dyDescent="0.3">
      <c r="B368" s="29"/>
      <c r="J368" s="6"/>
      <c r="K368" s="6"/>
      <c r="U368" s="30"/>
    </row>
    <row r="369" spans="2:21" ht="14.25" customHeight="1" x14ac:dyDescent="0.3">
      <c r="B369" s="29"/>
      <c r="J369" s="6"/>
      <c r="K369" s="6"/>
      <c r="U369" s="30"/>
    </row>
    <row r="370" spans="2:21" ht="14.25" customHeight="1" x14ac:dyDescent="0.3">
      <c r="B370" s="29"/>
      <c r="J370" s="6"/>
      <c r="K370" s="6"/>
      <c r="U370" s="30"/>
    </row>
    <row r="371" spans="2:21" ht="14.25" customHeight="1" x14ac:dyDescent="0.3">
      <c r="B371" s="29"/>
      <c r="J371" s="6"/>
      <c r="K371" s="6"/>
      <c r="U371" s="30"/>
    </row>
    <row r="372" spans="2:21" ht="14.25" customHeight="1" x14ac:dyDescent="0.3">
      <c r="B372" s="29"/>
      <c r="J372" s="6"/>
      <c r="K372" s="6"/>
      <c r="U372" s="30"/>
    </row>
    <row r="373" spans="2:21" ht="14.25" customHeight="1" x14ac:dyDescent="0.3">
      <c r="B373" s="29"/>
      <c r="J373" s="6"/>
      <c r="K373" s="6"/>
      <c r="U373" s="30"/>
    </row>
    <row r="374" spans="2:21" ht="14.25" customHeight="1" x14ac:dyDescent="0.3">
      <c r="B374" s="29"/>
      <c r="J374" s="6"/>
      <c r="K374" s="6"/>
      <c r="U374" s="30"/>
    </row>
    <row r="375" spans="2:21" ht="14.25" customHeight="1" x14ac:dyDescent="0.3">
      <c r="B375" s="29"/>
      <c r="J375" s="6"/>
      <c r="K375" s="6"/>
      <c r="U375" s="30"/>
    </row>
    <row r="376" spans="2:21" ht="14.25" customHeight="1" x14ac:dyDescent="0.3">
      <c r="B376" s="29"/>
      <c r="J376" s="6"/>
      <c r="K376" s="6"/>
      <c r="U376" s="30"/>
    </row>
    <row r="377" spans="2:21" ht="14.25" customHeight="1" x14ac:dyDescent="0.3">
      <c r="B377" s="29"/>
      <c r="J377" s="6"/>
      <c r="K377" s="6"/>
      <c r="U377" s="30"/>
    </row>
    <row r="378" spans="2:21" ht="14.25" customHeight="1" x14ac:dyDescent="0.3">
      <c r="B378" s="29"/>
      <c r="J378" s="6"/>
      <c r="K378" s="6"/>
      <c r="U378" s="30"/>
    </row>
    <row r="379" spans="2:21" ht="14.25" customHeight="1" x14ac:dyDescent="0.3">
      <c r="B379" s="29"/>
      <c r="J379" s="6"/>
      <c r="K379" s="6"/>
      <c r="U379" s="30"/>
    </row>
    <row r="380" spans="2:21" ht="14.25" customHeight="1" x14ac:dyDescent="0.3">
      <c r="B380" s="29"/>
      <c r="J380" s="6"/>
      <c r="K380" s="6"/>
      <c r="U380" s="30"/>
    </row>
    <row r="381" spans="2:21" ht="14.25" customHeight="1" x14ac:dyDescent="0.3">
      <c r="B381" s="29"/>
      <c r="J381" s="6"/>
      <c r="K381" s="6"/>
      <c r="U381" s="30"/>
    </row>
    <row r="382" spans="2:21" ht="14.25" customHeight="1" x14ac:dyDescent="0.3">
      <c r="B382" s="29"/>
      <c r="J382" s="6"/>
      <c r="K382" s="6"/>
      <c r="U382" s="30"/>
    </row>
    <row r="383" spans="2:21" ht="14.25" customHeight="1" x14ac:dyDescent="0.3">
      <c r="B383" s="29"/>
      <c r="J383" s="6"/>
      <c r="K383" s="6"/>
      <c r="U383" s="30"/>
    </row>
    <row r="384" spans="2:21" ht="14.25" customHeight="1" x14ac:dyDescent="0.3">
      <c r="B384" s="29"/>
      <c r="J384" s="6"/>
      <c r="K384" s="6"/>
      <c r="U384" s="30"/>
    </row>
    <row r="385" spans="2:21" ht="14.25" customHeight="1" x14ac:dyDescent="0.3">
      <c r="B385" s="29"/>
      <c r="J385" s="6"/>
      <c r="K385" s="6"/>
      <c r="U385" s="30"/>
    </row>
    <row r="386" spans="2:21" ht="14.25" customHeight="1" x14ac:dyDescent="0.3">
      <c r="B386" s="29"/>
      <c r="J386" s="6"/>
      <c r="K386" s="6"/>
      <c r="U386" s="30"/>
    </row>
    <row r="387" spans="2:21" ht="14.25" customHeight="1" x14ac:dyDescent="0.3">
      <c r="B387" s="29"/>
      <c r="J387" s="6"/>
      <c r="K387" s="6"/>
      <c r="U387" s="30"/>
    </row>
    <row r="388" spans="2:21" ht="14.25" customHeight="1" x14ac:dyDescent="0.3">
      <c r="B388" s="29"/>
      <c r="J388" s="6"/>
      <c r="K388" s="6"/>
      <c r="U388" s="30"/>
    </row>
    <row r="389" spans="2:21" ht="14.25" customHeight="1" x14ac:dyDescent="0.3">
      <c r="B389" s="29"/>
      <c r="J389" s="6"/>
      <c r="K389" s="6"/>
      <c r="U389" s="30"/>
    </row>
    <row r="390" spans="2:21" ht="14.25" customHeight="1" x14ac:dyDescent="0.3">
      <c r="B390" s="29"/>
      <c r="J390" s="6"/>
      <c r="K390" s="6"/>
      <c r="U390" s="30"/>
    </row>
    <row r="391" spans="2:21" ht="14.25" customHeight="1" x14ac:dyDescent="0.3">
      <c r="B391" s="29"/>
      <c r="J391" s="6"/>
      <c r="K391" s="6"/>
      <c r="U391" s="30"/>
    </row>
    <row r="392" spans="2:21" ht="14.25" customHeight="1" x14ac:dyDescent="0.3">
      <c r="B392" s="29"/>
      <c r="J392" s="6"/>
      <c r="K392" s="6"/>
      <c r="U392" s="30"/>
    </row>
    <row r="393" spans="2:21" ht="14.25" customHeight="1" x14ac:dyDescent="0.3">
      <c r="B393" s="29"/>
      <c r="J393" s="6"/>
      <c r="K393" s="6"/>
      <c r="U393" s="30"/>
    </row>
    <row r="394" spans="2:21" ht="14.25" customHeight="1" x14ac:dyDescent="0.3">
      <c r="B394" s="29"/>
      <c r="J394" s="6"/>
      <c r="K394" s="6"/>
      <c r="U394" s="30"/>
    </row>
    <row r="395" spans="2:21" ht="14.25" customHeight="1" x14ac:dyDescent="0.3">
      <c r="B395" s="29"/>
      <c r="J395" s="6"/>
      <c r="K395" s="6"/>
      <c r="U395" s="30"/>
    </row>
    <row r="396" spans="2:21" ht="14.25" customHeight="1" x14ac:dyDescent="0.3">
      <c r="B396" s="29"/>
      <c r="J396" s="6"/>
      <c r="K396" s="6"/>
      <c r="U396" s="30"/>
    </row>
    <row r="397" spans="2:21" ht="14.25" customHeight="1" x14ac:dyDescent="0.3">
      <c r="B397" s="29"/>
      <c r="J397" s="6"/>
      <c r="K397" s="6"/>
      <c r="U397" s="30"/>
    </row>
    <row r="398" spans="2:21" ht="14.25" customHeight="1" x14ac:dyDescent="0.3">
      <c r="B398" s="29"/>
      <c r="J398" s="6"/>
      <c r="K398" s="6"/>
      <c r="U398" s="30"/>
    </row>
    <row r="399" spans="2:21" ht="14.25" customHeight="1" x14ac:dyDescent="0.3">
      <c r="B399" s="29"/>
      <c r="J399" s="6"/>
      <c r="K399" s="6"/>
      <c r="U399" s="30"/>
    </row>
    <row r="400" spans="2:21" ht="14.25" customHeight="1" x14ac:dyDescent="0.3">
      <c r="B400" s="29"/>
      <c r="J400" s="6"/>
      <c r="K400" s="6"/>
      <c r="U400" s="30"/>
    </row>
    <row r="401" spans="2:21" ht="14.25" customHeight="1" x14ac:dyDescent="0.3">
      <c r="B401" s="29"/>
      <c r="J401" s="6"/>
      <c r="K401" s="6"/>
      <c r="U401" s="30"/>
    </row>
    <row r="402" spans="2:21" ht="14.25" customHeight="1" x14ac:dyDescent="0.3">
      <c r="B402" s="29"/>
      <c r="J402" s="6"/>
      <c r="K402" s="6"/>
      <c r="U402" s="30"/>
    </row>
    <row r="403" spans="2:21" ht="14.25" customHeight="1" x14ac:dyDescent="0.3">
      <c r="B403" s="29"/>
      <c r="J403" s="6"/>
      <c r="K403" s="6"/>
      <c r="U403" s="30"/>
    </row>
    <row r="404" spans="2:21" ht="14.25" customHeight="1" x14ac:dyDescent="0.3">
      <c r="B404" s="29"/>
      <c r="J404" s="6"/>
      <c r="K404" s="6"/>
      <c r="U404" s="30"/>
    </row>
    <row r="405" spans="2:21" ht="14.25" customHeight="1" x14ac:dyDescent="0.3">
      <c r="B405" s="29"/>
      <c r="J405" s="6"/>
      <c r="K405" s="6"/>
      <c r="U405" s="30"/>
    </row>
    <row r="406" spans="2:21" ht="14.25" customHeight="1" x14ac:dyDescent="0.3">
      <c r="B406" s="29"/>
      <c r="J406" s="6"/>
      <c r="K406" s="6"/>
      <c r="U406" s="30"/>
    </row>
    <row r="407" spans="2:21" ht="14.25" customHeight="1" x14ac:dyDescent="0.3">
      <c r="B407" s="29"/>
      <c r="J407" s="6"/>
      <c r="K407" s="6"/>
      <c r="U407" s="30"/>
    </row>
    <row r="408" spans="2:21" ht="14.25" customHeight="1" x14ac:dyDescent="0.3">
      <c r="B408" s="29"/>
      <c r="J408" s="6"/>
      <c r="K408" s="6"/>
      <c r="U408" s="30"/>
    </row>
    <row r="409" spans="2:21" ht="14.25" customHeight="1" x14ac:dyDescent="0.3">
      <c r="B409" s="29"/>
      <c r="J409" s="6"/>
      <c r="K409" s="6"/>
      <c r="U409" s="30"/>
    </row>
    <row r="410" spans="2:21" ht="14.25" customHeight="1" x14ac:dyDescent="0.3">
      <c r="B410" s="29"/>
      <c r="J410" s="6"/>
      <c r="K410" s="6"/>
      <c r="U410" s="30"/>
    </row>
    <row r="411" spans="2:21" ht="14.25" customHeight="1" x14ac:dyDescent="0.3">
      <c r="B411" s="29"/>
      <c r="J411" s="6"/>
      <c r="K411" s="6"/>
      <c r="U411" s="30"/>
    </row>
    <row r="412" spans="2:21" ht="14.25" customHeight="1" x14ac:dyDescent="0.3">
      <c r="B412" s="29"/>
      <c r="J412" s="6"/>
      <c r="K412" s="6"/>
      <c r="U412" s="30"/>
    </row>
    <row r="413" spans="2:21" ht="14.25" customHeight="1" x14ac:dyDescent="0.3">
      <c r="B413" s="29"/>
      <c r="J413" s="6"/>
      <c r="K413" s="6"/>
      <c r="U413" s="30"/>
    </row>
    <row r="414" spans="2:21" ht="14.25" customHeight="1" x14ac:dyDescent="0.3">
      <c r="B414" s="29"/>
      <c r="J414" s="6"/>
      <c r="K414" s="6"/>
      <c r="U414" s="30"/>
    </row>
    <row r="415" spans="2:21" ht="14.25" customHeight="1" x14ac:dyDescent="0.3">
      <c r="B415" s="29"/>
      <c r="J415" s="6"/>
      <c r="K415" s="6"/>
      <c r="U415" s="30"/>
    </row>
    <row r="416" spans="2:21" ht="14.25" customHeight="1" x14ac:dyDescent="0.3">
      <c r="B416" s="29"/>
      <c r="J416" s="6"/>
      <c r="K416" s="6"/>
      <c r="U416" s="30"/>
    </row>
    <row r="417" spans="2:21" ht="14.25" customHeight="1" x14ac:dyDescent="0.3">
      <c r="B417" s="29"/>
      <c r="J417" s="6"/>
      <c r="K417" s="6"/>
      <c r="U417" s="30"/>
    </row>
    <row r="418" spans="2:21" ht="14.25" customHeight="1" x14ac:dyDescent="0.3">
      <c r="B418" s="29"/>
      <c r="J418" s="6"/>
      <c r="K418" s="6"/>
      <c r="U418" s="30"/>
    </row>
    <row r="419" spans="2:21" ht="14.25" customHeight="1" x14ac:dyDescent="0.3">
      <c r="B419" s="29"/>
      <c r="J419" s="6"/>
      <c r="K419" s="6"/>
      <c r="U419" s="30"/>
    </row>
    <row r="420" spans="2:21" ht="14.25" customHeight="1" x14ac:dyDescent="0.3">
      <c r="B420" s="29"/>
      <c r="J420" s="6"/>
      <c r="K420" s="6"/>
      <c r="U420" s="30"/>
    </row>
    <row r="421" spans="2:21" ht="14.25" customHeight="1" x14ac:dyDescent="0.3">
      <c r="B421" s="29"/>
      <c r="J421" s="6"/>
      <c r="K421" s="6"/>
      <c r="U421" s="30"/>
    </row>
    <row r="422" spans="2:21" ht="14.25" customHeight="1" x14ac:dyDescent="0.3">
      <c r="B422" s="29"/>
      <c r="J422" s="6"/>
      <c r="K422" s="6"/>
      <c r="U422" s="30"/>
    </row>
    <row r="423" spans="2:21" ht="14.25" customHeight="1" x14ac:dyDescent="0.3">
      <c r="B423" s="29"/>
      <c r="J423" s="6"/>
      <c r="K423" s="6"/>
      <c r="U423" s="30"/>
    </row>
    <row r="424" spans="2:21" ht="14.25" customHeight="1" x14ac:dyDescent="0.3">
      <c r="B424" s="29"/>
      <c r="J424" s="6"/>
      <c r="K424" s="6"/>
      <c r="U424" s="30"/>
    </row>
    <row r="425" spans="2:21" ht="14.25" customHeight="1" x14ac:dyDescent="0.3">
      <c r="B425" s="29"/>
      <c r="J425" s="6"/>
      <c r="K425" s="6"/>
      <c r="U425" s="30"/>
    </row>
    <row r="426" spans="2:21" ht="14.25" customHeight="1" x14ac:dyDescent="0.3">
      <c r="B426" s="29"/>
      <c r="J426" s="6"/>
      <c r="K426" s="6"/>
      <c r="U426" s="30"/>
    </row>
    <row r="427" spans="2:21" ht="14.25" customHeight="1" x14ac:dyDescent="0.3">
      <c r="B427" s="29"/>
      <c r="J427" s="6"/>
      <c r="K427" s="6"/>
      <c r="U427" s="30"/>
    </row>
    <row r="428" spans="2:21" ht="14.25" customHeight="1" x14ac:dyDescent="0.3">
      <c r="B428" s="29"/>
      <c r="J428" s="6"/>
      <c r="K428" s="6"/>
      <c r="U428" s="30"/>
    </row>
    <row r="429" spans="2:21" ht="14.25" customHeight="1" x14ac:dyDescent="0.3">
      <c r="B429" s="29"/>
      <c r="J429" s="6"/>
      <c r="K429" s="6"/>
      <c r="U429" s="30"/>
    </row>
    <row r="430" spans="2:21" ht="14.25" customHeight="1" x14ac:dyDescent="0.3">
      <c r="B430" s="29"/>
      <c r="J430" s="6"/>
      <c r="K430" s="6"/>
      <c r="U430" s="30"/>
    </row>
    <row r="431" spans="2:21" ht="14.25" customHeight="1" x14ac:dyDescent="0.3">
      <c r="B431" s="29"/>
      <c r="J431" s="6"/>
      <c r="K431" s="6"/>
      <c r="U431" s="30"/>
    </row>
    <row r="432" spans="2:21" ht="14.25" customHeight="1" x14ac:dyDescent="0.3">
      <c r="B432" s="29"/>
      <c r="J432" s="6"/>
      <c r="K432" s="6"/>
      <c r="U432" s="30"/>
    </row>
    <row r="433" spans="2:21" ht="14.25" customHeight="1" x14ac:dyDescent="0.3">
      <c r="B433" s="29"/>
      <c r="J433" s="6"/>
      <c r="K433" s="6"/>
      <c r="U433" s="30"/>
    </row>
    <row r="434" spans="2:21" ht="14.25" customHeight="1" x14ac:dyDescent="0.3">
      <c r="B434" s="29"/>
      <c r="J434" s="6"/>
      <c r="K434" s="6"/>
      <c r="U434" s="30"/>
    </row>
    <row r="435" spans="2:21" ht="14.25" customHeight="1" x14ac:dyDescent="0.3">
      <c r="B435" s="29"/>
      <c r="J435" s="6"/>
      <c r="K435" s="6"/>
      <c r="U435" s="30"/>
    </row>
    <row r="436" spans="2:21" ht="14.25" customHeight="1" x14ac:dyDescent="0.3">
      <c r="B436" s="29"/>
      <c r="J436" s="6"/>
      <c r="K436" s="6"/>
      <c r="U436" s="30"/>
    </row>
    <row r="437" spans="2:21" ht="14.25" customHeight="1" x14ac:dyDescent="0.3">
      <c r="B437" s="29"/>
      <c r="J437" s="6"/>
      <c r="K437" s="6"/>
      <c r="U437" s="30"/>
    </row>
    <row r="438" spans="2:21" ht="14.25" customHeight="1" x14ac:dyDescent="0.3">
      <c r="B438" s="29"/>
      <c r="J438" s="6"/>
      <c r="K438" s="6"/>
      <c r="U438" s="30"/>
    </row>
    <row r="439" spans="2:21" ht="14.25" customHeight="1" x14ac:dyDescent="0.3">
      <c r="B439" s="29"/>
      <c r="J439" s="6"/>
      <c r="K439" s="6"/>
      <c r="U439" s="30"/>
    </row>
    <row r="440" spans="2:21" ht="14.25" customHeight="1" x14ac:dyDescent="0.3">
      <c r="B440" s="29"/>
      <c r="J440" s="6"/>
      <c r="K440" s="6"/>
      <c r="U440" s="30"/>
    </row>
    <row r="441" spans="2:21" ht="14.25" customHeight="1" x14ac:dyDescent="0.3">
      <c r="B441" s="29"/>
      <c r="J441" s="6"/>
      <c r="K441" s="6"/>
      <c r="U441" s="30"/>
    </row>
    <row r="442" spans="2:21" ht="14.25" customHeight="1" x14ac:dyDescent="0.3">
      <c r="B442" s="29"/>
      <c r="J442" s="6"/>
      <c r="K442" s="6"/>
      <c r="U442" s="30"/>
    </row>
    <row r="443" spans="2:21" ht="14.25" customHeight="1" x14ac:dyDescent="0.3">
      <c r="B443" s="29"/>
      <c r="J443" s="6"/>
      <c r="K443" s="6"/>
      <c r="U443" s="30"/>
    </row>
    <row r="444" spans="2:21" ht="14.25" customHeight="1" x14ac:dyDescent="0.3">
      <c r="B444" s="29"/>
      <c r="J444" s="6"/>
      <c r="K444" s="6"/>
      <c r="U444" s="30"/>
    </row>
    <row r="445" spans="2:21" ht="14.25" customHeight="1" x14ac:dyDescent="0.3">
      <c r="B445" s="29"/>
      <c r="J445" s="6"/>
      <c r="K445" s="6"/>
      <c r="U445" s="30"/>
    </row>
    <row r="446" spans="2:21" ht="14.25" customHeight="1" x14ac:dyDescent="0.3">
      <c r="B446" s="29"/>
      <c r="J446" s="6"/>
      <c r="K446" s="6"/>
      <c r="U446" s="30"/>
    </row>
    <row r="447" spans="2:21" ht="14.25" customHeight="1" x14ac:dyDescent="0.3">
      <c r="B447" s="29"/>
      <c r="J447" s="6"/>
      <c r="K447" s="6"/>
      <c r="U447" s="30"/>
    </row>
    <row r="448" spans="2:21" ht="14.25" customHeight="1" x14ac:dyDescent="0.3">
      <c r="B448" s="29"/>
      <c r="J448" s="6"/>
      <c r="K448" s="6"/>
      <c r="U448" s="30"/>
    </row>
    <row r="449" spans="2:21" ht="14.25" customHeight="1" x14ac:dyDescent="0.3">
      <c r="B449" s="29"/>
      <c r="J449" s="6"/>
      <c r="K449" s="6"/>
      <c r="U449" s="30"/>
    </row>
    <row r="450" spans="2:21" ht="14.25" customHeight="1" x14ac:dyDescent="0.3">
      <c r="B450" s="29"/>
      <c r="J450" s="6"/>
      <c r="K450" s="6"/>
      <c r="U450" s="30"/>
    </row>
    <row r="451" spans="2:21" ht="14.25" customHeight="1" x14ac:dyDescent="0.3">
      <c r="B451" s="29"/>
      <c r="J451" s="6"/>
      <c r="K451" s="6"/>
      <c r="U451" s="30"/>
    </row>
    <row r="452" spans="2:21" ht="14.25" customHeight="1" x14ac:dyDescent="0.3">
      <c r="B452" s="29"/>
      <c r="J452" s="6"/>
      <c r="K452" s="6"/>
      <c r="U452" s="30"/>
    </row>
    <row r="453" spans="2:21" ht="14.25" customHeight="1" x14ac:dyDescent="0.3">
      <c r="B453" s="29"/>
      <c r="J453" s="6"/>
      <c r="K453" s="6"/>
      <c r="U453" s="30"/>
    </row>
    <row r="454" spans="2:21" ht="14.25" customHeight="1" x14ac:dyDescent="0.3">
      <c r="B454" s="29"/>
      <c r="J454" s="6"/>
      <c r="K454" s="6"/>
      <c r="U454" s="30"/>
    </row>
    <row r="455" spans="2:21" ht="14.25" customHeight="1" x14ac:dyDescent="0.3">
      <c r="B455" s="29"/>
      <c r="J455" s="6"/>
      <c r="K455" s="6"/>
      <c r="U455" s="30"/>
    </row>
    <row r="456" spans="2:21" ht="14.25" customHeight="1" x14ac:dyDescent="0.3">
      <c r="B456" s="29"/>
      <c r="J456" s="6"/>
      <c r="K456" s="6"/>
      <c r="U456" s="30"/>
    </row>
    <row r="457" spans="2:21" ht="14.25" customHeight="1" x14ac:dyDescent="0.3">
      <c r="B457" s="29"/>
      <c r="J457" s="6"/>
      <c r="K457" s="6"/>
      <c r="U457" s="30"/>
    </row>
    <row r="458" spans="2:21" ht="14.25" customHeight="1" x14ac:dyDescent="0.3">
      <c r="B458" s="29"/>
      <c r="J458" s="6"/>
      <c r="K458" s="6"/>
      <c r="U458" s="30"/>
    </row>
    <row r="459" spans="2:21" ht="14.25" customHeight="1" x14ac:dyDescent="0.3">
      <c r="B459" s="29"/>
      <c r="J459" s="6"/>
      <c r="K459" s="6"/>
      <c r="U459" s="30"/>
    </row>
    <row r="460" spans="2:21" ht="14.25" customHeight="1" x14ac:dyDescent="0.3">
      <c r="B460" s="29"/>
      <c r="J460" s="6"/>
      <c r="K460" s="6"/>
      <c r="U460" s="30"/>
    </row>
    <row r="461" spans="2:21" ht="14.25" customHeight="1" x14ac:dyDescent="0.3">
      <c r="B461" s="29"/>
      <c r="J461" s="6"/>
      <c r="K461" s="6"/>
      <c r="U461" s="30"/>
    </row>
    <row r="462" spans="2:21" ht="14.25" customHeight="1" x14ac:dyDescent="0.3">
      <c r="B462" s="29"/>
      <c r="J462" s="6"/>
      <c r="K462" s="6"/>
      <c r="U462" s="30"/>
    </row>
    <row r="463" spans="2:21" ht="14.25" customHeight="1" x14ac:dyDescent="0.3">
      <c r="B463" s="29"/>
      <c r="J463" s="6"/>
      <c r="K463" s="6"/>
      <c r="U463" s="30"/>
    </row>
    <row r="464" spans="2:21" ht="14.25" customHeight="1" x14ac:dyDescent="0.3">
      <c r="B464" s="29"/>
      <c r="J464" s="6"/>
      <c r="K464" s="6"/>
      <c r="U464" s="30"/>
    </row>
    <row r="465" spans="2:21" ht="14.25" customHeight="1" x14ac:dyDescent="0.3">
      <c r="B465" s="29"/>
      <c r="J465" s="6"/>
      <c r="K465" s="6"/>
      <c r="U465" s="30"/>
    </row>
    <row r="466" spans="2:21" ht="14.25" customHeight="1" x14ac:dyDescent="0.3">
      <c r="B466" s="29"/>
      <c r="J466" s="6"/>
      <c r="K466" s="6"/>
      <c r="U466" s="30"/>
    </row>
    <row r="467" spans="2:21" ht="14.25" customHeight="1" x14ac:dyDescent="0.3">
      <c r="B467" s="29"/>
      <c r="J467" s="6"/>
      <c r="K467" s="6"/>
      <c r="U467" s="30"/>
    </row>
    <row r="468" spans="2:21" ht="14.25" customHeight="1" x14ac:dyDescent="0.3">
      <c r="B468" s="29"/>
      <c r="J468" s="6"/>
      <c r="K468" s="6"/>
      <c r="U468" s="30"/>
    </row>
    <row r="469" spans="2:21" ht="14.25" customHeight="1" x14ac:dyDescent="0.3">
      <c r="B469" s="29"/>
      <c r="J469" s="6"/>
      <c r="K469" s="6"/>
      <c r="U469" s="30"/>
    </row>
    <row r="470" spans="2:21" ht="14.25" customHeight="1" x14ac:dyDescent="0.3">
      <c r="B470" s="29"/>
      <c r="J470" s="6"/>
      <c r="K470" s="6"/>
      <c r="U470" s="30"/>
    </row>
    <row r="471" spans="2:21" ht="14.25" customHeight="1" x14ac:dyDescent="0.3">
      <c r="B471" s="29"/>
      <c r="J471" s="6"/>
      <c r="K471" s="6"/>
      <c r="U471" s="30"/>
    </row>
    <row r="472" spans="2:21" ht="14.25" customHeight="1" x14ac:dyDescent="0.3">
      <c r="B472" s="29"/>
      <c r="J472" s="6"/>
      <c r="K472" s="6"/>
      <c r="U472" s="30"/>
    </row>
    <row r="473" spans="2:21" ht="14.25" customHeight="1" x14ac:dyDescent="0.3">
      <c r="B473" s="29"/>
      <c r="J473" s="6"/>
      <c r="K473" s="6"/>
      <c r="U473" s="30"/>
    </row>
    <row r="474" spans="2:21" ht="14.25" customHeight="1" x14ac:dyDescent="0.3">
      <c r="B474" s="29"/>
      <c r="J474" s="6"/>
      <c r="K474" s="6"/>
      <c r="U474" s="30"/>
    </row>
    <row r="475" spans="2:21" ht="14.25" customHeight="1" x14ac:dyDescent="0.3">
      <c r="B475" s="29"/>
      <c r="J475" s="6"/>
      <c r="K475" s="6"/>
      <c r="U475" s="30"/>
    </row>
    <row r="476" spans="2:21" ht="14.25" customHeight="1" x14ac:dyDescent="0.3">
      <c r="B476" s="29"/>
      <c r="J476" s="6"/>
      <c r="K476" s="6"/>
      <c r="U476" s="30"/>
    </row>
    <row r="477" spans="2:21" ht="14.25" customHeight="1" x14ac:dyDescent="0.3">
      <c r="B477" s="29"/>
      <c r="J477" s="6"/>
      <c r="K477" s="6"/>
      <c r="U477" s="30"/>
    </row>
    <row r="478" spans="2:21" ht="14.25" customHeight="1" x14ac:dyDescent="0.3">
      <c r="B478" s="29"/>
      <c r="J478" s="6"/>
      <c r="K478" s="6"/>
      <c r="U478" s="30"/>
    </row>
    <row r="479" spans="2:21" ht="14.25" customHeight="1" x14ac:dyDescent="0.3">
      <c r="B479" s="29"/>
      <c r="J479" s="6"/>
      <c r="K479" s="6"/>
      <c r="U479" s="30"/>
    </row>
    <row r="480" spans="2:21" ht="14.25" customHeight="1" x14ac:dyDescent="0.3">
      <c r="B480" s="29"/>
      <c r="J480" s="6"/>
      <c r="K480" s="6"/>
      <c r="U480" s="30"/>
    </row>
    <row r="481" spans="2:21" ht="14.25" customHeight="1" x14ac:dyDescent="0.3">
      <c r="B481" s="29"/>
      <c r="J481" s="6"/>
      <c r="K481" s="6"/>
      <c r="U481" s="30"/>
    </row>
    <row r="482" spans="2:21" ht="14.25" customHeight="1" x14ac:dyDescent="0.3">
      <c r="B482" s="29"/>
      <c r="J482" s="6"/>
      <c r="K482" s="6"/>
      <c r="U482" s="30"/>
    </row>
    <row r="483" spans="2:21" ht="14.25" customHeight="1" x14ac:dyDescent="0.3">
      <c r="B483" s="29"/>
      <c r="J483" s="6"/>
      <c r="K483" s="6"/>
      <c r="U483" s="30"/>
    </row>
    <row r="484" spans="2:21" ht="14.25" customHeight="1" x14ac:dyDescent="0.3">
      <c r="B484" s="29"/>
      <c r="J484" s="6"/>
      <c r="K484" s="6"/>
      <c r="U484" s="30"/>
    </row>
    <row r="485" spans="2:21" ht="14.25" customHeight="1" x14ac:dyDescent="0.3">
      <c r="B485" s="29"/>
      <c r="J485" s="6"/>
      <c r="K485" s="6"/>
      <c r="U485" s="30"/>
    </row>
    <row r="486" spans="2:21" ht="14.25" customHeight="1" x14ac:dyDescent="0.3">
      <c r="B486" s="29"/>
      <c r="J486" s="6"/>
      <c r="K486" s="6"/>
      <c r="U486" s="30"/>
    </row>
    <row r="487" spans="2:21" ht="14.25" customHeight="1" x14ac:dyDescent="0.3">
      <c r="B487" s="29"/>
      <c r="J487" s="6"/>
      <c r="K487" s="6"/>
      <c r="U487" s="30"/>
    </row>
    <row r="488" spans="2:21" ht="14.25" customHeight="1" x14ac:dyDescent="0.3">
      <c r="B488" s="29"/>
      <c r="J488" s="6"/>
      <c r="K488" s="6"/>
      <c r="U488" s="30"/>
    </row>
    <row r="489" spans="2:21" ht="14.25" customHeight="1" x14ac:dyDescent="0.3">
      <c r="B489" s="29"/>
      <c r="J489" s="6"/>
      <c r="K489" s="6"/>
      <c r="U489" s="30"/>
    </row>
    <row r="490" spans="2:21" ht="14.25" customHeight="1" x14ac:dyDescent="0.3">
      <c r="B490" s="29"/>
      <c r="J490" s="6"/>
      <c r="K490" s="6"/>
      <c r="U490" s="30"/>
    </row>
    <row r="491" spans="2:21" ht="14.25" customHeight="1" x14ac:dyDescent="0.3">
      <c r="B491" s="29"/>
      <c r="J491" s="6"/>
      <c r="K491" s="6"/>
      <c r="U491" s="30"/>
    </row>
    <row r="492" spans="2:21" ht="14.25" customHeight="1" x14ac:dyDescent="0.3">
      <c r="B492" s="29"/>
      <c r="J492" s="6"/>
      <c r="K492" s="6"/>
      <c r="U492" s="30"/>
    </row>
    <row r="493" spans="2:21" ht="14.25" customHeight="1" x14ac:dyDescent="0.3">
      <c r="B493" s="29"/>
      <c r="J493" s="6"/>
      <c r="K493" s="6"/>
      <c r="U493" s="30"/>
    </row>
    <row r="494" spans="2:21" ht="14.25" customHeight="1" x14ac:dyDescent="0.3">
      <c r="B494" s="29"/>
      <c r="J494" s="6"/>
      <c r="K494" s="6"/>
      <c r="U494" s="30"/>
    </row>
    <row r="495" spans="2:21" ht="14.25" customHeight="1" x14ac:dyDescent="0.3">
      <c r="B495" s="29"/>
      <c r="J495" s="6"/>
      <c r="K495" s="6"/>
      <c r="U495" s="30"/>
    </row>
    <row r="496" spans="2:21" ht="14.25" customHeight="1" x14ac:dyDescent="0.3">
      <c r="B496" s="29"/>
      <c r="J496" s="6"/>
      <c r="K496" s="6"/>
      <c r="U496" s="30"/>
    </row>
    <row r="497" spans="2:21" ht="14.25" customHeight="1" x14ac:dyDescent="0.3">
      <c r="B497" s="29"/>
      <c r="J497" s="6"/>
      <c r="K497" s="6"/>
      <c r="U497" s="30"/>
    </row>
    <row r="498" spans="2:21" ht="14.25" customHeight="1" x14ac:dyDescent="0.3">
      <c r="B498" s="29"/>
      <c r="J498" s="6"/>
      <c r="K498" s="6"/>
      <c r="U498" s="30"/>
    </row>
    <row r="499" spans="2:21" ht="14.25" customHeight="1" x14ac:dyDescent="0.3">
      <c r="B499" s="29"/>
      <c r="J499" s="6"/>
      <c r="K499" s="6"/>
      <c r="U499" s="30"/>
    </row>
    <row r="500" spans="2:21" ht="14.25" customHeight="1" x14ac:dyDescent="0.3">
      <c r="B500" s="29"/>
      <c r="J500" s="6"/>
      <c r="K500" s="6"/>
      <c r="U500" s="30"/>
    </row>
    <row r="501" spans="2:21" ht="14.25" customHeight="1" x14ac:dyDescent="0.3">
      <c r="B501" s="29"/>
      <c r="J501" s="6"/>
      <c r="K501" s="6"/>
      <c r="U501" s="30"/>
    </row>
    <row r="502" spans="2:21" ht="14.25" customHeight="1" x14ac:dyDescent="0.3">
      <c r="B502" s="29"/>
      <c r="J502" s="6"/>
      <c r="K502" s="6"/>
      <c r="U502" s="30"/>
    </row>
    <row r="503" spans="2:21" ht="14.25" customHeight="1" x14ac:dyDescent="0.3">
      <c r="B503" s="29"/>
      <c r="J503" s="6"/>
      <c r="K503" s="6"/>
      <c r="U503" s="30"/>
    </row>
    <row r="504" spans="2:21" ht="14.25" customHeight="1" x14ac:dyDescent="0.3">
      <c r="B504" s="29"/>
      <c r="J504" s="6"/>
      <c r="K504" s="6"/>
      <c r="U504" s="30"/>
    </row>
    <row r="505" spans="2:21" ht="14.25" customHeight="1" x14ac:dyDescent="0.3">
      <c r="B505" s="29"/>
      <c r="J505" s="6"/>
      <c r="K505" s="6"/>
      <c r="U505" s="30"/>
    </row>
    <row r="506" spans="2:21" ht="14.25" customHeight="1" x14ac:dyDescent="0.3">
      <c r="B506" s="29"/>
      <c r="J506" s="6"/>
      <c r="K506" s="6"/>
      <c r="U506" s="30"/>
    </row>
    <row r="507" spans="2:21" ht="14.25" customHeight="1" x14ac:dyDescent="0.3">
      <c r="B507" s="29"/>
      <c r="J507" s="6"/>
      <c r="K507" s="6"/>
      <c r="U507" s="30"/>
    </row>
    <row r="508" spans="2:21" ht="14.25" customHeight="1" x14ac:dyDescent="0.3">
      <c r="B508" s="29"/>
      <c r="J508" s="6"/>
      <c r="K508" s="6"/>
      <c r="U508" s="30"/>
    </row>
    <row r="509" spans="2:21" ht="14.25" customHeight="1" x14ac:dyDescent="0.3">
      <c r="B509" s="29"/>
      <c r="J509" s="6"/>
      <c r="K509" s="6"/>
      <c r="U509" s="30"/>
    </row>
    <row r="510" spans="2:21" ht="14.25" customHeight="1" x14ac:dyDescent="0.3">
      <c r="B510" s="29"/>
      <c r="J510" s="6"/>
      <c r="K510" s="6"/>
      <c r="U510" s="30"/>
    </row>
    <row r="511" spans="2:21" ht="14.25" customHeight="1" x14ac:dyDescent="0.3">
      <c r="B511" s="29"/>
      <c r="J511" s="6"/>
      <c r="K511" s="6"/>
      <c r="U511" s="30"/>
    </row>
    <row r="512" spans="2:21" ht="14.25" customHeight="1" x14ac:dyDescent="0.3">
      <c r="B512" s="29"/>
      <c r="J512" s="6"/>
      <c r="K512" s="6"/>
      <c r="U512" s="30"/>
    </row>
    <row r="513" spans="2:21" ht="14.25" customHeight="1" x14ac:dyDescent="0.3">
      <c r="B513" s="29"/>
      <c r="J513" s="6"/>
      <c r="K513" s="6"/>
      <c r="U513" s="30"/>
    </row>
    <row r="514" spans="2:21" ht="14.25" customHeight="1" x14ac:dyDescent="0.3">
      <c r="B514" s="29"/>
      <c r="J514" s="6"/>
      <c r="K514" s="6"/>
      <c r="U514" s="30"/>
    </row>
    <row r="515" spans="2:21" ht="14.25" customHeight="1" x14ac:dyDescent="0.3">
      <c r="B515" s="29"/>
      <c r="J515" s="6"/>
      <c r="K515" s="6"/>
      <c r="U515" s="30"/>
    </row>
    <row r="516" spans="2:21" ht="14.25" customHeight="1" x14ac:dyDescent="0.3">
      <c r="B516" s="29"/>
      <c r="J516" s="6"/>
      <c r="K516" s="6"/>
      <c r="U516" s="30"/>
    </row>
    <row r="517" spans="2:21" ht="14.25" customHeight="1" x14ac:dyDescent="0.3">
      <c r="B517" s="29"/>
      <c r="J517" s="6"/>
      <c r="K517" s="6"/>
      <c r="U517" s="30"/>
    </row>
    <row r="518" spans="2:21" ht="14.25" customHeight="1" x14ac:dyDescent="0.3">
      <c r="B518" s="29"/>
      <c r="J518" s="6"/>
      <c r="K518" s="6"/>
      <c r="U518" s="30"/>
    </row>
    <row r="519" spans="2:21" ht="14.25" customHeight="1" x14ac:dyDescent="0.3">
      <c r="B519" s="29"/>
      <c r="J519" s="6"/>
      <c r="K519" s="6"/>
      <c r="U519" s="30"/>
    </row>
    <row r="520" spans="2:21" ht="14.25" customHeight="1" x14ac:dyDescent="0.3">
      <c r="B520" s="29"/>
      <c r="J520" s="6"/>
      <c r="K520" s="6"/>
      <c r="U520" s="30"/>
    </row>
    <row r="521" spans="2:21" ht="14.25" customHeight="1" x14ac:dyDescent="0.3">
      <c r="B521" s="29"/>
      <c r="J521" s="6"/>
      <c r="K521" s="6"/>
      <c r="U521" s="30"/>
    </row>
    <row r="522" spans="2:21" ht="14.25" customHeight="1" x14ac:dyDescent="0.3">
      <c r="B522" s="29"/>
      <c r="J522" s="6"/>
      <c r="K522" s="6"/>
      <c r="U522" s="30"/>
    </row>
    <row r="523" spans="2:21" ht="14.25" customHeight="1" x14ac:dyDescent="0.3">
      <c r="B523" s="29"/>
      <c r="J523" s="6"/>
      <c r="K523" s="6"/>
      <c r="U523" s="30"/>
    </row>
    <row r="524" spans="2:21" ht="14.25" customHeight="1" x14ac:dyDescent="0.3">
      <c r="B524" s="29"/>
      <c r="J524" s="6"/>
      <c r="K524" s="6"/>
      <c r="U524" s="30"/>
    </row>
    <row r="525" spans="2:21" ht="14.25" customHeight="1" x14ac:dyDescent="0.3">
      <c r="B525" s="29"/>
      <c r="J525" s="6"/>
      <c r="K525" s="6"/>
      <c r="U525" s="30"/>
    </row>
    <row r="526" spans="2:21" ht="14.25" customHeight="1" x14ac:dyDescent="0.3">
      <c r="B526" s="29"/>
      <c r="J526" s="6"/>
      <c r="K526" s="6"/>
      <c r="U526" s="30"/>
    </row>
    <row r="527" spans="2:21" ht="14.25" customHeight="1" x14ac:dyDescent="0.3">
      <c r="B527" s="29"/>
      <c r="J527" s="6"/>
      <c r="K527" s="6"/>
      <c r="U527" s="30"/>
    </row>
    <row r="528" spans="2:21" ht="14.25" customHeight="1" x14ac:dyDescent="0.3">
      <c r="B528" s="29"/>
      <c r="J528" s="6"/>
      <c r="K528" s="6"/>
      <c r="U528" s="30"/>
    </row>
    <row r="529" spans="2:21" ht="14.25" customHeight="1" x14ac:dyDescent="0.3">
      <c r="B529" s="29"/>
      <c r="J529" s="6"/>
      <c r="K529" s="6"/>
      <c r="U529" s="30"/>
    </row>
    <row r="530" spans="2:21" ht="14.25" customHeight="1" x14ac:dyDescent="0.3">
      <c r="B530" s="29"/>
      <c r="J530" s="6"/>
      <c r="K530" s="6"/>
      <c r="U530" s="30"/>
    </row>
    <row r="531" spans="2:21" ht="14.25" customHeight="1" x14ac:dyDescent="0.3">
      <c r="B531" s="29"/>
      <c r="J531" s="6"/>
      <c r="K531" s="6"/>
      <c r="U531" s="30"/>
    </row>
    <row r="532" spans="2:21" ht="14.25" customHeight="1" x14ac:dyDescent="0.3">
      <c r="B532" s="29"/>
      <c r="J532" s="6"/>
      <c r="K532" s="6"/>
      <c r="U532" s="30"/>
    </row>
    <row r="533" spans="2:21" ht="14.25" customHeight="1" x14ac:dyDescent="0.3">
      <c r="B533" s="29"/>
      <c r="J533" s="6"/>
      <c r="K533" s="6"/>
      <c r="U533" s="30"/>
    </row>
    <row r="534" spans="2:21" ht="14.25" customHeight="1" x14ac:dyDescent="0.3">
      <c r="B534" s="29"/>
      <c r="J534" s="6"/>
      <c r="K534" s="6"/>
      <c r="U534" s="30"/>
    </row>
    <row r="535" spans="2:21" ht="14.25" customHeight="1" x14ac:dyDescent="0.3">
      <c r="B535" s="29"/>
      <c r="J535" s="6"/>
      <c r="K535" s="6"/>
      <c r="U535" s="30"/>
    </row>
    <row r="536" spans="2:21" ht="14.25" customHeight="1" x14ac:dyDescent="0.3">
      <c r="B536" s="29"/>
      <c r="J536" s="6"/>
      <c r="K536" s="6"/>
      <c r="U536" s="30"/>
    </row>
    <row r="537" spans="2:21" ht="14.25" customHeight="1" x14ac:dyDescent="0.3">
      <c r="B537" s="29"/>
      <c r="J537" s="6"/>
      <c r="K537" s="6"/>
      <c r="U537" s="30"/>
    </row>
    <row r="538" spans="2:21" ht="14.25" customHeight="1" x14ac:dyDescent="0.3">
      <c r="B538" s="29"/>
      <c r="J538" s="6"/>
      <c r="K538" s="6"/>
      <c r="U538" s="30"/>
    </row>
    <row r="539" spans="2:21" ht="14.25" customHeight="1" x14ac:dyDescent="0.3">
      <c r="B539" s="29"/>
      <c r="J539" s="6"/>
      <c r="K539" s="6"/>
      <c r="U539" s="30"/>
    </row>
    <row r="540" spans="2:21" ht="14.25" customHeight="1" x14ac:dyDescent="0.3">
      <c r="B540" s="29"/>
      <c r="J540" s="6"/>
      <c r="K540" s="6"/>
      <c r="U540" s="30"/>
    </row>
    <row r="541" spans="2:21" ht="14.25" customHeight="1" x14ac:dyDescent="0.3">
      <c r="B541" s="29"/>
      <c r="J541" s="6"/>
      <c r="K541" s="6"/>
      <c r="U541" s="30"/>
    </row>
    <row r="542" spans="2:21" ht="14.25" customHeight="1" x14ac:dyDescent="0.3">
      <c r="B542" s="29"/>
      <c r="J542" s="6"/>
      <c r="K542" s="6"/>
      <c r="U542" s="30"/>
    </row>
    <row r="543" spans="2:21" ht="14.25" customHeight="1" x14ac:dyDescent="0.3">
      <c r="B543" s="29"/>
      <c r="J543" s="6"/>
      <c r="K543" s="6"/>
      <c r="U543" s="30"/>
    </row>
    <row r="544" spans="2:21" ht="14.25" customHeight="1" x14ac:dyDescent="0.3">
      <c r="B544" s="29"/>
      <c r="J544" s="6"/>
      <c r="K544" s="6"/>
      <c r="U544" s="30"/>
    </row>
    <row r="545" spans="2:21" ht="14.25" customHeight="1" x14ac:dyDescent="0.3">
      <c r="B545" s="29"/>
      <c r="J545" s="6"/>
      <c r="K545" s="6"/>
      <c r="U545" s="30"/>
    </row>
    <row r="546" spans="2:21" ht="14.25" customHeight="1" x14ac:dyDescent="0.3">
      <c r="B546" s="29"/>
      <c r="J546" s="6"/>
      <c r="K546" s="6"/>
      <c r="U546" s="30"/>
    </row>
    <row r="547" spans="2:21" ht="14.25" customHeight="1" x14ac:dyDescent="0.3">
      <c r="B547" s="29"/>
      <c r="J547" s="6"/>
      <c r="K547" s="6"/>
      <c r="U547" s="30"/>
    </row>
    <row r="548" spans="2:21" ht="14.25" customHeight="1" x14ac:dyDescent="0.3">
      <c r="B548" s="29"/>
      <c r="J548" s="6"/>
      <c r="K548" s="6"/>
      <c r="U548" s="30"/>
    </row>
    <row r="549" spans="2:21" ht="14.25" customHeight="1" x14ac:dyDescent="0.3">
      <c r="B549" s="29"/>
      <c r="J549" s="6"/>
      <c r="K549" s="6"/>
      <c r="U549" s="30"/>
    </row>
    <row r="550" spans="2:21" ht="14.25" customHeight="1" x14ac:dyDescent="0.3">
      <c r="B550" s="29"/>
      <c r="J550" s="6"/>
      <c r="K550" s="6"/>
      <c r="U550" s="30"/>
    </row>
    <row r="551" spans="2:21" ht="14.25" customHeight="1" x14ac:dyDescent="0.3">
      <c r="B551" s="29"/>
      <c r="J551" s="6"/>
      <c r="K551" s="6"/>
      <c r="U551" s="30"/>
    </row>
    <row r="552" spans="2:21" ht="14.25" customHeight="1" x14ac:dyDescent="0.3">
      <c r="B552" s="29"/>
      <c r="J552" s="6"/>
      <c r="K552" s="6"/>
      <c r="U552" s="30"/>
    </row>
    <row r="553" spans="2:21" ht="14.25" customHeight="1" x14ac:dyDescent="0.3">
      <c r="B553" s="29"/>
      <c r="J553" s="6"/>
      <c r="K553" s="6"/>
      <c r="U553" s="30"/>
    </row>
    <row r="554" spans="2:21" ht="14.25" customHeight="1" x14ac:dyDescent="0.3">
      <c r="B554" s="29"/>
      <c r="J554" s="6"/>
      <c r="K554" s="6"/>
      <c r="U554" s="30"/>
    </row>
    <row r="555" spans="2:21" ht="14.25" customHeight="1" x14ac:dyDescent="0.3">
      <c r="B555" s="29"/>
      <c r="J555" s="6"/>
      <c r="K555" s="6"/>
      <c r="U555" s="30"/>
    </row>
    <row r="556" spans="2:21" ht="14.25" customHeight="1" x14ac:dyDescent="0.3">
      <c r="B556" s="29"/>
      <c r="J556" s="6"/>
      <c r="K556" s="6"/>
      <c r="U556" s="30"/>
    </row>
    <row r="557" spans="2:21" ht="14.25" customHeight="1" x14ac:dyDescent="0.3">
      <c r="B557" s="29"/>
      <c r="J557" s="6"/>
      <c r="K557" s="6"/>
      <c r="U557" s="30"/>
    </row>
    <row r="558" spans="2:21" ht="14.25" customHeight="1" x14ac:dyDescent="0.3">
      <c r="B558" s="29"/>
      <c r="J558" s="6"/>
      <c r="K558" s="6"/>
      <c r="U558" s="30"/>
    </row>
    <row r="559" spans="2:21" ht="14.25" customHeight="1" x14ac:dyDescent="0.3">
      <c r="B559" s="29"/>
      <c r="J559" s="6"/>
      <c r="K559" s="6"/>
      <c r="U559" s="30"/>
    </row>
    <row r="560" spans="2:21" ht="14.25" customHeight="1" x14ac:dyDescent="0.3">
      <c r="B560" s="29"/>
      <c r="J560" s="6"/>
      <c r="K560" s="6"/>
      <c r="U560" s="30"/>
    </row>
    <row r="561" spans="2:21" ht="14.25" customHeight="1" x14ac:dyDescent="0.3">
      <c r="B561" s="29"/>
      <c r="J561" s="6"/>
      <c r="K561" s="6"/>
      <c r="U561" s="30"/>
    </row>
    <row r="562" spans="2:21" ht="14.25" customHeight="1" x14ac:dyDescent="0.3">
      <c r="B562" s="29"/>
      <c r="J562" s="6"/>
      <c r="K562" s="6"/>
      <c r="U562" s="30"/>
    </row>
    <row r="563" spans="2:21" ht="14.25" customHeight="1" x14ac:dyDescent="0.3">
      <c r="B563" s="29"/>
      <c r="J563" s="6"/>
      <c r="K563" s="6"/>
      <c r="U563" s="30"/>
    </row>
    <row r="564" spans="2:21" ht="14.25" customHeight="1" x14ac:dyDescent="0.3">
      <c r="B564" s="29"/>
      <c r="J564" s="6"/>
      <c r="K564" s="6"/>
      <c r="U564" s="30"/>
    </row>
    <row r="565" spans="2:21" ht="14.25" customHeight="1" x14ac:dyDescent="0.3">
      <c r="B565" s="29"/>
      <c r="J565" s="6"/>
      <c r="K565" s="6"/>
      <c r="U565" s="30"/>
    </row>
    <row r="566" spans="2:21" ht="14.25" customHeight="1" x14ac:dyDescent="0.3">
      <c r="B566" s="29"/>
      <c r="J566" s="6"/>
      <c r="K566" s="6"/>
      <c r="U566" s="30"/>
    </row>
    <row r="567" spans="2:21" ht="14.25" customHeight="1" x14ac:dyDescent="0.3">
      <c r="B567" s="29"/>
      <c r="J567" s="6"/>
      <c r="K567" s="6"/>
      <c r="U567" s="30"/>
    </row>
    <row r="568" spans="2:21" ht="14.25" customHeight="1" x14ac:dyDescent="0.3">
      <c r="B568" s="29"/>
      <c r="J568" s="6"/>
      <c r="K568" s="6"/>
      <c r="U568" s="30"/>
    </row>
    <row r="569" spans="2:21" ht="14.25" customHeight="1" x14ac:dyDescent="0.3">
      <c r="B569" s="29"/>
      <c r="J569" s="6"/>
      <c r="K569" s="6"/>
      <c r="U569" s="30"/>
    </row>
    <row r="570" spans="2:21" ht="14.25" customHeight="1" x14ac:dyDescent="0.3">
      <c r="B570" s="29"/>
      <c r="J570" s="6"/>
      <c r="K570" s="6"/>
      <c r="U570" s="30"/>
    </row>
    <row r="571" spans="2:21" ht="14.25" customHeight="1" x14ac:dyDescent="0.3">
      <c r="B571" s="29"/>
      <c r="J571" s="6"/>
      <c r="K571" s="6"/>
      <c r="U571" s="30"/>
    </row>
    <row r="572" spans="2:21" ht="14.25" customHeight="1" x14ac:dyDescent="0.3">
      <c r="B572" s="29"/>
      <c r="J572" s="6"/>
      <c r="K572" s="6"/>
      <c r="U572" s="30"/>
    </row>
    <row r="573" spans="2:21" ht="14.25" customHeight="1" x14ac:dyDescent="0.3">
      <c r="B573" s="29"/>
      <c r="J573" s="6"/>
      <c r="K573" s="6"/>
      <c r="U573" s="30"/>
    </row>
    <row r="574" spans="2:21" ht="14.25" customHeight="1" x14ac:dyDescent="0.3">
      <c r="B574" s="29"/>
      <c r="J574" s="6"/>
      <c r="K574" s="6"/>
      <c r="U574" s="30"/>
    </row>
    <row r="575" spans="2:21" ht="14.25" customHeight="1" x14ac:dyDescent="0.3">
      <c r="B575" s="29"/>
      <c r="J575" s="6"/>
      <c r="K575" s="6"/>
      <c r="U575" s="30"/>
    </row>
    <row r="576" spans="2:21" ht="14.25" customHeight="1" x14ac:dyDescent="0.3">
      <c r="B576" s="29"/>
      <c r="J576" s="6"/>
      <c r="K576" s="6"/>
      <c r="U576" s="30"/>
    </row>
    <row r="577" spans="2:21" ht="14.25" customHeight="1" x14ac:dyDescent="0.3">
      <c r="B577" s="29"/>
      <c r="J577" s="6"/>
      <c r="K577" s="6"/>
      <c r="U577" s="30"/>
    </row>
    <row r="578" spans="2:21" ht="14.25" customHeight="1" x14ac:dyDescent="0.3">
      <c r="B578" s="29"/>
      <c r="J578" s="6"/>
      <c r="K578" s="6"/>
      <c r="U578" s="30"/>
    </row>
    <row r="579" spans="2:21" ht="14.25" customHeight="1" x14ac:dyDescent="0.3">
      <c r="B579" s="29"/>
      <c r="J579" s="6"/>
      <c r="K579" s="6"/>
      <c r="U579" s="30"/>
    </row>
    <row r="580" spans="2:21" ht="14.25" customHeight="1" x14ac:dyDescent="0.3">
      <c r="B580" s="29"/>
      <c r="J580" s="6"/>
      <c r="K580" s="6"/>
      <c r="U580" s="30"/>
    </row>
    <row r="581" spans="2:21" ht="14.25" customHeight="1" x14ac:dyDescent="0.3">
      <c r="B581" s="29"/>
      <c r="J581" s="6"/>
      <c r="K581" s="6"/>
      <c r="U581" s="30"/>
    </row>
    <row r="582" spans="2:21" ht="14.25" customHeight="1" x14ac:dyDescent="0.3">
      <c r="B582" s="29"/>
      <c r="J582" s="6"/>
      <c r="K582" s="6"/>
      <c r="U582" s="30"/>
    </row>
    <row r="583" spans="2:21" ht="14.25" customHeight="1" x14ac:dyDescent="0.3">
      <c r="B583" s="29"/>
      <c r="J583" s="6"/>
      <c r="K583" s="6"/>
      <c r="U583" s="30"/>
    </row>
    <row r="584" spans="2:21" ht="14.25" customHeight="1" x14ac:dyDescent="0.3">
      <c r="B584" s="29"/>
      <c r="J584" s="6"/>
      <c r="K584" s="6"/>
      <c r="U584" s="30"/>
    </row>
    <row r="585" spans="2:21" ht="14.25" customHeight="1" x14ac:dyDescent="0.3">
      <c r="B585" s="29"/>
      <c r="J585" s="6"/>
      <c r="K585" s="6"/>
      <c r="U585" s="30"/>
    </row>
    <row r="586" spans="2:21" ht="14.25" customHeight="1" x14ac:dyDescent="0.3">
      <c r="B586" s="29"/>
      <c r="J586" s="6"/>
      <c r="K586" s="6"/>
      <c r="U586" s="30"/>
    </row>
    <row r="587" spans="2:21" ht="14.25" customHeight="1" x14ac:dyDescent="0.3">
      <c r="B587" s="29"/>
      <c r="J587" s="6"/>
      <c r="K587" s="6"/>
      <c r="U587" s="30"/>
    </row>
    <row r="588" spans="2:21" ht="14.25" customHeight="1" x14ac:dyDescent="0.3">
      <c r="B588" s="29"/>
      <c r="J588" s="6"/>
      <c r="K588" s="6"/>
      <c r="U588" s="30"/>
    </row>
    <row r="589" spans="2:21" ht="14.25" customHeight="1" x14ac:dyDescent="0.3">
      <c r="B589" s="29"/>
      <c r="J589" s="6"/>
      <c r="K589" s="6"/>
      <c r="U589" s="30"/>
    </row>
    <row r="590" spans="2:21" ht="14.25" customHeight="1" x14ac:dyDescent="0.3">
      <c r="B590" s="29"/>
      <c r="J590" s="6"/>
      <c r="K590" s="6"/>
      <c r="U590" s="30"/>
    </row>
    <row r="591" spans="2:21" ht="14.25" customHeight="1" x14ac:dyDescent="0.3">
      <c r="B591" s="29"/>
      <c r="J591" s="6"/>
      <c r="K591" s="6"/>
      <c r="U591" s="30"/>
    </row>
    <row r="592" spans="2:21" ht="14.25" customHeight="1" x14ac:dyDescent="0.3">
      <c r="B592" s="29"/>
      <c r="J592" s="6"/>
      <c r="K592" s="6"/>
      <c r="U592" s="30"/>
    </row>
    <row r="593" spans="2:21" ht="14.25" customHeight="1" x14ac:dyDescent="0.3">
      <c r="B593" s="29"/>
      <c r="J593" s="6"/>
      <c r="K593" s="6"/>
      <c r="U593" s="30"/>
    </row>
    <row r="594" spans="2:21" ht="14.25" customHeight="1" x14ac:dyDescent="0.3">
      <c r="B594" s="29"/>
      <c r="J594" s="6"/>
      <c r="K594" s="6"/>
      <c r="U594" s="30"/>
    </row>
    <row r="595" spans="2:21" ht="14.25" customHeight="1" x14ac:dyDescent="0.3">
      <c r="B595" s="29"/>
      <c r="J595" s="6"/>
      <c r="K595" s="6"/>
      <c r="U595" s="30"/>
    </row>
    <row r="596" spans="2:21" ht="14.25" customHeight="1" x14ac:dyDescent="0.3">
      <c r="B596" s="29"/>
      <c r="J596" s="6"/>
      <c r="K596" s="6"/>
      <c r="U596" s="30"/>
    </row>
    <row r="597" spans="2:21" ht="14.25" customHeight="1" x14ac:dyDescent="0.3">
      <c r="B597" s="29"/>
      <c r="J597" s="6"/>
      <c r="K597" s="6"/>
      <c r="U597" s="30"/>
    </row>
    <row r="598" spans="2:21" ht="14.25" customHeight="1" x14ac:dyDescent="0.3">
      <c r="B598" s="29"/>
      <c r="J598" s="6"/>
      <c r="K598" s="6"/>
      <c r="U598" s="30"/>
    </row>
    <row r="599" spans="2:21" ht="14.25" customHeight="1" x14ac:dyDescent="0.3">
      <c r="B599" s="29"/>
      <c r="J599" s="6"/>
      <c r="K599" s="6"/>
      <c r="U599" s="30"/>
    </row>
    <row r="600" spans="2:21" ht="14.25" customHeight="1" x14ac:dyDescent="0.3">
      <c r="B600" s="29"/>
      <c r="J600" s="6"/>
      <c r="K600" s="6"/>
      <c r="U600" s="30"/>
    </row>
    <row r="601" spans="2:21" ht="14.25" customHeight="1" x14ac:dyDescent="0.3">
      <c r="B601" s="29"/>
      <c r="J601" s="6"/>
      <c r="K601" s="6"/>
      <c r="U601" s="30"/>
    </row>
    <row r="602" spans="2:21" ht="14.25" customHeight="1" x14ac:dyDescent="0.3">
      <c r="B602" s="29"/>
      <c r="J602" s="6"/>
      <c r="K602" s="6"/>
      <c r="U602" s="30"/>
    </row>
    <row r="603" spans="2:21" ht="14.25" customHeight="1" x14ac:dyDescent="0.3">
      <c r="B603" s="29"/>
      <c r="J603" s="6"/>
      <c r="K603" s="6"/>
      <c r="U603" s="30"/>
    </row>
    <row r="604" spans="2:21" ht="14.25" customHeight="1" x14ac:dyDescent="0.3">
      <c r="B604" s="29"/>
      <c r="J604" s="6"/>
      <c r="K604" s="6"/>
      <c r="U604" s="30"/>
    </row>
    <row r="605" spans="2:21" ht="14.25" customHeight="1" x14ac:dyDescent="0.3">
      <c r="B605" s="29"/>
      <c r="J605" s="6"/>
      <c r="K605" s="6"/>
      <c r="U605" s="30"/>
    </row>
    <row r="606" spans="2:21" ht="14.25" customHeight="1" x14ac:dyDescent="0.3">
      <c r="B606" s="29"/>
      <c r="J606" s="6"/>
      <c r="K606" s="6"/>
      <c r="U606" s="30"/>
    </row>
    <row r="607" spans="2:21" ht="14.25" customHeight="1" x14ac:dyDescent="0.3">
      <c r="B607" s="29"/>
      <c r="J607" s="6"/>
      <c r="K607" s="6"/>
      <c r="U607" s="30"/>
    </row>
    <row r="608" spans="2:21" ht="14.25" customHeight="1" x14ac:dyDescent="0.3">
      <c r="B608" s="29"/>
      <c r="J608" s="6"/>
      <c r="K608" s="6"/>
      <c r="U608" s="30"/>
    </row>
    <row r="609" spans="2:21" ht="14.25" customHeight="1" x14ac:dyDescent="0.3">
      <c r="B609" s="29"/>
      <c r="J609" s="6"/>
      <c r="K609" s="6"/>
      <c r="U609" s="30"/>
    </row>
    <row r="610" spans="2:21" ht="14.25" customHeight="1" x14ac:dyDescent="0.3">
      <c r="B610" s="29"/>
      <c r="J610" s="6"/>
      <c r="K610" s="6"/>
      <c r="U610" s="30"/>
    </row>
    <row r="611" spans="2:21" ht="14.25" customHeight="1" x14ac:dyDescent="0.3">
      <c r="B611" s="29"/>
      <c r="J611" s="6"/>
      <c r="K611" s="6"/>
      <c r="U611" s="30"/>
    </row>
    <row r="612" spans="2:21" ht="14.25" customHeight="1" x14ac:dyDescent="0.3">
      <c r="B612" s="29"/>
      <c r="J612" s="6"/>
      <c r="K612" s="6"/>
      <c r="U612" s="30"/>
    </row>
    <row r="613" spans="2:21" ht="14.25" customHeight="1" x14ac:dyDescent="0.3">
      <c r="B613" s="29"/>
      <c r="J613" s="6"/>
      <c r="K613" s="6"/>
      <c r="U613" s="30"/>
    </row>
    <row r="614" spans="2:21" ht="14.25" customHeight="1" x14ac:dyDescent="0.3">
      <c r="B614" s="29"/>
      <c r="J614" s="6"/>
      <c r="K614" s="6"/>
      <c r="U614" s="30"/>
    </row>
    <row r="615" spans="2:21" ht="14.25" customHeight="1" x14ac:dyDescent="0.3">
      <c r="B615" s="29"/>
      <c r="J615" s="6"/>
      <c r="K615" s="6"/>
      <c r="U615" s="30"/>
    </row>
    <row r="616" spans="2:21" ht="14.25" customHeight="1" x14ac:dyDescent="0.3">
      <c r="B616" s="29"/>
      <c r="J616" s="6"/>
      <c r="K616" s="6"/>
      <c r="U616" s="30"/>
    </row>
    <row r="617" spans="2:21" ht="14.25" customHeight="1" x14ac:dyDescent="0.3">
      <c r="B617" s="29"/>
      <c r="J617" s="6"/>
      <c r="K617" s="6"/>
      <c r="U617" s="30"/>
    </row>
    <row r="618" spans="2:21" ht="14.25" customHeight="1" x14ac:dyDescent="0.3">
      <c r="B618" s="29"/>
      <c r="J618" s="6"/>
      <c r="K618" s="6"/>
      <c r="U618" s="30"/>
    </row>
    <row r="619" spans="2:21" ht="14.25" customHeight="1" x14ac:dyDescent="0.3">
      <c r="B619" s="29"/>
      <c r="J619" s="6"/>
      <c r="K619" s="6"/>
      <c r="U619" s="30"/>
    </row>
    <row r="620" spans="2:21" ht="14.25" customHeight="1" x14ac:dyDescent="0.3">
      <c r="B620" s="29"/>
      <c r="J620" s="6"/>
      <c r="K620" s="6"/>
      <c r="U620" s="30"/>
    </row>
    <row r="621" spans="2:21" ht="14.25" customHeight="1" x14ac:dyDescent="0.3">
      <c r="B621" s="29"/>
      <c r="J621" s="6"/>
      <c r="K621" s="6"/>
      <c r="U621" s="30"/>
    </row>
    <row r="622" spans="2:21" ht="14.25" customHeight="1" x14ac:dyDescent="0.3">
      <c r="B622" s="29"/>
      <c r="J622" s="6"/>
      <c r="K622" s="6"/>
      <c r="U622" s="30"/>
    </row>
    <row r="623" spans="2:21" ht="14.25" customHeight="1" x14ac:dyDescent="0.3">
      <c r="B623" s="29"/>
      <c r="J623" s="6"/>
      <c r="K623" s="6"/>
      <c r="U623" s="30"/>
    </row>
    <row r="624" spans="2:21" ht="14.25" customHeight="1" x14ac:dyDescent="0.3">
      <c r="B624" s="29"/>
      <c r="J624" s="6"/>
      <c r="K624" s="6"/>
      <c r="U624" s="30"/>
    </row>
    <row r="625" spans="2:21" ht="14.25" customHeight="1" x14ac:dyDescent="0.3">
      <c r="B625" s="29"/>
      <c r="J625" s="6"/>
      <c r="K625" s="6"/>
      <c r="U625" s="30"/>
    </row>
    <row r="626" spans="2:21" ht="14.25" customHeight="1" x14ac:dyDescent="0.3">
      <c r="B626" s="29"/>
      <c r="J626" s="6"/>
      <c r="K626" s="6"/>
      <c r="U626" s="30"/>
    </row>
    <row r="627" spans="2:21" ht="14.25" customHeight="1" x14ac:dyDescent="0.3">
      <c r="B627" s="29"/>
      <c r="J627" s="6"/>
      <c r="K627" s="6"/>
      <c r="U627" s="30"/>
    </row>
    <row r="628" spans="2:21" ht="14.25" customHeight="1" x14ac:dyDescent="0.3">
      <c r="B628" s="29"/>
      <c r="J628" s="6"/>
      <c r="K628" s="6"/>
      <c r="U628" s="30"/>
    </row>
    <row r="629" spans="2:21" ht="14.25" customHeight="1" x14ac:dyDescent="0.3">
      <c r="B629" s="29"/>
      <c r="J629" s="6"/>
      <c r="K629" s="6"/>
      <c r="U629" s="30"/>
    </row>
    <row r="630" spans="2:21" ht="14.25" customHeight="1" x14ac:dyDescent="0.3">
      <c r="B630" s="29"/>
      <c r="J630" s="6"/>
      <c r="K630" s="6"/>
      <c r="U630" s="30"/>
    </row>
    <row r="631" spans="2:21" ht="14.25" customHeight="1" x14ac:dyDescent="0.3">
      <c r="B631" s="29"/>
      <c r="J631" s="6"/>
      <c r="K631" s="6"/>
      <c r="U631" s="30"/>
    </row>
    <row r="632" spans="2:21" ht="14.25" customHeight="1" x14ac:dyDescent="0.3">
      <c r="B632" s="29"/>
      <c r="J632" s="6"/>
      <c r="K632" s="6"/>
      <c r="U632" s="30"/>
    </row>
    <row r="633" spans="2:21" ht="14.25" customHeight="1" x14ac:dyDescent="0.3">
      <c r="B633" s="29"/>
      <c r="J633" s="6"/>
      <c r="K633" s="6"/>
      <c r="U633" s="30"/>
    </row>
    <row r="634" spans="2:21" ht="14.25" customHeight="1" x14ac:dyDescent="0.3">
      <c r="B634" s="29"/>
      <c r="J634" s="6"/>
      <c r="K634" s="6"/>
      <c r="U634" s="30"/>
    </row>
    <row r="635" spans="2:21" ht="14.25" customHeight="1" x14ac:dyDescent="0.3">
      <c r="B635" s="29"/>
      <c r="J635" s="6"/>
      <c r="K635" s="6"/>
      <c r="U635" s="30"/>
    </row>
    <row r="636" spans="2:21" ht="14.25" customHeight="1" x14ac:dyDescent="0.3">
      <c r="B636" s="29"/>
      <c r="J636" s="6"/>
      <c r="K636" s="6"/>
      <c r="U636" s="30"/>
    </row>
    <row r="637" spans="2:21" ht="14.25" customHeight="1" x14ac:dyDescent="0.3">
      <c r="B637" s="29"/>
      <c r="J637" s="6"/>
      <c r="K637" s="6"/>
      <c r="U637" s="30"/>
    </row>
    <row r="638" spans="2:21" ht="14.25" customHeight="1" x14ac:dyDescent="0.3">
      <c r="B638" s="29"/>
      <c r="J638" s="6"/>
      <c r="K638" s="6"/>
      <c r="U638" s="30"/>
    </row>
    <row r="639" spans="2:21" ht="14.25" customHeight="1" x14ac:dyDescent="0.3">
      <c r="B639" s="29"/>
      <c r="J639" s="6"/>
      <c r="K639" s="6"/>
      <c r="U639" s="30"/>
    </row>
    <row r="640" spans="2:21" ht="14.25" customHeight="1" x14ac:dyDescent="0.3">
      <c r="B640" s="29"/>
      <c r="J640" s="6"/>
      <c r="K640" s="6"/>
      <c r="U640" s="30"/>
    </row>
    <row r="641" spans="2:21" ht="14.25" customHeight="1" x14ac:dyDescent="0.3">
      <c r="B641" s="29"/>
      <c r="J641" s="6"/>
      <c r="K641" s="6"/>
      <c r="U641" s="30"/>
    </row>
    <row r="642" spans="2:21" ht="14.25" customHeight="1" x14ac:dyDescent="0.3">
      <c r="B642" s="29"/>
      <c r="J642" s="6"/>
      <c r="K642" s="6"/>
      <c r="U642" s="30"/>
    </row>
    <row r="643" spans="2:21" ht="14.25" customHeight="1" x14ac:dyDescent="0.3">
      <c r="B643" s="29"/>
      <c r="J643" s="6"/>
      <c r="K643" s="6"/>
      <c r="U643" s="30"/>
    </row>
    <row r="644" spans="2:21" ht="14.25" customHeight="1" x14ac:dyDescent="0.3">
      <c r="B644" s="29"/>
      <c r="J644" s="6"/>
      <c r="K644" s="6"/>
      <c r="U644" s="30"/>
    </row>
    <row r="645" spans="2:21" ht="14.25" customHeight="1" x14ac:dyDescent="0.3">
      <c r="B645" s="29"/>
      <c r="J645" s="6"/>
      <c r="K645" s="6"/>
      <c r="U645" s="30"/>
    </row>
    <row r="646" spans="2:21" ht="14.25" customHeight="1" x14ac:dyDescent="0.3">
      <c r="B646" s="29"/>
      <c r="J646" s="6"/>
      <c r="K646" s="6"/>
      <c r="U646" s="30"/>
    </row>
    <row r="647" spans="2:21" ht="14.25" customHeight="1" x14ac:dyDescent="0.3">
      <c r="B647" s="29"/>
      <c r="J647" s="6"/>
      <c r="K647" s="6"/>
      <c r="U647" s="30"/>
    </row>
    <row r="648" spans="2:21" ht="14.25" customHeight="1" x14ac:dyDescent="0.3">
      <c r="B648" s="29"/>
      <c r="J648" s="6"/>
      <c r="K648" s="6"/>
      <c r="U648" s="30"/>
    </row>
    <row r="649" spans="2:21" ht="14.25" customHeight="1" x14ac:dyDescent="0.3">
      <c r="B649" s="29"/>
      <c r="J649" s="6"/>
      <c r="K649" s="6"/>
      <c r="U649" s="30"/>
    </row>
    <row r="650" spans="2:21" ht="14.25" customHeight="1" x14ac:dyDescent="0.3">
      <c r="B650" s="29"/>
      <c r="J650" s="6"/>
      <c r="K650" s="6"/>
      <c r="U650" s="30"/>
    </row>
    <row r="651" spans="2:21" ht="14.25" customHeight="1" x14ac:dyDescent="0.3">
      <c r="B651" s="29"/>
      <c r="J651" s="6"/>
      <c r="K651" s="6"/>
      <c r="U651" s="30"/>
    </row>
    <row r="652" spans="2:21" ht="14.25" customHeight="1" x14ac:dyDescent="0.3">
      <c r="B652" s="29"/>
      <c r="J652" s="6"/>
      <c r="K652" s="6"/>
      <c r="U652" s="30"/>
    </row>
    <row r="653" spans="2:21" ht="14.25" customHeight="1" x14ac:dyDescent="0.3">
      <c r="B653" s="29"/>
      <c r="J653" s="6"/>
      <c r="K653" s="6"/>
      <c r="U653" s="30"/>
    </row>
    <row r="654" spans="2:21" ht="14.25" customHeight="1" x14ac:dyDescent="0.3">
      <c r="B654" s="29"/>
      <c r="J654" s="6"/>
      <c r="K654" s="6"/>
      <c r="U654" s="30"/>
    </row>
    <row r="655" spans="2:21" ht="14.25" customHeight="1" x14ac:dyDescent="0.3">
      <c r="B655" s="29"/>
      <c r="J655" s="6"/>
      <c r="K655" s="6"/>
      <c r="U655" s="30"/>
    </row>
    <row r="656" spans="2:21" ht="14.25" customHeight="1" x14ac:dyDescent="0.3">
      <c r="B656" s="29"/>
      <c r="J656" s="6"/>
      <c r="K656" s="6"/>
      <c r="U656" s="30"/>
    </row>
    <row r="657" spans="2:21" ht="14.25" customHeight="1" x14ac:dyDescent="0.3">
      <c r="B657" s="29"/>
      <c r="J657" s="6"/>
      <c r="K657" s="6"/>
      <c r="U657" s="30"/>
    </row>
    <row r="658" spans="2:21" ht="14.25" customHeight="1" x14ac:dyDescent="0.3">
      <c r="B658" s="29"/>
      <c r="J658" s="6"/>
      <c r="K658" s="6"/>
      <c r="U658" s="30"/>
    </row>
    <row r="659" spans="2:21" ht="14.25" customHeight="1" x14ac:dyDescent="0.3">
      <c r="B659" s="29"/>
      <c r="J659" s="6"/>
      <c r="K659" s="6"/>
      <c r="U659" s="30"/>
    </row>
    <row r="660" spans="2:21" ht="14.25" customHeight="1" x14ac:dyDescent="0.3">
      <c r="B660" s="29"/>
      <c r="J660" s="6"/>
      <c r="K660" s="6"/>
      <c r="U660" s="30"/>
    </row>
    <row r="661" spans="2:21" ht="14.25" customHeight="1" x14ac:dyDescent="0.3">
      <c r="B661" s="29"/>
      <c r="J661" s="6"/>
      <c r="K661" s="6"/>
      <c r="U661" s="30"/>
    </row>
    <row r="662" spans="2:21" ht="14.25" customHeight="1" x14ac:dyDescent="0.3">
      <c r="B662" s="29"/>
      <c r="J662" s="6"/>
      <c r="K662" s="6"/>
      <c r="U662" s="30"/>
    </row>
    <row r="663" spans="2:21" ht="14.25" customHeight="1" x14ac:dyDescent="0.3">
      <c r="B663" s="29"/>
      <c r="J663" s="6"/>
      <c r="K663" s="6"/>
      <c r="U663" s="30"/>
    </row>
    <row r="664" spans="2:21" ht="14.25" customHeight="1" x14ac:dyDescent="0.3">
      <c r="B664" s="29"/>
      <c r="J664" s="6"/>
      <c r="K664" s="6"/>
      <c r="U664" s="30"/>
    </row>
    <row r="665" spans="2:21" ht="14.25" customHeight="1" x14ac:dyDescent="0.3">
      <c r="B665" s="29"/>
      <c r="J665" s="6"/>
      <c r="K665" s="6"/>
      <c r="U665" s="30"/>
    </row>
    <row r="666" spans="2:21" ht="14.25" customHeight="1" x14ac:dyDescent="0.3">
      <c r="B666" s="29"/>
      <c r="J666" s="6"/>
      <c r="K666" s="6"/>
      <c r="U666" s="30"/>
    </row>
    <row r="667" spans="2:21" ht="14.25" customHeight="1" x14ac:dyDescent="0.3">
      <c r="B667" s="29"/>
      <c r="J667" s="6"/>
      <c r="K667" s="6"/>
      <c r="U667" s="30"/>
    </row>
    <row r="668" spans="2:21" ht="14.25" customHeight="1" x14ac:dyDescent="0.3">
      <c r="B668" s="29"/>
      <c r="J668" s="6"/>
      <c r="K668" s="6"/>
      <c r="U668" s="30"/>
    </row>
    <row r="669" spans="2:21" ht="14.25" customHeight="1" x14ac:dyDescent="0.3">
      <c r="B669" s="29"/>
      <c r="J669" s="6"/>
      <c r="K669" s="6"/>
      <c r="U669" s="30"/>
    </row>
    <row r="670" spans="2:21" ht="14.25" customHeight="1" x14ac:dyDescent="0.3">
      <c r="B670" s="29"/>
      <c r="J670" s="6"/>
      <c r="K670" s="6"/>
      <c r="U670" s="30"/>
    </row>
    <row r="671" spans="2:21" ht="14.25" customHeight="1" x14ac:dyDescent="0.3">
      <c r="B671" s="29"/>
      <c r="J671" s="6"/>
      <c r="K671" s="6"/>
      <c r="U671" s="30"/>
    </row>
    <row r="672" spans="2:21" ht="14.25" customHeight="1" x14ac:dyDescent="0.3">
      <c r="B672" s="29"/>
      <c r="J672" s="6"/>
      <c r="K672" s="6"/>
      <c r="U672" s="30"/>
    </row>
    <row r="673" spans="2:21" ht="14.25" customHeight="1" x14ac:dyDescent="0.3">
      <c r="B673" s="29"/>
      <c r="J673" s="6"/>
      <c r="K673" s="6"/>
      <c r="U673" s="30"/>
    </row>
    <row r="674" spans="2:21" ht="14.25" customHeight="1" x14ac:dyDescent="0.3">
      <c r="B674" s="29"/>
      <c r="J674" s="6"/>
      <c r="K674" s="6"/>
      <c r="U674" s="30"/>
    </row>
    <row r="675" spans="2:21" ht="14.25" customHeight="1" x14ac:dyDescent="0.3">
      <c r="B675" s="29"/>
      <c r="J675" s="6"/>
      <c r="K675" s="6"/>
      <c r="U675" s="30"/>
    </row>
    <row r="676" spans="2:21" ht="14.25" customHeight="1" x14ac:dyDescent="0.3">
      <c r="B676" s="29"/>
      <c r="J676" s="6"/>
      <c r="K676" s="6"/>
      <c r="U676" s="30"/>
    </row>
    <row r="677" spans="2:21" ht="14.25" customHeight="1" x14ac:dyDescent="0.3">
      <c r="B677" s="29"/>
      <c r="J677" s="6"/>
      <c r="K677" s="6"/>
      <c r="U677" s="30"/>
    </row>
    <row r="678" spans="2:21" ht="14.25" customHeight="1" x14ac:dyDescent="0.3">
      <c r="B678" s="29"/>
      <c r="J678" s="6"/>
      <c r="K678" s="6"/>
      <c r="U678" s="30"/>
    </row>
    <row r="679" spans="2:21" ht="14.25" customHeight="1" x14ac:dyDescent="0.3">
      <c r="B679" s="29"/>
      <c r="J679" s="6"/>
      <c r="K679" s="6"/>
      <c r="U679" s="30"/>
    </row>
    <row r="680" spans="2:21" ht="14.25" customHeight="1" x14ac:dyDescent="0.3">
      <c r="B680" s="29"/>
      <c r="J680" s="6"/>
      <c r="K680" s="6"/>
      <c r="U680" s="30"/>
    </row>
    <row r="681" spans="2:21" ht="14.25" customHeight="1" x14ac:dyDescent="0.3">
      <c r="B681" s="29"/>
      <c r="J681" s="6"/>
      <c r="K681" s="6"/>
      <c r="U681" s="30"/>
    </row>
    <row r="682" spans="2:21" ht="14.25" customHeight="1" x14ac:dyDescent="0.3">
      <c r="B682" s="29"/>
      <c r="J682" s="6"/>
      <c r="K682" s="6"/>
      <c r="U682" s="30"/>
    </row>
    <row r="683" spans="2:21" ht="14.25" customHeight="1" x14ac:dyDescent="0.3">
      <c r="B683" s="29"/>
      <c r="J683" s="6"/>
      <c r="K683" s="6"/>
      <c r="U683" s="30"/>
    </row>
    <row r="684" spans="2:21" ht="14.25" customHeight="1" x14ac:dyDescent="0.3">
      <c r="B684" s="29"/>
      <c r="J684" s="6"/>
      <c r="K684" s="6"/>
      <c r="U684" s="30"/>
    </row>
    <row r="685" spans="2:21" ht="14.25" customHeight="1" x14ac:dyDescent="0.3">
      <c r="B685" s="29"/>
      <c r="J685" s="6"/>
      <c r="K685" s="6"/>
      <c r="U685" s="30"/>
    </row>
    <row r="686" spans="2:21" ht="14.25" customHeight="1" x14ac:dyDescent="0.3">
      <c r="B686" s="29"/>
      <c r="J686" s="6"/>
      <c r="K686" s="6"/>
      <c r="U686" s="30"/>
    </row>
    <row r="687" spans="2:21" ht="14.25" customHeight="1" x14ac:dyDescent="0.3">
      <c r="B687" s="29"/>
      <c r="J687" s="6"/>
      <c r="K687" s="6"/>
      <c r="U687" s="30"/>
    </row>
    <row r="688" spans="2:21" ht="14.25" customHeight="1" x14ac:dyDescent="0.3">
      <c r="B688" s="29"/>
      <c r="J688" s="6"/>
      <c r="K688" s="6"/>
      <c r="U688" s="30"/>
    </row>
    <row r="689" spans="2:21" ht="14.25" customHeight="1" x14ac:dyDescent="0.3">
      <c r="B689" s="29"/>
      <c r="J689" s="6"/>
      <c r="K689" s="6"/>
      <c r="U689" s="30"/>
    </row>
    <row r="690" spans="2:21" ht="14.25" customHeight="1" x14ac:dyDescent="0.3">
      <c r="B690" s="29"/>
      <c r="J690" s="6"/>
      <c r="K690" s="6"/>
      <c r="U690" s="30"/>
    </row>
    <row r="691" spans="2:21" ht="14.25" customHeight="1" x14ac:dyDescent="0.3">
      <c r="B691" s="29"/>
      <c r="J691" s="6"/>
      <c r="K691" s="6"/>
      <c r="U691" s="30"/>
    </row>
    <row r="692" spans="2:21" ht="14.25" customHeight="1" x14ac:dyDescent="0.3">
      <c r="B692" s="29"/>
      <c r="J692" s="6"/>
      <c r="K692" s="6"/>
      <c r="U692" s="30"/>
    </row>
    <row r="693" spans="2:21" ht="14.25" customHeight="1" x14ac:dyDescent="0.3">
      <c r="B693" s="29"/>
      <c r="J693" s="6"/>
      <c r="K693" s="6"/>
      <c r="U693" s="30"/>
    </row>
    <row r="694" spans="2:21" ht="14.25" customHeight="1" x14ac:dyDescent="0.3">
      <c r="B694" s="29"/>
      <c r="J694" s="6"/>
      <c r="K694" s="6"/>
      <c r="U694" s="30"/>
    </row>
    <row r="695" spans="2:21" ht="14.25" customHeight="1" x14ac:dyDescent="0.3">
      <c r="B695" s="29"/>
      <c r="J695" s="6"/>
      <c r="K695" s="6"/>
      <c r="U695" s="30"/>
    </row>
    <row r="696" spans="2:21" ht="14.25" customHeight="1" x14ac:dyDescent="0.3">
      <c r="B696" s="29"/>
      <c r="J696" s="6"/>
      <c r="K696" s="6"/>
      <c r="U696" s="30"/>
    </row>
    <row r="697" spans="2:21" ht="14.25" customHeight="1" x14ac:dyDescent="0.3">
      <c r="B697" s="29"/>
      <c r="J697" s="6"/>
      <c r="K697" s="6"/>
      <c r="U697" s="30"/>
    </row>
    <row r="698" spans="2:21" ht="14.25" customHeight="1" x14ac:dyDescent="0.3">
      <c r="B698" s="29"/>
      <c r="J698" s="6"/>
      <c r="K698" s="6"/>
      <c r="U698" s="30"/>
    </row>
    <row r="699" spans="2:21" ht="14.25" customHeight="1" x14ac:dyDescent="0.3">
      <c r="B699" s="29"/>
      <c r="J699" s="6"/>
      <c r="K699" s="6"/>
      <c r="U699" s="30"/>
    </row>
    <row r="700" spans="2:21" ht="14.25" customHeight="1" x14ac:dyDescent="0.3">
      <c r="B700" s="29"/>
      <c r="J700" s="6"/>
      <c r="K700" s="6"/>
      <c r="U700" s="30"/>
    </row>
    <row r="701" spans="2:21" ht="14.25" customHeight="1" x14ac:dyDescent="0.3">
      <c r="B701" s="29"/>
      <c r="J701" s="6"/>
      <c r="K701" s="6"/>
      <c r="U701" s="30"/>
    </row>
    <row r="702" spans="2:21" ht="14.25" customHeight="1" x14ac:dyDescent="0.3">
      <c r="B702" s="29"/>
      <c r="J702" s="6"/>
      <c r="K702" s="6"/>
      <c r="U702" s="30"/>
    </row>
    <row r="703" spans="2:21" ht="14.25" customHeight="1" x14ac:dyDescent="0.3">
      <c r="B703" s="29"/>
      <c r="J703" s="6"/>
      <c r="K703" s="6"/>
      <c r="U703" s="30"/>
    </row>
    <row r="704" spans="2:21" ht="14.25" customHeight="1" x14ac:dyDescent="0.3">
      <c r="B704" s="29"/>
      <c r="J704" s="6"/>
      <c r="K704" s="6"/>
      <c r="U704" s="30"/>
    </row>
    <row r="705" spans="2:21" ht="14.25" customHeight="1" x14ac:dyDescent="0.3">
      <c r="B705" s="29"/>
      <c r="J705" s="6"/>
      <c r="K705" s="6"/>
      <c r="U705" s="30"/>
    </row>
    <row r="706" spans="2:21" ht="14.25" customHeight="1" x14ac:dyDescent="0.3">
      <c r="B706" s="29"/>
      <c r="J706" s="6"/>
      <c r="K706" s="6"/>
      <c r="U706" s="30"/>
    </row>
    <row r="707" spans="2:21" ht="14.25" customHeight="1" x14ac:dyDescent="0.3">
      <c r="B707" s="29"/>
      <c r="J707" s="6"/>
      <c r="K707" s="6"/>
      <c r="U707" s="30"/>
    </row>
    <row r="708" spans="2:21" ht="14.25" customHeight="1" x14ac:dyDescent="0.3">
      <c r="B708" s="29"/>
      <c r="J708" s="6"/>
      <c r="K708" s="6"/>
      <c r="U708" s="30"/>
    </row>
    <row r="709" spans="2:21" ht="14.25" customHeight="1" x14ac:dyDescent="0.3">
      <c r="B709" s="29"/>
      <c r="J709" s="6"/>
      <c r="K709" s="6"/>
      <c r="U709" s="30"/>
    </row>
    <row r="710" spans="2:21" ht="14.25" customHeight="1" x14ac:dyDescent="0.3">
      <c r="B710" s="29"/>
      <c r="J710" s="6"/>
      <c r="K710" s="6"/>
      <c r="U710" s="30"/>
    </row>
    <row r="711" spans="2:21" ht="14.25" customHeight="1" x14ac:dyDescent="0.3">
      <c r="B711" s="29"/>
      <c r="J711" s="6"/>
      <c r="K711" s="6"/>
      <c r="U711" s="30"/>
    </row>
    <row r="712" spans="2:21" ht="14.25" customHeight="1" x14ac:dyDescent="0.3">
      <c r="B712" s="29"/>
      <c r="J712" s="6"/>
      <c r="K712" s="6"/>
      <c r="U712" s="30"/>
    </row>
    <row r="713" spans="2:21" ht="14.25" customHeight="1" x14ac:dyDescent="0.3">
      <c r="B713" s="29"/>
      <c r="J713" s="6"/>
      <c r="K713" s="6"/>
      <c r="U713" s="30"/>
    </row>
    <row r="714" spans="2:21" ht="14.25" customHeight="1" x14ac:dyDescent="0.3">
      <c r="B714" s="29"/>
      <c r="J714" s="6"/>
      <c r="K714" s="6"/>
      <c r="U714" s="30"/>
    </row>
    <row r="715" spans="2:21" ht="14.25" customHeight="1" x14ac:dyDescent="0.3">
      <c r="B715" s="29"/>
      <c r="J715" s="6"/>
      <c r="K715" s="6"/>
      <c r="U715" s="30"/>
    </row>
    <row r="716" spans="2:21" ht="14.25" customHeight="1" x14ac:dyDescent="0.3">
      <c r="B716" s="29"/>
      <c r="J716" s="6"/>
      <c r="K716" s="6"/>
      <c r="U716" s="30"/>
    </row>
    <row r="717" spans="2:21" ht="14.25" customHeight="1" x14ac:dyDescent="0.3">
      <c r="B717" s="29"/>
      <c r="J717" s="6"/>
      <c r="K717" s="6"/>
      <c r="U717" s="30"/>
    </row>
    <row r="718" spans="2:21" ht="14.25" customHeight="1" x14ac:dyDescent="0.3">
      <c r="B718" s="29"/>
      <c r="J718" s="6"/>
      <c r="K718" s="6"/>
      <c r="U718" s="30"/>
    </row>
    <row r="719" spans="2:21" ht="14.25" customHeight="1" x14ac:dyDescent="0.3">
      <c r="B719" s="29"/>
      <c r="J719" s="6"/>
      <c r="K719" s="6"/>
      <c r="U719" s="30"/>
    </row>
    <row r="720" spans="2:21" ht="14.25" customHeight="1" x14ac:dyDescent="0.3">
      <c r="B720" s="29"/>
      <c r="J720" s="6"/>
      <c r="K720" s="6"/>
      <c r="U720" s="30"/>
    </row>
    <row r="721" spans="2:21" ht="14.25" customHeight="1" x14ac:dyDescent="0.3">
      <c r="B721" s="29"/>
      <c r="J721" s="6"/>
      <c r="K721" s="6"/>
      <c r="U721" s="30"/>
    </row>
    <row r="722" spans="2:21" ht="14.25" customHeight="1" x14ac:dyDescent="0.3">
      <c r="B722" s="29"/>
      <c r="J722" s="6"/>
      <c r="K722" s="6"/>
      <c r="U722" s="30"/>
    </row>
    <row r="723" spans="2:21" ht="14.25" customHeight="1" x14ac:dyDescent="0.3">
      <c r="B723" s="29"/>
      <c r="J723" s="6"/>
      <c r="K723" s="6"/>
      <c r="U723" s="30"/>
    </row>
    <row r="724" spans="2:21" ht="14.25" customHeight="1" x14ac:dyDescent="0.3">
      <c r="B724" s="29"/>
      <c r="J724" s="6"/>
      <c r="K724" s="6"/>
      <c r="U724" s="30"/>
    </row>
    <row r="725" spans="2:21" ht="14.25" customHeight="1" x14ac:dyDescent="0.3">
      <c r="B725" s="29"/>
      <c r="J725" s="6"/>
      <c r="K725" s="6"/>
      <c r="U725" s="30"/>
    </row>
    <row r="726" spans="2:21" ht="14.25" customHeight="1" x14ac:dyDescent="0.3">
      <c r="B726" s="29"/>
      <c r="J726" s="6"/>
      <c r="K726" s="6"/>
      <c r="U726" s="30"/>
    </row>
    <row r="727" spans="2:21" ht="14.25" customHeight="1" x14ac:dyDescent="0.3">
      <c r="B727" s="29"/>
      <c r="J727" s="6"/>
      <c r="K727" s="6"/>
      <c r="U727" s="30"/>
    </row>
    <row r="728" spans="2:21" ht="14.25" customHeight="1" x14ac:dyDescent="0.3">
      <c r="B728" s="29"/>
      <c r="J728" s="6"/>
      <c r="K728" s="6"/>
      <c r="U728" s="30"/>
    </row>
    <row r="729" spans="2:21" ht="14.25" customHeight="1" x14ac:dyDescent="0.3">
      <c r="B729" s="29"/>
      <c r="J729" s="6"/>
      <c r="K729" s="6"/>
      <c r="U729" s="30"/>
    </row>
    <row r="730" spans="2:21" ht="14.25" customHeight="1" x14ac:dyDescent="0.3">
      <c r="B730" s="29"/>
      <c r="J730" s="6"/>
      <c r="K730" s="6"/>
      <c r="U730" s="30"/>
    </row>
    <row r="731" spans="2:21" ht="14.25" customHeight="1" x14ac:dyDescent="0.3">
      <c r="B731" s="29"/>
      <c r="J731" s="6"/>
      <c r="K731" s="6"/>
      <c r="U731" s="30"/>
    </row>
    <row r="732" spans="2:21" ht="14.25" customHeight="1" x14ac:dyDescent="0.3">
      <c r="B732" s="29"/>
      <c r="J732" s="6"/>
      <c r="K732" s="6"/>
      <c r="U732" s="30"/>
    </row>
    <row r="733" spans="2:21" ht="14.25" customHeight="1" x14ac:dyDescent="0.3">
      <c r="B733" s="29"/>
      <c r="J733" s="6"/>
      <c r="K733" s="6"/>
      <c r="U733" s="30"/>
    </row>
    <row r="734" spans="2:21" ht="14.25" customHeight="1" x14ac:dyDescent="0.3">
      <c r="B734" s="29"/>
      <c r="J734" s="6"/>
      <c r="K734" s="6"/>
      <c r="U734" s="30"/>
    </row>
    <row r="735" spans="2:21" ht="14.25" customHeight="1" x14ac:dyDescent="0.3">
      <c r="B735" s="29"/>
      <c r="J735" s="6"/>
      <c r="K735" s="6"/>
      <c r="U735" s="30"/>
    </row>
    <row r="736" spans="2:21" ht="14.25" customHeight="1" x14ac:dyDescent="0.3">
      <c r="B736" s="29"/>
      <c r="J736" s="6"/>
      <c r="K736" s="6"/>
      <c r="U736" s="30"/>
    </row>
    <row r="737" spans="2:21" ht="14.25" customHeight="1" x14ac:dyDescent="0.3">
      <c r="B737" s="29"/>
      <c r="J737" s="6"/>
      <c r="K737" s="6"/>
      <c r="U737" s="30"/>
    </row>
    <row r="738" spans="2:21" ht="14.25" customHeight="1" x14ac:dyDescent="0.3">
      <c r="B738" s="29"/>
      <c r="J738" s="6"/>
      <c r="K738" s="6"/>
      <c r="U738" s="30"/>
    </row>
    <row r="739" spans="2:21" ht="14.25" customHeight="1" x14ac:dyDescent="0.3">
      <c r="B739" s="29"/>
      <c r="J739" s="6"/>
      <c r="K739" s="6"/>
      <c r="U739" s="30"/>
    </row>
    <row r="740" spans="2:21" ht="14.25" customHeight="1" x14ac:dyDescent="0.3">
      <c r="B740" s="29"/>
      <c r="J740" s="6"/>
      <c r="K740" s="6"/>
      <c r="U740" s="30"/>
    </row>
    <row r="741" spans="2:21" ht="14.25" customHeight="1" x14ac:dyDescent="0.3">
      <c r="B741" s="29"/>
      <c r="J741" s="6"/>
      <c r="K741" s="6"/>
      <c r="U741" s="30"/>
    </row>
    <row r="742" spans="2:21" ht="14.25" customHeight="1" x14ac:dyDescent="0.3">
      <c r="B742" s="29"/>
      <c r="J742" s="6"/>
      <c r="K742" s="6"/>
      <c r="U742" s="30"/>
    </row>
    <row r="743" spans="2:21" ht="14.25" customHeight="1" x14ac:dyDescent="0.3">
      <c r="B743" s="29"/>
      <c r="J743" s="6"/>
      <c r="K743" s="6"/>
      <c r="U743" s="30"/>
    </row>
    <row r="744" spans="2:21" ht="14.25" customHeight="1" x14ac:dyDescent="0.3">
      <c r="B744" s="29"/>
      <c r="J744" s="6"/>
      <c r="K744" s="6"/>
      <c r="U744" s="30"/>
    </row>
    <row r="745" spans="2:21" ht="14.25" customHeight="1" x14ac:dyDescent="0.3">
      <c r="B745" s="29"/>
      <c r="J745" s="6"/>
      <c r="K745" s="6"/>
      <c r="U745" s="30"/>
    </row>
    <row r="746" spans="2:21" ht="14.25" customHeight="1" x14ac:dyDescent="0.3">
      <c r="B746" s="29"/>
      <c r="J746" s="6"/>
      <c r="K746" s="6"/>
      <c r="U746" s="30"/>
    </row>
    <row r="747" spans="2:21" ht="14.25" customHeight="1" x14ac:dyDescent="0.3">
      <c r="B747" s="29"/>
      <c r="J747" s="6"/>
      <c r="K747" s="6"/>
      <c r="U747" s="30"/>
    </row>
    <row r="748" spans="2:21" ht="14.25" customHeight="1" x14ac:dyDescent="0.3">
      <c r="B748" s="29"/>
      <c r="J748" s="6"/>
      <c r="K748" s="6"/>
      <c r="U748" s="30"/>
    </row>
    <row r="749" spans="2:21" ht="14.25" customHeight="1" x14ac:dyDescent="0.3">
      <c r="B749" s="29"/>
      <c r="J749" s="6"/>
      <c r="K749" s="6"/>
      <c r="U749" s="30"/>
    </row>
    <row r="750" spans="2:21" ht="14.25" customHeight="1" x14ac:dyDescent="0.3">
      <c r="B750" s="29"/>
      <c r="J750" s="6"/>
      <c r="K750" s="6"/>
      <c r="U750" s="30"/>
    </row>
    <row r="751" spans="2:21" ht="14.25" customHeight="1" x14ac:dyDescent="0.3">
      <c r="B751" s="29"/>
      <c r="J751" s="6"/>
      <c r="K751" s="6"/>
      <c r="U751" s="30"/>
    </row>
    <row r="752" spans="2:21" ht="14.25" customHeight="1" x14ac:dyDescent="0.3">
      <c r="B752" s="29"/>
      <c r="J752" s="6"/>
      <c r="K752" s="6"/>
      <c r="U752" s="30"/>
    </row>
    <row r="753" spans="2:21" ht="14.25" customHeight="1" x14ac:dyDescent="0.3">
      <c r="B753" s="29"/>
      <c r="J753" s="6"/>
      <c r="K753" s="6"/>
      <c r="U753" s="30"/>
    </row>
    <row r="754" spans="2:21" ht="14.25" customHeight="1" x14ac:dyDescent="0.3">
      <c r="B754" s="29"/>
      <c r="J754" s="6"/>
      <c r="K754" s="6"/>
      <c r="U754" s="30"/>
    </row>
    <row r="755" spans="2:21" ht="14.25" customHeight="1" x14ac:dyDescent="0.3">
      <c r="B755" s="29"/>
      <c r="J755" s="6"/>
      <c r="K755" s="6"/>
      <c r="U755" s="30"/>
    </row>
    <row r="756" spans="2:21" ht="14.25" customHeight="1" x14ac:dyDescent="0.3">
      <c r="B756" s="29"/>
      <c r="J756" s="6"/>
      <c r="K756" s="6"/>
      <c r="U756" s="30"/>
    </row>
    <row r="757" spans="2:21" ht="14.25" customHeight="1" x14ac:dyDescent="0.3">
      <c r="B757" s="29"/>
      <c r="J757" s="6"/>
      <c r="K757" s="6"/>
      <c r="U757" s="30"/>
    </row>
    <row r="758" spans="2:21" ht="14.25" customHeight="1" x14ac:dyDescent="0.3">
      <c r="B758" s="29"/>
      <c r="J758" s="6"/>
      <c r="K758" s="6"/>
      <c r="U758" s="30"/>
    </row>
    <row r="759" spans="2:21" ht="14.25" customHeight="1" x14ac:dyDescent="0.3">
      <c r="B759" s="29"/>
      <c r="J759" s="6"/>
      <c r="K759" s="6"/>
      <c r="U759" s="30"/>
    </row>
    <row r="760" spans="2:21" ht="14.25" customHeight="1" x14ac:dyDescent="0.3">
      <c r="B760" s="29"/>
      <c r="J760" s="6"/>
      <c r="K760" s="6"/>
      <c r="U760" s="30"/>
    </row>
    <row r="761" spans="2:21" ht="14.25" customHeight="1" x14ac:dyDescent="0.3">
      <c r="B761" s="29"/>
      <c r="J761" s="6"/>
      <c r="K761" s="6"/>
      <c r="U761" s="30"/>
    </row>
    <row r="762" spans="2:21" ht="14.25" customHeight="1" x14ac:dyDescent="0.3">
      <c r="B762" s="29"/>
      <c r="J762" s="6"/>
      <c r="K762" s="6"/>
      <c r="U762" s="30"/>
    </row>
    <row r="763" spans="2:21" ht="14.25" customHeight="1" x14ac:dyDescent="0.3">
      <c r="B763" s="29"/>
      <c r="J763" s="6"/>
      <c r="K763" s="6"/>
      <c r="U763" s="30"/>
    </row>
    <row r="764" spans="2:21" ht="14.25" customHeight="1" x14ac:dyDescent="0.3">
      <c r="B764" s="29"/>
      <c r="J764" s="6"/>
      <c r="K764" s="6"/>
      <c r="U764" s="30"/>
    </row>
    <row r="765" spans="2:21" ht="14.25" customHeight="1" x14ac:dyDescent="0.3">
      <c r="B765" s="29"/>
      <c r="J765" s="6"/>
      <c r="K765" s="6"/>
      <c r="U765" s="30"/>
    </row>
    <row r="766" spans="2:21" ht="14.25" customHeight="1" x14ac:dyDescent="0.3">
      <c r="B766" s="29"/>
      <c r="J766" s="6"/>
      <c r="K766" s="6"/>
      <c r="U766" s="30"/>
    </row>
    <row r="767" spans="2:21" ht="14.25" customHeight="1" x14ac:dyDescent="0.3">
      <c r="B767" s="29"/>
      <c r="J767" s="6"/>
      <c r="K767" s="6"/>
      <c r="U767" s="30"/>
    </row>
    <row r="768" spans="2:21" ht="14.25" customHeight="1" x14ac:dyDescent="0.3">
      <c r="B768" s="29"/>
      <c r="J768" s="6"/>
      <c r="K768" s="6"/>
      <c r="U768" s="30"/>
    </row>
    <row r="769" spans="2:21" ht="14.25" customHeight="1" x14ac:dyDescent="0.3">
      <c r="B769" s="29"/>
      <c r="J769" s="6"/>
      <c r="K769" s="6"/>
      <c r="U769" s="30"/>
    </row>
    <row r="770" spans="2:21" ht="14.25" customHeight="1" x14ac:dyDescent="0.3">
      <c r="B770" s="29"/>
      <c r="J770" s="6"/>
      <c r="K770" s="6"/>
      <c r="U770" s="30"/>
    </row>
    <row r="771" spans="2:21" ht="14.25" customHeight="1" x14ac:dyDescent="0.3">
      <c r="B771" s="29"/>
      <c r="J771" s="6"/>
      <c r="K771" s="6"/>
      <c r="U771" s="30"/>
    </row>
    <row r="772" spans="2:21" ht="14.25" customHeight="1" x14ac:dyDescent="0.3">
      <c r="B772" s="29"/>
      <c r="J772" s="6"/>
      <c r="K772" s="6"/>
      <c r="U772" s="30"/>
    </row>
    <row r="773" spans="2:21" ht="14.25" customHeight="1" x14ac:dyDescent="0.3">
      <c r="B773" s="29"/>
      <c r="J773" s="6"/>
      <c r="K773" s="6"/>
      <c r="U773" s="30"/>
    </row>
    <row r="774" spans="2:21" ht="14.25" customHeight="1" x14ac:dyDescent="0.3">
      <c r="B774" s="29"/>
      <c r="J774" s="6"/>
      <c r="K774" s="6"/>
      <c r="U774" s="30"/>
    </row>
    <row r="775" spans="2:21" ht="14.25" customHeight="1" x14ac:dyDescent="0.3">
      <c r="B775" s="29"/>
      <c r="J775" s="6"/>
      <c r="K775" s="6"/>
      <c r="U775" s="30"/>
    </row>
    <row r="776" spans="2:21" ht="14.25" customHeight="1" x14ac:dyDescent="0.3">
      <c r="B776" s="29"/>
      <c r="J776" s="6"/>
      <c r="K776" s="6"/>
      <c r="U776" s="30"/>
    </row>
    <row r="777" spans="2:21" ht="14.25" customHeight="1" x14ac:dyDescent="0.3">
      <c r="B777" s="29"/>
      <c r="J777" s="6"/>
      <c r="K777" s="6"/>
      <c r="U777" s="30"/>
    </row>
    <row r="778" spans="2:21" ht="14.25" customHeight="1" x14ac:dyDescent="0.3">
      <c r="B778" s="29"/>
      <c r="J778" s="6"/>
      <c r="K778" s="6"/>
      <c r="U778" s="30"/>
    </row>
    <row r="779" spans="2:21" ht="14.25" customHeight="1" x14ac:dyDescent="0.3">
      <c r="B779" s="29"/>
      <c r="J779" s="6"/>
      <c r="K779" s="6"/>
      <c r="U779" s="30"/>
    </row>
    <row r="780" spans="2:21" ht="14.25" customHeight="1" x14ac:dyDescent="0.3">
      <c r="B780" s="29"/>
      <c r="J780" s="6"/>
      <c r="K780" s="6"/>
      <c r="U780" s="30"/>
    </row>
    <row r="781" spans="2:21" ht="14.25" customHeight="1" x14ac:dyDescent="0.3">
      <c r="B781" s="29"/>
      <c r="J781" s="6"/>
      <c r="K781" s="6"/>
      <c r="U781" s="30"/>
    </row>
    <row r="782" spans="2:21" ht="14.25" customHeight="1" x14ac:dyDescent="0.3">
      <c r="B782" s="29"/>
      <c r="J782" s="6"/>
      <c r="K782" s="6"/>
      <c r="U782" s="30"/>
    </row>
    <row r="783" spans="2:21" ht="14.25" customHeight="1" x14ac:dyDescent="0.3">
      <c r="B783" s="29"/>
      <c r="J783" s="6"/>
      <c r="K783" s="6"/>
      <c r="U783" s="30"/>
    </row>
    <row r="784" spans="2:21" ht="14.25" customHeight="1" x14ac:dyDescent="0.3">
      <c r="B784" s="29"/>
      <c r="J784" s="6"/>
      <c r="K784" s="6"/>
      <c r="U784" s="30"/>
    </row>
    <row r="785" spans="2:21" ht="14.25" customHeight="1" x14ac:dyDescent="0.3">
      <c r="B785" s="29"/>
      <c r="J785" s="6"/>
      <c r="K785" s="6"/>
      <c r="U785" s="30"/>
    </row>
    <row r="786" spans="2:21" ht="14.25" customHeight="1" x14ac:dyDescent="0.3">
      <c r="B786" s="29"/>
      <c r="J786" s="6"/>
      <c r="K786" s="6"/>
      <c r="U786" s="30"/>
    </row>
    <row r="787" spans="2:21" ht="14.25" customHeight="1" x14ac:dyDescent="0.3">
      <c r="B787" s="29"/>
      <c r="J787" s="6"/>
      <c r="K787" s="6"/>
      <c r="U787" s="30"/>
    </row>
    <row r="788" spans="2:21" ht="14.25" customHeight="1" x14ac:dyDescent="0.3">
      <c r="B788" s="29"/>
      <c r="J788" s="6"/>
      <c r="K788" s="6"/>
      <c r="U788" s="30"/>
    </row>
    <row r="789" spans="2:21" ht="14.25" customHeight="1" x14ac:dyDescent="0.3">
      <c r="B789" s="29"/>
      <c r="J789" s="6"/>
      <c r="K789" s="6"/>
      <c r="U789" s="30"/>
    </row>
    <row r="790" spans="2:21" ht="14.25" customHeight="1" x14ac:dyDescent="0.3">
      <c r="B790" s="29"/>
      <c r="J790" s="6"/>
      <c r="K790" s="6"/>
      <c r="U790" s="30"/>
    </row>
    <row r="791" spans="2:21" ht="14.25" customHeight="1" x14ac:dyDescent="0.3">
      <c r="B791" s="29"/>
      <c r="J791" s="6"/>
      <c r="K791" s="6"/>
      <c r="U791" s="30"/>
    </row>
    <row r="792" spans="2:21" ht="14.25" customHeight="1" x14ac:dyDescent="0.3">
      <c r="B792" s="29"/>
      <c r="J792" s="6"/>
      <c r="K792" s="6"/>
      <c r="U792" s="30"/>
    </row>
    <row r="793" spans="2:21" ht="14.25" customHeight="1" x14ac:dyDescent="0.3">
      <c r="B793" s="29"/>
      <c r="J793" s="6"/>
      <c r="K793" s="6"/>
      <c r="U793" s="30"/>
    </row>
    <row r="794" spans="2:21" ht="14.25" customHeight="1" x14ac:dyDescent="0.3">
      <c r="B794" s="29"/>
      <c r="J794" s="6"/>
      <c r="K794" s="6"/>
      <c r="U794" s="30"/>
    </row>
    <row r="795" spans="2:21" ht="14.25" customHeight="1" x14ac:dyDescent="0.3">
      <c r="B795" s="29"/>
      <c r="J795" s="6"/>
      <c r="K795" s="6"/>
      <c r="U795" s="30"/>
    </row>
    <row r="796" spans="2:21" ht="14.25" customHeight="1" x14ac:dyDescent="0.3">
      <c r="B796" s="29"/>
      <c r="J796" s="6"/>
      <c r="K796" s="6"/>
      <c r="U796" s="30"/>
    </row>
    <row r="797" spans="2:21" ht="14.25" customHeight="1" x14ac:dyDescent="0.3">
      <c r="B797" s="29"/>
      <c r="J797" s="6"/>
      <c r="K797" s="6"/>
      <c r="U797" s="30"/>
    </row>
    <row r="798" spans="2:21" ht="14.25" customHeight="1" x14ac:dyDescent="0.3">
      <c r="B798" s="29"/>
      <c r="J798" s="6"/>
      <c r="K798" s="6"/>
      <c r="U798" s="30"/>
    </row>
    <row r="799" spans="2:21" ht="14.25" customHeight="1" x14ac:dyDescent="0.3">
      <c r="B799" s="29"/>
      <c r="J799" s="6"/>
      <c r="K799" s="6"/>
      <c r="U799" s="30"/>
    </row>
    <row r="800" spans="2:21" ht="14.25" customHeight="1" x14ac:dyDescent="0.3">
      <c r="B800" s="29"/>
      <c r="J800" s="6"/>
      <c r="K800" s="6"/>
      <c r="U800" s="30"/>
    </row>
    <row r="801" spans="2:21" ht="14.25" customHeight="1" x14ac:dyDescent="0.3">
      <c r="B801" s="29"/>
      <c r="J801" s="6"/>
      <c r="K801" s="6"/>
      <c r="U801" s="30"/>
    </row>
    <row r="802" spans="2:21" ht="14.25" customHeight="1" x14ac:dyDescent="0.3">
      <c r="B802" s="29"/>
      <c r="J802" s="6"/>
      <c r="K802" s="6"/>
      <c r="U802" s="30"/>
    </row>
    <row r="803" spans="2:21" ht="14.25" customHeight="1" x14ac:dyDescent="0.3">
      <c r="B803" s="29"/>
      <c r="J803" s="6"/>
      <c r="K803" s="6"/>
      <c r="U803" s="30"/>
    </row>
    <row r="804" spans="2:21" ht="14.25" customHeight="1" x14ac:dyDescent="0.3">
      <c r="B804" s="29"/>
      <c r="J804" s="6"/>
      <c r="K804" s="6"/>
      <c r="U804" s="30"/>
    </row>
    <row r="805" spans="2:21" ht="14.25" customHeight="1" x14ac:dyDescent="0.3">
      <c r="B805" s="29"/>
      <c r="J805" s="6"/>
      <c r="K805" s="6"/>
      <c r="U805" s="30"/>
    </row>
    <row r="806" spans="2:21" ht="14.25" customHeight="1" x14ac:dyDescent="0.3">
      <c r="B806" s="29"/>
      <c r="J806" s="6"/>
      <c r="K806" s="6"/>
      <c r="U806" s="30"/>
    </row>
    <row r="807" spans="2:21" ht="14.25" customHeight="1" x14ac:dyDescent="0.3">
      <c r="B807" s="29"/>
      <c r="J807" s="6"/>
      <c r="K807" s="6"/>
      <c r="U807" s="30"/>
    </row>
    <row r="808" spans="2:21" ht="14.25" customHeight="1" x14ac:dyDescent="0.3">
      <c r="B808" s="29"/>
      <c r="J808" s="6"/>
      <c r="K808" s="6"/>
      <c r="U808" s="30"/>
    </row>
    <row r="809" spans="2:21" ht="14.25" customHeight="1" x14ac:dyDescent="0.3">
      <c r="B809" s="29"/>
      <c r="J809" s="6"/>
      <c r="K809" s="6"/>
      <c r="U809" s="30"/>
    </row>
    <row r="810" spans="2:21" ht="14.25" customHeight="1" x14ac:dyDescent="0.3">
      <c r="B810" s="29"/>
      <c r="J810" s="6"/>
      <c r="K810" s="6"/>
      <c r="U810" s="30"/>
    </row>
    <row r="811" spans="2:21" ht="14.25" customHeight="1" x14ac:dyDescent="0.3">
      <c r="B811" s="29"/>
      <c r="J811" s="6"/>
      <c r="K811" s="6"/>
      <c r="U811" s="30"/>
    </row>
    <row r="812" spans="2:21" ht="14.25" customHeight="1" x14ac:dyDescent="0.3">
      <c r="B812" s="29"/>
      <c r="J812" s="6"/>
      <c r="K812" s="6"/>
      <c r="U812" s="30"/>
    </row>
    <row r="813" spans="2:21" ht="14.25" customHeight="1" x14ac:dyDescent="0.3">
      <c r="B813" s="29"/>
      <c r="J813" s="6"/>
      <c r="K813" s="6"/>
      <c r="U813" s="30"/>
    </row>
    <row r="814" spans="2:21" ht="14.25" customHeight="1" x14ac:dyDescent="0.3">
      <c r="B814" s="29"/>
      <c r="J814" s="6"/>
      <c r="K814" s="6"/>
      <c r="U814" s="30"/>
    </row>
    <row r="815" spans="2:21" ht="14.25" customHeight="1" x14ac:dyDescent="0.3">
      <c r="B815" s="29"/>
      <c r="J815" s="6"/>
      <c r="K815" s="6"/>
      <c r="U815" s="30"/>
    </row>
    <row r="816" spans="2:21" ht="14.25" customHeight="1" x14ac:dyDescent="0.3">
      <c r="B816" s="29"/>
      <c r="J816" s="6"/>
      <c r="K816" s="6"/>
      <c r="U816" s="30"/>
    </row>
    <row r="817" spans="2:21" ht="14.25" customHeight="1" x14ac:dyDescent="0.3">
      <c r="B817" s="29"/>
      <c r="J817" s="6"/>
      <c r="K817" s="6"/>
      <c r="U817" s="30"/>
    </row>
    <row r="818" spans="2:21" ht="14.25" customHeight="1" x14ac:dyDescent="0.3">
      <c r="B818" s="29"/>
      <c r="J818" s="6"/>
      <c r="K818" s="6"/>
      <c r="U818" s="30"/>
    </row>
    <row r="819" spans="2:21" ht="14.25" customHeight="1" x14ac:dyDescent="0.3">
      <c r="B819" s="29"/>
      <c r="J819" s="6"/>
      <c r="K819" s="6"/>
      <c r="U819" s="30"/>
    </row>
    <row r="820" spans="2:21" ht="14.25" customHeight="1" x14ac:dyDescent="0.3">
      <c r="B820" s="29"/>
      <c r="J820" s="6"/>
      <c r="K820" s="6"/>
      <c r="U820" s="30"/>
    </row>
    <row r="821" spans="2:21" ht="14.25" customHeight="1" x14ac:dyDescent="0.3">
      <c r="B821" s="29"/>
      <c r="J821" s="6"/>
      <c r="K821" s="6"/>
      <c r="U821" s="30"/>
    </row>
    <row r="822" spans="2:21" ht="14.25" customHeight="1" x14ac:dyDescent="0.3">
      <c r="B822" s="29"/>
      <c r="J822" s="6"/>
      <c r="K822" s="6"/>
      <c r="U822" s="30"/>
    </row>
    <row r="823" spans="2:21" ht="14.25" customHeight="1" x14ac:dyDescent="0.3">
      <c r="B823" s="29"/>
      <c r="J823" s="6"/>
      <c r="K823" s="6"/>
      <c r="U823" s="30"/>
    </row>
    <row r="824" spans="2:21" ht="14.25" customHeight="1" x14ac:dyDescent="0.3">
      <c r="B824" s="29"/>
      <c r="J824" s="6"/>
      <c r="K824" s="6"/>
      <c r="U824" s="30"/>
    </row>
    <row r="825" spans="2:21" ht="14.25" customHeight="1" x14ac:dyDescent="0.3">
      <c r="B825" s="29"/>
      <c r="J825" s="6"/>
      <c r="K825" s="6"/>
      <c r="U825" s="30"/>
    </row>
    <row r="826" spans="2:21" ht="14.25" customHeight="1" x14ac:dyDescent="0.3">
      <c r="B826" s="29"/>
      <c r="J826" s="6"/>
      <c r="K826" s="6"/>
      <c r="U826" s="30"/>
    </row>
    <row r="827" spans="2:21" ht="14.25" customHeight="1" x14ac:dyDescent="0.3">
      <c r="B827" s="29"/>
      <c r="J827" s="6"/>
      <c r="K827" s="6"/>
      <c r="U827" s="30"/>
    </row>
    <row r="828" spans="2:21" ht="14.25" customHeight="1" x14ac:dyDescent="0.3">
      <c r="B828" s="29"/>
      <c r="J828" s="6"/>
      <c r="K828" s="6"/>
      <c r="U828" s="30"/>
    </row>
    <row r="829" spans="2:21" ht="14.25" customHeight="1" x14ac:dyDescent="0.3">
      <c r="B829" s="29"/>
      <c r="J829" s="6"/>
      <c r="K829" s="6"/>
      <c r="U829" s="30"/>
    </row>
    <row r="830" spans="2:21" ht="14.25" customHeight="1" x14ac:dyDescent="0.3">
      <c r="B830" s="29"/>
      <c r="J830" s="6"/>
      <c r="K830" s="6"/>
      <c r="U830" s="30"/>
    </row>
    <row r="831" spans="2:21" ht="14.25" customHeight="1" x14ac:dyDescent="0.3">
      <c r="B831" s="29"/>
      <c r="J831" s="6"/>
      <c r="K831" s="6"/>
      <c r="U831" s="30"/>
    </row>
    <row r="832" spans="2:21" ht="14.25" customHeight="1" x14ac:dyDescent="0.3">
      <c r="B832" s="29"/>
      <c r="J832" s="6"/>
      <c r="K832" s="6"/>
      <c r="U832" s="30"/>
    </row>
    <row r="833" spans="2:21" ht="14.25" customHeight="1" x14ac:dyDescent="0.3">
      <c r="B833" s="29"/>
      <c r="J833" s="6"/>
      <c r="K833" s="6"/>
      <c r="U833" s="30"/>
    </row>
    <row r="834" spans="2:21" ht="14.25" customHeight="1" x14ac:dyDescent="0.3">
      <c r="B834" s="29"/>
      <c r="J834" s="6"/>
      <c r="K834" s="6"/>
      <c r="U834" s="30"/>
    </row>
    <row r="835" spans="2:21" ht="14.25" customHeight="1" x14ac:dyDescent="0.3">
      <c r="B835" s="29"/>
      <c r="J835" s="6"/>
      <c r="K835" s="6"/>
      <c r="U835" s="30"/>
    </row>
    <row r="836" spans="2:21" ht="14.25" customHeight="1" x14ac:dyDescent="0.3">
      <c r="B836" s="29"/>
      <c r="J836" s="6"/>
      <c r="K836" s="6"/>
      <c r="U836" s="30"/>
    </row>
    <row r="837" spans="2:21" ht="14.25" customHeight="1" x14ac:dyDescent="0.3">
      <c r="B837" s="29"/>
      <c r="J837" s="6"/>
      <c r="K837" s="6"/>
      <c r="U837" s="30"/>
    </row>
    <row r="838" spans="2:21" ht="14.25" customHeight="1" x14ac:dyDescent="0.3">
      <c r="B838" s="29"/>
      <c r="J838" s="6"/>
      <c r="K838" s="6"/>
      <c r="U838" s="30"/>
    </row>
    <row r="839" spans="2:21" ht="14.25" customHeight="1" x14ac:dyDescent="0.3">
      <c r="B839" s="29"/>
      <c r="J839" s="6"/>
      <c r="K839" s="6"/>
      <c r="U839" s="30"/>
    </row>
    <row r="840" spans="2:21" ht="14.25" customHeight="1" x14ac:dyDescent="0.3">
      <c r="B840" s="29"/>
      <c r="J840" s="6"/>
      <c r="K840" s="6"/>
      <c r="U840" s="30"/>
    </row>
    <row r="841" spans="2:21" ht="14.25" customHeight="1" x14ac:dyDescent="0.3">
      <c r="B841" s="29"/>
      <c r="J841" s="6"/>
      <c r="K841" s="6"/>
      <c r="U841" s="30"/>
    </row>
    <row r="842" spans="2:21" ht="14.25" customHeight="1" x14ac:dyDescent="0.3">
      <c r="B842" s="29"/>
      <c r="J842" s="6"/>
      <c r="K842" s="6"/>
      <c r="U842" s="30"/>
    </row>
    <row r="843" spans="2:21" ht="14.25" customHeight="1" x14ac:dyDescent="0.3">
      <c r="B843" s="29"/>
      <c r="J843" s="6"/>
      <c r="K843" s="6"/>
      <c r="U843" s="30"/>
    </row>
    <row r="844" spans="2:21" ht="14.25" customHeight="1" x14ac:dyDescent="0.3">
      <c r="B844" s="29"/>
      <c r="J844" s="6"/>
      <c r="K844" s="6"/>
      <c r="U844" s="30"/>
    </row>
    <row r="845" spans="2:21" ht="14.25" customHeight="1" x14ac:dyDescent="0.3">
      <c r="B845" s="29"/>
      <c r="J845" s="6"/>
      <c r="K845" s="6"/>
      <c r="U845" s="30"/>
    </row>
    <row r="846" spans="2:21" ht="14.25" customHeight="1" x14ac:dyDescent="0.3">
      <c r="B846" s="29"/>
      <c r="J846" s="6"/>
      <c r="K846" s="6"/>
      <c r="U846" s="30"/>
    </row>
    <row r="847" spans="2:21" ht="14.25" customHeight="1" x14ac:dyDescent="0.3">
      <c r="B847" s="29"/>
      <c r="J847" s="6"/>
      <c r="K847" s="6"/>
      <c r="U847" s="30"/>
    </row>
    <row r="848" spans="2:21" ht="14.25" customHeight="1" x14ac:dyDescent="0.3">
      <c r="B848" s="29"/>
      <c r="J848" s="6"/>
      <c r="K848" s="6"/>
      <c r="U848" s="30"/>
    </row>
    <row r="849" spans="2:21" ht="14.25" customHeight="1" x14ac:dyDescent="0.3">
      <c r="B849" s="29"/>
      <c r="J849" s="6"/>
      <c r="K849" s="6"/>
      <c r="U849" s="30"/>
    </row>
    <row r="850" spans="2:21" ht="14.25" customHeight="1" x14ac:dyDescent="0.3">
      <c r="B850" s="29"/>
      <c r="J850" s="6"/>
      <c r="K850" s="6"/>
      <c r="U850" s="30"/>
    </row>
    <row r="851" spans="2:21" ht="14.25" customHeight="1" x14ac:dyDescent="0.3">
      <c r="B851" s="29"/>
      <c r="J851" s="6"/>
      <c r="K851" s="6"/>
      <c r="U851" s="30"/>
    </row>
    <row r="852" spans="2:21" ht="14.25" customHeight="1" x14ac:dyDescent="0.3">
      <c r="B852" s="29"/>
      <c r="J852" s="6"/>
      <c r="K852" s="6"/>
      <c r="U852" s="30"/>
    </row>
    <row r="853" spans="2:21" ht="14.25" customHeight="1" x14ac:dyDescent="0.3">
      <c r="B853" s="29"/>
      <c r="J853" s="6"/>
      <c r="K853" s="6"/>
      <c r="U853" s="30"/>
    </row>
    <row r="854" spans="2:21" ht="14.25" customHeight="1" x14ac:dyDescent="0.3">
      <c r="B854" s="29"/>
      <c r="J854" s="6"/>
      <c r="K854" s="6"/>
      <c r="U854" s="30"/>
    </row>
    <row r="855" spans="2:21" ht="14.25" customHeight="1" x14ac:dyDescent="0.3">
      <c r="B855" s="29"/>
      <c r="J855" s="6"/>
      <c r="K855" s="6"/>
      <c r="U855" s="30"/>
    </row>
    <row r="856" spans="2:21" ht="14.25" customHeight="1" x14ac:dyDescent="0.3">
      <c r="B856" s="29"/>
      <c r="J856" s="6"/>
      <c r="K856" s="6"/>
      <c r="U856" s="30"/>
    </row>
    <row r="857" spans="2:21" ht="14.25" customHeight="1" x14ac:dyDescent="0.3">
      <c r="B857" s="29"/>
      <c r="J857" s="6"/>
      <c r="K857" s="6"/>
      <c r="U857" s="30"/>
    </row>
    <row r="858" spans="2:21" ht="14.25" customHeight="1" x14ac:dyDescent="0.3">
      <c r="B858" s="29"/>
      <c r="J858" s="6"/>
      <c r="K858" s="6"/>
      <c r="U858" s="30"/>
    </row>
    <row r="859" spans="2:21" ht="14.25" customHeight="1" x14ac:dyDescent="0.3">
      <c r="B859" s="29"/>
      <c r="J859" s="6"/>
      <c r="K859" s="6"/>
      <c r="U859" s="30"/>
    </row>
    <row r="860" spans="2:21" ht="14.25" customHeight="1" x14ac:dyDescent="0.3">
      <c r="B860" s="29"/>
      <c r="J860" s="6"/>
      <c r="K860" s="6"/>
      <c r="U860" s="30"/>
    </row>
    <row r="861" spans="2:21" ht="14.25" customHeight="1" x14ac:dyDescent="0.3">
      <c r="B861" s="29"/>
      <c r="J861" s="6"/>
      <c r="K861" s="6"/>
      <c r="U861" s="30"/>
    </row>
    <row r="862" spans="2:21" ht="14.25" customHeight="1" x14ac:dyDescent="0.3">
      <c r="B862" s="29"/>
      <c r="J862" s="6"/>
      <c r="K862" s="6"/>
      <c r="U862" s="30"/>
    </row>
    <row r="863" spans="2:21" ht="14.25" customHeight="1" x14ac:dyDescent="0.3">
      <c r="B863" s="29"/>
      <c r="J863" s="6"/>
      <c r="K863" s="6"/>
      <c r="U863" s="30"/>
    </row>
    <row r="864" spans="2:21" ht="14.25" customHeight="1" x14ac:dyDescent="0.3">
      <c r="B864" s="29"/>
      <c r="J864" s="6"/>
      <c r="K864" s="6"/>
      <c r="U864" s="30"/>
    </row>
    <row r="865" spans="2:21" ht="14.25" customHeight="1" x14ac:dyDescent="0.3">
      <c r="B865" s="29"/>
      <c r="J865" s="6"/>
      <c r="K865" s="6"/>
      <c r="U865" s="30"/>
    </row>
    <row r="866" spans="2:21" ht="14.25" customHeight="1" x14ac:dyDescent="0.3">
      <c r="B866" s="29"/>
      <c r="J866" s="6"/>
      <c r="K866" s="6"/>
      <c r="U866" s="30"/>
    </row>
    <row r="867" spans="2:21" ht="14.25" customHeight="1" x14ac:dyDescent="0.3">
      <c r="B867" s="29"/>
      <c r="J867" s="6"/>
      <c r="K867" s="6"/>
      <c r="U867" s="30"/>
    </row>
    <row r="868" spans="2:21" ht="14.25" customHeight="1" x14ac:dyDescent="0.3">
      <c r="B868" s="29"/>
      <c r="J868" s="6"/>
      <c r="K868" s="6"/>
      <c r="U868" s="30"/>
    </row>
    <row r="869" spans="2:21" ht="14.25" customHeight="1" x14ac:dyDescent="0.3">
      <c r="B869" s="29"/>
      <c r="J869" s="6"/>
      <c r="K869" s="6"/>
      <c r="U869" s="30"/>
    </row>
    <row r="870" spans="2:21" ht="14.25" customHeight="1" x14ac:dyDescent="0.3">
      <c r="B870" s="29"/>
      <c r="J870" s="6"/>
      <c r="K870" s="6"/>
      <c r="U870" s="30"/>
    </row>
    <row r="871" spans="2:21" ht="14.25" customHeight="1" x14ac:dyDescent="0.3">
      <c r="B871" s="29"/>
      <c r="J871" s="6"/>
      <c r="K871" s="6"/>
      <c r="U871" s="30"/>
    </row>
    <row r="872" spans="2:21" ht="14.25" customHeight="1" x14ac:dyDescent="0.3">
      <c r="B872" s="29"/>
      <c r="J872" s="6"/>
      <c r="K872" s="6"/>
      <c r="U872" s="30"/>
    </row>
    <row r="873" spans="2:21" ht="14.25" customHeight="1" x14ac:dyDescent="0.3">
      <c r="B873" s="29"/>
      <c r="J873" s="6"/>
      <c r="K873" s="6"/>
      <c r="U873" s="30"/>
    </row>
    <row r="874" spans="2:21" ht="14.25" customHeight="1" x14ac:dyDescent="0.3">
      <c r="B874" s="29"/>
      <c r="J874" s="6"/>
      <c r="K874" s="6"/>
      <c r="U874" s="30"/>
    </row>
    <row r="875" spans="2:21" ht="14.25" customHeight="1" x14ac:dyDescent="0.3">
      <c r="B875" s="29"/>
      <c r="J875" s="6"/>
      <c r="K875" s="6"/>
      <c r="U875" s="30"/>
    </row>
    <row r="876" spans="2:21" ht="14.25" customHeight="1" x14ac:dyDescent="0.3">
      <c r="B876" s="29"/>
      <c r="J876" s="6"/>
      <c r="K876" s="6"/>
      <c r="U876" s="30"/>
    </row>
    <row r="877" spans="2:21" ht="14.25" customHeight="1" x14ac:dyDescent="0.3">
      <c r="B877" s="29"/>
      <c r="J877" s="6"/>
      <c r="K877" s="6"/>
      <c r="U877" s="30"/>
    </row>
    <row r="878" spans="2:21" ht="14.25" customHeight="1" x14ac:dyDescent="0.3">
      <c r="B878" s="29"/>
      <c r="J878" s="6"/>
      <c r="K878" s="6"/>
      <c r="U878" s="30"/>
    </row>
    <row r="879" spans="2:21" ht="14.25" customHeight="1" x14ac:dyDescent="0.3">
      <c r="B879" s="29"/>
      <c r="J879" s="6"/>
      <c r="K879" s="6"/>
      <c r="U879" s="30"/>
    </row>
    <row r="880" spans="2:21" ht="14.25" customHeight="1" x14ac:dyDescent="0.3">
      <c r="B880" s="29"/>
      <c r="J880" s="6"/>
      <c r="K880" s="6"/>
      <c r="U880" s="30"/>
    </row>
    <row r="881" spans="2:21" ht="14.25" customHeight="1" x14ac:dyDescent="0.3">
      <c r="B881" s="29"/>
      <c r="J881" s="6"/>
      <c r="K881" s="6"/>
      <c r="U881" s="30"/>
    </row>
    <row r="882" spans="2:21" ht="14.25" customHeight="1" x14ac:dyDescent="0.3">
      <c r="B882" s="29"/>
      <c r="J882" s="6"/>
      <c r="K882" s="6"/>
      <c r="U882" s="30"/>
    </row>
    <row r="883" spans="2:21" ht="14.25" customHeight="1" x14ac:dyDescent="0.3">
      <c r="B883" s="29"/>
      <c r="J883" s="6"/>
      <c r="K883" s="6"/>
      <c r="U883" s="30"/>
    </row>
    <row r="884" spans="2:21" ht="14.25" customHeight="1" x14ac:dyDescent="0.3">
      <c r="B884" s="29"/>
      <c r="J884" s="6"/>
      <c r="K884" s="6"/>
      <c r="U884" s="30"/>
    </row>
    <row r="885" spans="2:21" ht="14.25" customHeight="1" x14ac:dyDescent="0.3">
      <c r="B885" s="29"/>
      <c r="J885" s="6"/>
      <c r="K885" s="6"/>
      <c r="U885" s="30"/>
    </row>
    <row r="886" spans="2:21" ht="14.25" customHeight="1" x14ac:dyDescent="0.3">
      <c r="B886" s="29"/>
      <c r="J886" s="6"/>
      <c r="K886" s="6"/>
      <c r="U886" s="30"/>
    </row>
    <row r="887" spans="2:21" ht="14.25" customHeight="1" x14ac:dyDescent="0.3">
      <c r="B887" s="29"/>
      <c r="J887" s="6"/>
      <c r="K887" s="6"/>
      <c r="U887" s="30"/>
    </row>
    <row r="888" spans="2:21" ht="14.25" customHeight="1" x14ac:dyDescent="0.3">
      <c r="B888" s="29"/>
      <c r="J888" s="6"/>
      <c r="K888" s="6"/>
      <c r="U888" s="30"/>
    </row>
    <row r="889" spans="2:21" ht="14.25" customHeight="1" x14ac:dyDescent="0.3">
      <c r="B889" s="29"/>
      <c r="J889" s="6"/>
      <c r="K889" s="6"/>
      <c r="U889" s="30"/>
    </row>
    <row r="890" spans="2:21" ht="14.25" customHeight="1" x14ac:dyDescent="0.3">
      <c r="B890" s="29"/>
      <c r="J890" s="6"/>
      <c r="K890" s="6"/>
      <c r="U890" s="30"/>
    </row>
    <row r="891" spans="2:21" ht="14.25" customHeight="1" x14ac:dyDescent="0.3">
      <c r="B891" s="29"/>
      <c r="J891" s="6"/>
      <c r="K891" s="6"/>
      <c r="U891" s="30"/>
    </row>
    <row r="892" spans="2:21" ht="14.25" customHeight="1" x14ac:dyDescent="0.3">
      <c r="B892" s="29"/>
      <c r="J892" s="6"/>
      <c r="K892" s="6"/>
      <c r="U892" s="30"/>
    </row>
    <row r="893" spans="2:21" ht="14.25" customHeight="1" x14ac:dyDescent="0.3">
      <c r="B893" s="29"/>
      <c r="J893" s="6"/>
      <c r="K893" s="6"/>
      <c r="U893" s="30"/>
    </row>
    <row r="894" spans="2:21" ht="14.25" customHeight="1" x14ac:dyDescent="0.3">
      <c r="B894" s="29"/>
      <c r="J894" s="6"/>
      <c r="K894" s="6"/>
      <c r="U894" s="30"/>
    </row>
    <row r="895" spans="2:21" ht="14.25" customHeight="1" x14ac:dyDescent="0.3">
      <c r="B895" s="29"/>
      <c r="J895" s="6"/>
      <c r="K895" s="6"/>
      <c r="U895" s="30"/>
    </row>
  </sheetData>
  <autoFilter ref="A1:V45" xr:uid="{00000000-0001-0000-0100-000000000000}">
    <filterColumn colId="1" showButton="0"/>
    <filterColumn colId="2" showButton="0"/>
    <filterColumn colId="3" showButton="0"/>
  </autoFilter>
  <mergeCells count="1">
    <mergeCell ref="B1:E1"/>
  </mergeCell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2"/>
  <sheetViews>
    <sheetView tabSelected="1" topLeftCell="A102" workbookViewId="0">
      <selection activeCell="D109" sqref="D109"/>
    </sheetView>
  </sheetViews>
  <sheetFormatPr defaultColWidth="14.44140625" defaultRowHeight="15.75" customHeight="1" x14ac:dyDescent="0.3"/>
  <cols>
    <col min="1" max="2" width="26.109375" customWidth="1"/>
    <col min="3" max="3" width="20.33203125" customWidth="1"/>
    <col min="4" max="26" width="8.6640625" customWidth="1"/>
  </cols>
  <sheetData>
    <row r="1" spans="1:6" ht="14.25" customHeight="1" x14ac:dyDescent="0.3">
      <c r="A1" s="12" t="s">
        <v>31</v>
      </c>
      <c r="B1" s="12" t="s">
        <v>32</v>
      </c>
      <c r="C1" s="12" t="s">
        <v>33</v>
      </c>
      <c r="D1" s="12" t="s">
        <v>5</v>
      </c>
      <c r="E1" s="12" t="s">
        <v>6</v>
      </c>
      <c r="F1" s="12" t="s">
        <v>7</v>
      </c>
    </row>
    <row r="2" spans="1:6" ht="14.25" customHeight="1" x14ac:dyDescent="0.3">
      <c r="A2" s="15" t="s">
        <v>146</v>
      </c>
      <c r="B2" s="31" t="str">
        <f t="array" ref="B2">INDEX(Database!A:A, MATCH(C2, Database!B:B, 0))</f>
        <v>Wood</v>
      </c>
      <c r="C2" s="15" t="s">
        <v>34</v>
      </c>
      <c r="D2" s="32">
        <v>0.72</v>
      </c>
      <c r="E2" s="33">
        <f>VLOOKUP(C2,Database!$B$2:$C$219,2,FALSE)</f>
        <v>5200</v>
      </c>
      <c r="F2" s="32">
        <f t="shared" ref="F2:F11" si="0">D2*E2</f>
        <v>3744</v>
      </c>
    </row>
    <row r="3" spans="1:6" ht="14.25" customHeight="1" x14ac:dyDescent="0.3">
      <c r="A3" s="15" t="s">
        <v>146</v>
      </c>
      <c r="B3" s="31" t="str">
        <f t="array" ref="B3">INDEX(Database!A:A, MATCH(C3, Database!B:B, 0))</f>
        <v>Wood</v>
      </c>
      <c r="C3" s="15" t="s">
        <v>35</v>
      </c>
      <c r="D3" s="32">
        <f>SUM(D2)</f>
        <v>0.72</v>
      </c>
      <c r="E3" s="33">
        <f>VLOOKUP(C3,Database!$B$2:$C$219,2,FALSE)</f>
        <v>150</v>
      </c>
      <c r="F3" s="32">
        <f t="shared" si="0"/>
        <v>108</v>
      </c>
    </row>
    <row r="4" spans="1:6" ht="14.25" customHeight="1" x14ac:dyDescent="0.3">
      <c r="A4" s="15" t="s">
        <v>146</v>
      </c>
      <c r="B4" s="31" t="str">
        <f t="array" ref="B4">INDEX(Database!A:A, MATCH(C4, Database!B:B, 0))</f>
        <v>Wood</v>
      </c>
      <c r="C4" s="15" t="s">
        <v>36</v>
      </c>
      <c r="D4" s="32">
        <f>SUM(F2)</f>
        <v>3744</v>
      </c>
      <c r="E4" s="24">
        <f>VLOOKUP(C4,Database!$B$2:$C$219,2,FALSE)</f>
        <v>0.1</v>
      </c>
      <c r="F4" s="32">
        <f t="shared" si="0"/>
        <v>374.40000000000003</v>
      </c>
    </row>
    <row r="5" spans="1:6" ht="14.25" customHeight="1" x14ac:dyDescent="0.3">
      <c r="A5" s="15" t="s">
        <v>146</v>
      </c>
      <c r="B5" s="31" t="str">
        <f t="array" ref="B5">INDEX(Database!A:A, MATCH(C5, Database!B:B, 0))</f>
        <v>Labour</v>
      </c>
      <c r="C5" s="15" t="s">
        <v>16</v>
      </c>
      <c r="D5" s="33">
        <v>1</v>
      </c>
      <c r="E5" s="34">
        <v>3000</v>
      </c>
      <c r="F5" s="33">
        <f t="shared" si="0"/>
        <v>3000</v>
      </c>
    </row>
    <row r="6" spans="1:6" ht="14.25" customHeight="1" x14ac:dyDescent="0.3">
      <c r="A6" s="15" t="s">
        <v>146</v>
      </c>
      <c r="B6" s="31" t="str">
        <f t="array" ref="B6">INDEX(Database!A:A, MATCH(C6, Database!B:B, 0))</f>
        <v>Polish</v>
      </c>
      <c r="C6" s="15" t="s">
        <v>37</v>
      </c>
      <c r="D6" s="32">
        <v>9</v>
      </c>
      <c r="E6" s="33">
        <f>VLOOKUP(C6,Database!$B$2:$C$219,2,FALSE)</f>
        <v>160</v>
      </c>
      <c r="F6" s="32">
        <f t="shared" si="0"/>
        <v>1440</v>
      </c>
    </row>
    <row r="7" spans="1:6" ht="14.25" customHeight="1" x14ac:dyDescent="0.3">
      <c r="A7" s="15" t="s">
        <v>146</v>
      </c>
      <c r="B7" s="31" t="str">
        <f t="array" ref="B7">INDEX(Database!A:A, MATCH(C7, Database!B:B, 0))</f>
        <v>Material</v>
      </c>
      <c r="C7" s="15" t="s">
        <v>38</v>
      </c>
      <c r="D7" s="32">
        <f>2/32</f>
        <v>6.25E-2</v>
      </c>
      <c r="E7" s="33">
        <f>VLOOKUP(C7,Database!$B$2:$C$219,2,FALSE)</f>
        <v>2600</v>
      </c>
      <c r="F7" s="32">
        <f t="shared" si="0"/>
        <v>162.5</v>
      </c>
    </row>
    <row r="8" spans="1:6" ht="14.25" customHeight="1" x14ac:dyDescent="0.3">
      <c r="A8" s="15" t="s">
        <v>146</v>
      </c>
      <c r="B8" s="31" t="str">
        <f t="array" ref="B8">INDEX(Database!A:A, MATCH(C8, Database!B:B, 0))</f>
        <v>Labour</v>
      </c>
      <c r="C8" s="15" t="s">
        <v>41</v>
      </c>
      <c r="D8" s="32">
        <v>1.5</v>
      </c>
      <c r="E8" s="33">
        <f>VLOOKUP(C8,Database!$B$2:$C$219,2,FALSE)</f>
        <v>650</v>
      </c>
      <c r="F8" s="32">
        <f t="shared" si="0"/>
        <v>975</v>
      </c>
    </row>
    <row r="9" spans="1:6" ht="14.25" customHeight="1" x14ac:dyDescent="0.3">
      <c r="A9" s="15" t="s">
        <v>146</v>
      </c>
      <c r="B9" s="31" t="str">
        <f t="array" ref="B9">INDEX(Database!A:A, MATCH(C9, Database!B:B, 0))</f>
        <v>Material</v>
      </c>
      <c r="C9" s="15" t="s">
        <v>39</v>
      </c>
      <c r="D9" s="32">
        <v>0.5</v>
      </c>
      <c r="E9" s="33">
        <f>VLOOKUP(C9,Database!$B$2:$C$219,2,FALSE)</f>
        <v>1200</v>
      </c>
      <c r="F9" s="32">
        <f t="shared" si="0"/>
        <v>600</v>
      </c>
    </row>
    <row r="10" spans="1:6" ht="14.25" customHeight="1" x14ac:dyDescent="0.3">
      <c r="A10" s="15" t="s">
        <v>146</v>
      </c>
      <c r="B10" s="31" t="str">
        <f t="array" ref="B10">INDEX(Database!A:A, MATCH(C10, Database!B:B, 0))</f>
        <v>Upholstery</v>
      </c>
      <c r="C10" s="15" t="s">
        <v>18</v>
      </c>
      <c r="D10" s="32">
        <v>1</v>
      </c>
      <c r="E10" s="23">
        <v>2000</v>
      </c>
      <c r="F10" s="32">
        <f t="shared" si="0"/>
        <v>2000</v>
      </c>
    </row>
    <row r="11" spans="1:6" ht="14.25" customHeight="1" x14ac:dyDescent="0.3">
      <c r="A11" s="15" t="s">
        <v>146</v>
      </c>
      <c r="B11" s="31" t="str">
        <f t="array" ref="B11">INDEX(Database!A:A, MATCH(C11, Database!B:B, 0))</f>
        <v>Misc.</v>
      </c>
      <c r="C11" s="15" t="s">
        <v>20</v>
      </c>
      <c r="D11" s="32">
        <v>1</v>
      </c>
      <c r="E11" s="32">
        <v>1000</v>
      </c>
      <c r="F11" s="32">
        <f t="shared" si="0"/>
        <v>1000</v>
      </c>
    </row>
    <row r="12" spans="1:6" ht="14.25" customHeight="1" x14ac:dyDescent="0.3">
      <c r="A12" s="15" t="s">
        <v>146</v>
      </c>
      <c r="B12" s="35"/>
      <c r="C12" s="36" t="s">
        <v>9</v>
      </c>
      <c r="D12" s="35"/>
      <c r="E12" s="35"/>
      <c r="F12" s="37">
        <f>SUM(F2:F11)</f>
        <v>13403.9</v>
      </c>
    </row>
    <row r="13" spans="1:6" ht="14.25" customHeight="1" x14ac:dyDescent="0.3">
      <c r="B13" s="38"/>
      <c r="C13" s="38"/>
      <c r="D13" s="38"/>
      <c r="E13" s="38"/>
      <c r="F13" s="38"/>
    </row>
    <row r="14" spans="1:6" ht="14.25" customHeight="1" x14ac:dyDescent="0.3">
      <c r="A14" s="15" t="s">
        <v>145</v>
      </c>
      <c r="B14" s="31" t="str">
        <f t="array" ref="B14">INDEX(Database!A:A, MATCH(C14, Database!B:B, 0))</f>
        <v>Wood</v>
      </c>
      <c r="C14" s="15" t="s">
        <v>34</v>
      </c>
      <c r="D14" s="32">
        <v>0.73</v>
      </c>
      <c r="E14" s="33">
        <f>VLOOKUP(C14,Database!$B$2:$C$219,2,FALSE)</f>
        <v>5200</v>
      </c>
      <c r="F14" s="32">
        <f t="shared" ref="F14:F24" si="1">D14*E14</f>
        <v>3796</v>
      </c>
    </row>
    <row r="15" spans="1:6" ht="14.25" customHeight="1" x14ac:dyDescent="0.3">
      <c r="A15" s="15" t="s">
        <v>145</v>
      </c>
      <c r="B15" s="31" t="str">
        <f t="array" ref="B15">INDEX(Database!A:A, MATCH(C15, Database!B:B, 0))</f>
        <v>Wood</v>
      </c>
      <c r="C15" s="15" t="s">
        <v>35</v>
      </c>
      <c r="D15" s="32">
        <f>SUM(D14)</f>
        <v>0.73</v>
      </c>
      <c r="E15" s="33">
        <f>VLOOKUP(C15,Database!$B$2:$C$219,2,FALSE)</f>
        <v>150</v>
      </c>
      <c r="F15" s="32">
        <f t="shared" si="1"/>
        <v>109.5</v>
      </c>
    </row>
    <row r="16" spans="1:6" ht="14.25" customHeight="1" x14ac:dyDescent="0.3">
      <c r="A16" s="15" t="s">
        <v>145</v>
      </c>
      <c r="B16" s="31" t="str">
        <f t="array" ref="B16">INDEX(Database!A:A, MATCH(C16, Database!B:B, 0))</f>
        <v>Wood</v>
      </c>
      <c r="C16" s="15" t="s">
        <v>36</v>
      </c>
      <c r="D16" s="32">
        <f>SUM(F14)</f>
        <v>3796</v>
      </c>
      <c r="E16" s="24">
        <f>VLOOKUP(C16,Database!$B$2:$C$219,2,FALSE)</f>
        <v>0.1</v>
      </c>
      <c r="F16" s="32">
        <f t="shared" si="1"/>
        <v>379.6</v>
      </c>
    </row>
    <row r="17" spans="1:6" ht="14.25" customHeight="1" x14ac:dyDescent="0.3">
      <c r="A17" s="15" t="s">
        <v>145</v>
      </c>
      <c r="B17" s="31" t="str">
        <f t="array" ref="B17">INDEX(Database!A:A, MATCH(C17, Database!B:B, 0))</f>
        <v>Labour</v>
      </c>
      <c r="C17" s="15" t="s">
        <v>16</v>
      </c>
      <c r="D17" s="33">
        <v>1</v>
      </c>
      <c r="E17" s="34">
        <v>3000</v>
      </c>
      <c r="F17" s="33">
        <f t="shared" si="1"/>
        <v>3000</v>
      </c>
    </row>
    <row r="18" spans="1:6" ht="14.25" customHeight="1" x14ac:dyDescent="0.3">
      <c r="A18" s="15" t="s">
        <v>145</v>
      </c>
      <c r="B18" s="31" t="str">
        <f t="array" ref="B18">INDEX(Database!A:A, MATCH(C18, Database!B:B, 0))</f>
        <v>Polish</v>
      </c>
      <c r="C18" s="15" t="s">
        <v>37</v>
      </c>
      <c r="D18" s="32">
        <v>9</v>
      </c>
      <c r="E18" s="33">
        <f>VLOOKUP(C18,Database!$B$2:$C$219,2,FALSE)</f>
        <v>160</v>
      </c>
      <c r="F18" s="32">
        <f t="shared" si="1"/>
        <v>1440</v>
      </c>
    </row>
    <row r="19" spans="1:6" ht="14.25" customHeight="1" x14ac:dyDescent="0.3">
      <c r="A19" s="15" t="s">
        <v>145</v>
      </c>
      <c r="B19" s="31" t="str">
        <f t="array" ref="B19">INDEX(Database!A:A, MATCH(C19, Database!B:B, 0))</f>
        <v>Material</v>
      </c>
      <c r="C19" s="15" t="s">
        <v>38</v>
      </c>
      <c r="D19" s="32">
        <f>2/32</f>
        <v>6.25E-2</v>
      </c>
      <c r="E19" s="33">
        <f>VLOOKUP(C19,Database!$B$2:$C$219,2,FALSE)</f>
        <v>2600</v>
      </c>
      <c r="F19" s="32">
        <f t="shared" si="1"/>
        <v>162.5</v>
      </c>
    </row>
    <row r="20" spans="1:6" ht="14.25" customHeight="1" x14ac:dyDescent="0.3">
      <c r="A20" s="15" t="s">
        <v>145</v>
      </c>
      <c r="B20" s="31" t="str">
        <f t="array" ref="B20">INDEX(Database!A:A, MATCH(C20, Database!B:B, 0))</f>
        <v>Labour</v>
      </c>
      <c r="C20" s="15" t="s">
        <v>40</v>
      </c>
      <c r="D20" s="32">
        <v>2</v>
      </c>
      <c r="E20" s="33">
        <f>VLOOKUP(C20,Database!$B$2:$C$219,2,FALSE)</f>
        <v>150</v>
      </c>
      <c r="F20" s="32">
        <f t="shared" si="1"/>
        <v>300</v>
      </c>
    </row>
    <row r="21" spans="1:6" ht="14.25" customHeight="1" x14ac:dyDescent="0.3">
      <c r="A21" s="15" t="s">
        <v>145</v>
      </c>
      <c r="B21" s="31" t="str">
        <f t="array" ref="B21">INDEX(Database!A:A, MATCH(C21, Database!B:B, 0))</f>
        <v>Labour</v>
      </c>
      <c r="C21" s="15" t="s">
        <v>41</v>
      </c>
      <c r="D21" s="32">
        <v>1.5</v>
      </c>
      <c r="E21" s="33">
        <f>VLOOKUP(C21,Database!$B$2:$C$219,2,FALSE)</f>
        <v>650</v>
      </c>
      <c r="F21" s="32">
        <f t="shared" si="1"/>
        <v>975</v>
      </c>
    </row>
    <row r="22" spans="1:6" ht="14.25" customHeight="1" x14ac:dyDescent="0.3">
      <c r="A22" s="15" t="s">
        <v>145</v>
      </c>
      <c r="B22" s="31" t="str">
        <f t="array" ref="B22">INDEX(Database!A:A, MATCH(C22, Database!B:B, 0))</f>
        <v>Material</v>
      </c>
      <c r="C22" s="15" t="s">
        <v>39</v>
      </c>
      <c r="D22" s="32">
        <v>0.5</v>
      </c>
      <c r="E22" s="33">
        <f>VLOOKUP(C22,Database!$B$2:$C$219,2,FALSE)</f>
        <v>1200</v>
      </c>
      <c r="F22" s="32">
        <f t="shared" si="1"/>
        <v>600</v>
      </c>
    </row>
    <row r="23" spans="1:6" ht="14.25" customHeight="1" x14ac:dyDescent="0.3">
      <c r="A23" s="15" t="s">
        <v>145</v>
      </c>
      <c r="B23" s="31" t="str">
        <f t="array" ref="B23">INDEX(Database!A:A, MATCH(C23, Database!B:B, 0))</f>
        <v>Upholstery</v>
      </c>
      <c r="C23" s="15" t="s">
        <v>18</v>
      </c>
      <c r="D23" s="32">
        <v>1</v>
      </c>
      <c r="E23" s="23">
        <v>2000</v>
      </c>
      <c r="F23" s="32">
        <f t="shared" si="1"/>
        <v>2000</v>
      </c>
    </row>
    <row r="24" spans="1:6" ht="14.25" customHeight="1" x14ac:dyDescent="0.3">
      <c r="A24" s="15" t="s">
        <v>145</v>
      </c>
      <c r="B24" s="31" t="str">
        <f t="array" ref="B24">INDEX(Database!A:A, MATCH(C24, Database!B:B, 0))</f>
        <v>Misc.</v>
      </c>
      <c r="C24" s="15" t="s">
        <v>20</v>
      </c>
      <c r="D24" s="32">
        <v>1</v>
      </c>
      <c r="E24" s="32">
        <v>1000</v>
      </c>
      <c r="F24" s="32">
        <f t="shared" si="1"/>
        <v>1000</v>
      </c>
    </row>
    <row r="25" spans="1:6" ht="14.25" customHeight="1" x14ac:dyDescent="0.3">
      <c r="A25" s="15" t="s">
        <v>145</v>
      </c>
      <c r="B25" s="35"/>
      <c r="C25" s="36" t="s">
        <v>9</v>
      </c>
      <c r="D25" s="35"/>
      <c r="E25" s="35"/>
      <c r="F25" s="37">
        <f>SUM(F14:F24)</f>
        <v>13762.6</v>
      </c>
    </row>
    <row r="26" spans="1:6" ht="14.25" customHeight="1" x14ac:dyDescent="0.3"/>
    <row r="27" spans="1:6" ht="14.25" customHeight="1" x14ac:dyDescent="0.3">
      <c r="A27" s="15" t="s">
        <v>144</v>
      </c>
      <c r="B27" s="31" t="str">
        <f t="array" ref="B27">INDEX(Database!A:A, MATCH(C27, Database!B:B, 0))</f>
        <v>Wood</v>
      </c>
      <c r="C27" s="15" t="s">
        <v>34</v>
      </c>
      <c r="D27" s="32">
        <v>1.32</v>
      </c>
      <c r="E27" s="33">
        <f>VLOOKUP(C27,Database!$B$2:$C$219,2,FALSE)</f>
        <v>5200</v>
      </c>
      <c r="F27" s="32">
        <f t="shared" ref="F27:F37" si="2">D27*E27</f>
        <v>6864</v>
      </c>
    </row>
    <row r="28" spans="1:6" ht="14.25" customHeight="1" x14ac:dyDescent="0.3">
      <c r="A28" s="15" t="s">
        <v>144</v>
      </c>
      <c r="B28" s="31" t="str">
        <f t="array" ref="B28">INDEX(Database!A:A, MATCH(C28, Database!B:B, 0))</f>
        <v>Wood</v>
      </c>
      <c r="C28" s="15" t="s">
        <v>35</v>
      </c>
      <c r="D28" s="32">
        <f>SUM(D27)</f>
        <v>1.32</v>
      </c>
      <c r="E28" s="33">
        <f>VLOOKUP(C28,Database!$B$2:$C$219,2,FALSE)</f>
        <v>150</v>
      </c>
      <c r="F28" s="32">
        <f t="shared" si="2"/>
        <v>198</v>
      </c>
    </row>
    <row r="29" spans="1:6" ht="14.25" customHeight="1" x14ac:dyDescent="0.3">
      <c r="A29" s="15" t="s">
        <v>144</v>
      </c>
      <c r="B29" s="31" t="str">
        <f t="array" ref="B29">INDEX(Database!A:A, MATCH(C29, Database!B:B, 0))</f>
        <v>Wood</v>
      </c>
      <c r="C29" s="15" t="s">
        <v>36</v>
      </c>
      <c r="D29" s="32">
        <f>SUM(F27)</f>
        <v>6864</v>
      </c>
      <c r="E29" s="24">
        <f>VLOOKUP(C29,Database!$B$2:$C$219,2,FALSE)</f>
        <v>0.1</v>
      </c>
      <c r="F29" s="32">
        <f t="shared" si="2"/>
        <v>686.40000000000009</v>
      </c>
    </row>
    <row r="30" spans="1:6" ht="14.25" customHeight="1" x14ac:dyDescent="0.3">
      <c r="A30" s="15" t="s">
        <v>144</v>
      </c>
      <c r="B30" s="31" t="str">
        <f t="array" ref="B30">INDEX(Database!A:A, MATCH(C30, Database!B:B, 0))</f>
        <v>Labour</v>
      </c>
      <c r="C30" s="15" t="s">
        <v>16</v>
      </c>
      <c r="D30" s="33">
        <v>1</v>
      </c>
      <c r="E30" s="34">
        <v>4000</v>
      </c>
      <c r="F30" s="33">
        <f t="shared" si="2"/>
        <v>4000</v>
      </c>
    </row>
    <row r="31" spans="1:6" ht="14.25" customHeight="1" x14ac:dyDescent="0.3">
      <c r="A31" s="15" t="s">
        <v>144</v>
      </c>
      <c r="B31" s="31" t="str">
        <f t="array" ref="B31">INDEX(Database!A:A, MATCH(C31, Database!B:B, 0))</f>
        <v>Polish</v>
      </c>
      <c r="C31" s="15" t="s">
        <v>37</v>
      </c>
      <c r="D31" s="32">
        <v>9</v>
      </c>
      <c r="E31" s="33">
        <f>VLOOKUP(C31,Database!$B$2:$C$219,2,FALSE)</f>
        <v>160</v>
      </c>
      <c r="F31" s="32">
        <f t="shared" si="2"/>
        <v>1440</v>
      </c>
    </row>
    <row r="32" spans="1:6" ht="14.25" customHeight="1" x14ac:dyDescent="0.3">
      <c r="A32" s="15" t="s">
        <v>144</v>
      </c>
      <c r="B32" s="31" t="str">
        <f t="array" ref="B32">INDEX(Database!A:A, MATCH(C32, Database!B:B, 0))</f>
        <v>Material</v>
      </c>
      <c r="C32" s="15" t="s">
        <v>38</v>
      </c>
      <c r="D32" s="32">
        <f>2/32</f>
        <v>6.25E-2</v>
      </c>
      <c r="E32" s="33">
        <f>VLOOKUP(C32,Database!$B$2:$C$219,2,FALSE)</f>
        <v>2600</v>
      </c>
      <c r="F32" s="32">
        <f t="shared" si="2"/>
        <v>162.5</v>
      </c>
    </row>
    <row r="33" spans="1:6" ht="14.25" customHeight="1" x14ac:dyDescent="0.3">
      <c r="A33" s="15" t="s">
        <v>144</v>
      </c>
      <c r="B33" s="31" t="str">
        <f t="array" ref="B33">INDEX(Database!A:A, MATCH(C33, Database!B:B, 0))</f>
        <v>Labour</v>
      </c>
      <c r="C33" s="15" t="s">
        <v>40</v>
      </c>
      <c r="D33" s="32">
        <v>11.5</v>
      </c>
      <c r="E33" s="33">
        <f>VLOOKUP(C33,Database!$B$2:$C$219,2,FALSE)</f>
        <v>150</v>
      </c>
      <c r="F33" s="32">
        <f t="shared" si="2"/>
        <v>1725</v>
      </c>
    </row>
    <row r="34" spans="1:6" ht="14.25" customHeight="1" x14ac:dyDescent="0.3">
      <c r="A34" s="15" t="s">
        <v>144</v>
      </c>
      <c r="B34" s="31" t="str">
        <f t="array" ref="B34">INDEX(Database!A:A, MATCH(C34, Database!B:B, 0))</f>
        <v>Labour</v>
      </c>
      <c r="C34" s="15" t="s">
        <v>41</v>
      </c>
      <c r="D34" s="32">
        <v>1.5</v>
      </c>
      <c r="E34" s="33">
        <f>VLOOKUP(C34,Database!$B$2:$C$219,2,FALSE)</f>
        <v>650</v>
      </c>
      <c r="F34" s="32">
        <f t="shared" si="2"/>
        <v>975</v>
      </c>
    </row>
    <row r="35" spans="1:6" ht="14.25" customHeight="1" x14ac:dyDescent="0.3">
      <c r="A35" s="15" t="s">
        <v>144</v>
      </c>
      <c r="B35" s="31" t="str">
        <f t="array" ref="B35">INDEX(Database!A:A, MATCH(C35, Database!B:B, 0))</f>
        <v>Material</v>
      </c>
      <c r="C35" s="15" t="s">
        <v>39</v>
      </c>
      <c r="D35" s="32">
        <v>0.5</v>
      </c>
      <c r="E35" s="33">
        <f>VLOOKUP(C35,Database!$B$2:$C$219,2,FALSE)</f>
        <v>1200</v>
      </c>
      <c r="F35" s="32">
        <f t="shared" si="2"/>
        <v>600</v>
      </c>
    </row>
    <row r="36" spans="1:6" ht="14.25" customHeight="1" x14ac:dyDescent="0.3">
      <c r="A36" s="15" t="s">
        <v>144</v>
      </c>
      <c r="B36" s="31" t="str">
        <f t="array" ref="B36">INDEX(Database!A:A, MATCH(C36, Database!B:B, 0))</f>
        <v>Upholstery</v>
      </c>
      <c r="C36" s="15" t="s">
        <v>18</v>
      </c>
      <c r="D36" s="32">
        <v>1</v>
      </c>
      <c r="E36" s="23">
        <v>1500</v>
      </c>
      <c r="F36" s="32">
        <f t="shared" si="2"/>
        <v>1500</v>
      </c>
    </row>
    <row r="37" spans="1:6" ht="14.25" customHeight="1" x14ac:dyDescent="0.3">
      <c r="A37" s="15" t="s">
        <v>144</v>
      </c>
      <c r="B37" s="31" t="str">
        <f t="array" ref="B37">INDEX(Database!A:A, MATCH(C37, Database!B:B, 0))</f>
        <v>Misc.</v>
      </c>
      <c r="C37" s="15" t="s">
        <v>20</v>
      </c>
      <c r="D37" s="32">
        <v>1</v>
      </c>
      <c r="E37" s="32">
        <v>1000</v>
      </c>
      <c r="F37" s="32">
        <f t="shared" si="2"/>
        <v>1000</v>
      </c>
    </row>
    <row r="38" spans="1:6" ht="14.25" customHeight="1" x14ac:dyDescent="0.3">
      <c r="A38" s="15" t="s">
        <v>144</v>
      </c>
      <c r="B38" s="35"/>
      <c r="C38" s="36" t="s">
        <v>9</v>
      </c>
      <c r="D38" s="35"/>
      <c r="E38" s="35"/>
      <c r="F38" s="37">
        <f>SUM(F27:F37)</f>
        <v>19150.900000000001</v>
      </c>
    </row>
    <row r="39" spans="1:6" ht="14.25" customHeight="1" x14ac:dyDescent="0.3"/>
    <row r="40" spans="1:6" ht="14.25" customHeight="1" x14ac:dyDescent="0.3">
      <c r="A40" s="15" t="s">
        <v>143</v>
      </c>
      <c r="B40" s="31" t="str">
        <f t="array" ref="B40">INDEX(Database!A:A, MATCH(C40, Database!B:B, 0))</f>
        <v>Wood</v>
      </c>
      <c r="C40" s="15" t="s">
        <v>34</v>
      </c>
      <c r="D40" s="32">
        <v>4.7</v>
      </c>
      <c r="E40" s="33">
        <f>VLOOKUP(C40,Database!$B$2:$C$219,2,FALSE)</f>
        <v>5200</v>
      </c>
      <c r="F40" s="32">
        <f t="shared" ref="F40:F51" si="3">D40*E40</f>
        <v>24440</v>
      </c>
    </row>
    <row r="41" spans="1:6" ht="14.25" customHeight="1" x14ac:dyDescent="0.3">
      <c r="A41" s="15" t="s">
        <v>143</v>
      </c>
      <c r="B41" s="31" t="str">
        <f t="array" ref="B41">INDEX(Database!A:A, MATCH(C41, Database!B:B, 0))</f>
        <v>Wood</v>
      </c>
      <c r="C41" s="15" t="s">
        <v>42</v>
      </c>
      <c r="D41" s="32">
        <v>0.93</v>
      </c>
      <c r="E41" s="33">
        <f>VLOOKUP(C41,Database!$B$2:$C$219,2,FALSE)</f>
        <v>3000</v>
      </c>
      <c r="F41" s="32">
        <f t="shared" si="3"/>
        <v>2790</v>
      </c>
    </row>
    <row r="42" spans="1:6" ht="14.25" customHeight="1" x14ac:dyDescent="0.3">
      <c r="A42" s="15" t="s">
        <v>143</v>
      </c>
      <c r="B42" s="31" t="str">
        <f t="array" ref="B42">INDEX(Database!A:A, MATCH(C42, Database!B:B, 0))</f>
        <v>Wood</v>
      </c>
      <c r="C42" s="15" t="s">
        <v>43</v>
      </c>
      <c r="D42" s="32">
        <v>3.5</v>
      </c>
      <c r="E42" s="33">
        <f>VLOOKUP(C42,Database!$B$2:$C$219,2,FALSE)</f>
        <v>1500</v>
      </c>
      <c r="F42" s="32">
        <f t="shared" si="3"/>
        <v>5250</v>
      </c>
    </row>
    <row r="43" spans="1:6" ht="14.25" customHeight="1" x14ac:dyDescent="0.3">
      <c r="A43" s="15" t="s">
        <v>143</v>
      </c>
      <c r="B43" s="31" t="str">
        <f t="array" ref="B43">INDEX(Database!A:A, MATCH(C43, Database!B:B, 0))</f>
        <v>Wood</v>
      </c>
      <c r="C43" s="15" t="s">
        <v>35</v>
      </c>
      <c r="D43" s="32">
        <f>SUM(D40:D42)</f>
        <v>9.129999999999999</v>
      </c>
      <c r="E43" s="33">
        <f>VLOOKUP(C43,Database!$B$2:$C$219,2,FALSE)</f>
        <v>150</v>
      </c>
      <c r="F43" s="32">
        <f t="shared" si="3"/>
        <v>1369.4999999999998</v>
      </c>
    </row>
    <row r="44" spans="1:6" ht="14.25" customHeight="1" x14ac:dyDescent="0.3">
      <c r="A44" s="15" t="s">
        <v>143</v>
      </c>
      <c r="B44" s="31" t="str">
        <f t="array" ref="B44">INDEX(Database!A:A, MATCH(C44, Database!B:B, 0))</f>
        <v>Wood</v>
      </c>
      <c r="C44" s="15" t="s">
        <v>36</v>
      </c>
      <c r="D44" s="32">
        <f>SUM(F40)</f>
        <v>24440</v>
      </c>
      <c r="E44" s="24">
        <f>VLOOKUP(C44,Database!$B$2:$C$219,2,FALSE)</f>
        <v>0.1</v>
      </c>
      <c r="F44" s="32">
        <f t="shared" si="3"/>
        <v>2444</v>
      </c>
    </row>
    <row r="45" spans="1:6" ht="14.25" customHeight="1" x14ac:dyDescent="0.3">
      <c r="A45" s="15" t="s">
        <v>143</v>
      </c>
      <c r="B45" s="31" t="str">
        <f t="array" ref="B45">INDEX(Database!A:A, MATCH(C45, Database!B:B, 0))</f>
        <v>Labour</v>
      </c>
      <c r="C45" s="15" t="s">
        <v>16</v>
      </c>
      <c r="D45" s="33">
        <v>1</v>
      </c>
      <c r="E45" s="34">
        <v>8000</v>
      </c>
      <c r="F45" s="33">
        <f t="shared" si="3"/>
        <v>8000</v>
      </c>
    </row>
    <row r="46" spans="1:6" ht="14.25" customHeight="1" x14ac:dyDescent="0.3">
      <c r="A46" s="15" t="s">
        <v>143</v>
      </c>
      <c r="B46" s="31" t="str">
        <f t="array" ref="B46">INDEX(Database!A:A, MATCH(C46, Database!B:B, 0))</f>
        <v>Polish</v>
      </c>
      <c r="C46" s="15" t="s">
        <v>37</v>
      </c>
      <c r="D46" s="32">
        <f>61+16</f>
        <v>77</v>
      </c>
      <c r="E46" s="33">
        <f>VLOOKUP(C46,Database!$B$2:$C$219,2,FALSE)</f>
        <v>160</v>
      </c>
      <c r="F46" s="32">
        <f t="shared" si="3"/>
        <v>12320</v>
      </c>
    </row>
    <row r="47" spans="1:6" ht="14.25" customHeight="1" x14ac:dyDescent="0.3">
      <c r="A47" s="15" t="s">
        <v>143</v>
      </c>
      <c r="B47" s="31" t="str">
        <f t="array" ref="B47">INDEX(Database!A:A, MATCH(C47, Database!B:B, 0))</f>
        <v>Labour</v>
      </c>
      <c r="C47" s="15" t="s">
        <v>40</v>
      </c>
      <c r="D47" s="32">
        <v>43</v>
      </c>
      <c r="E47" s="33">
        <f>VLOOKUP(C47,Database!$B$2:$C$219,2,FALSE)</f>
        <v>150</v>
      </c>
      <c r="F47" s="32">
        <f t="shared" si="3"/>
        <v>6450</v>
      </c>
    </row>
    <row r="48" spans="1:6" ht="14.25" customHeight="1" x14ac:dyDescent="0.3">
      <c r="A48" s="15" t="s">
        <v>143</v>
      </c>
      <c r="B48" s="31" t="str">
        <f t="array" ref="B48">INDEX(Database!A:A, MATCH(C48, Database!B:B, 0))</f>
        <v>Material</v>
      </c>
      <c r="C48" s="15" t="s">
        <v>39</v>
      </c>
      <c r="D48" s="32">
        <v>2</v>
      </c>
      <c r="E48" s="33">
        <f>VLOOKUP(C48,Database!$B$2:$C$219,2,FALSE)</f>
        <v>1200</v>
      </c>
      <c r="F48" s="32">
        <f t="shared" si="3"/>
        <v>2400</v>
      </c>
    </row>
    <row r="49" spans="1:6" ht="14.25" customHeight="1" x14ac:dyDescent="0.3">
      <c r="A49" s="15" t="s">
        <v>143</v>
      </c>
      <c r="B49" s="31" t="str">
        <f t="array" ref="B49">INDEX(Database!A:A, MATCH(C49, Database!B:B, 0))</f>
        <v>Upholstery</v>
      </c>
      <c r="C49" s="15" t="s">
        <v>18</v>
      </c>
      <c r="D49" s="32">
        <v>1</v>
      </c>
      <c r="E49" s="23">
        <v>6000</v>
      </c>
      <c r="F49" s="32">
        <f t="shared" si="3"/>
        <v>6000</v>
      </c>
    </row>
    <row r="50" spans="1:6" ht="14.25" customHeight="1" x14ac:dyDescent="0.3">
      <c r="A50" s="15" t="s">
        <v>143</v>
      </c>
      <c r="B50" s="31" t="str">
        <f t="array" ref="B50">INDEX(Database!A:A, MATCH(C50, Database!B:B, 0))</f>
        <v>Material</v>
      </c>
      <c r="C50" s="15" t="s">
        <v>44</v>
      </c>
      <c r="D50" s="32">
        <v>2</v>
      </c>
      <c r="E50" s="33">
        <f>VLOOKUP(C50,Database!$B$2:$C$219,2,FALSE)</f>
        <v>400</v>
      </c>
      <c r="F50" s="32">
        <f t="shared" si="3"/>
        <v>800</v>
      </c>
    </row>
    <row r="51" spans="1:6" ht="14.25" customHeight="1" x14ac:dyDescent="0.3">
      <c r="A51" s="15" t="s">
        <v>143</v>
      </c>
      <c r="B51" s="31" t="str">
        <f t="array" ref="B51">INDEX(Database!A:A, MATCH(C51, Database!B:B, 0))</f>
        <v>Misc.</v>
      </c>
      <c r="C51" s="15" t="s">
        <v>20</v>
      </c>
      <c r="D51" s="32">
        <v>1</v>
      </c>
      <c r="E51" s="32">
        <v>1000</v>
      </c>
      <c r="F51" s="32">
        <f t="shared" si="3"/>
        <v>1000</v>
      </c>
    </row>
    <row r="52" spans="1:6" ht="14.25" customHeight="1" x14ac:dyDescent="0.3">
      <c r="A52" s="15" t="s">
        <v>143</v>
      </c>
      <c r="B52" s="35"/>
      <c r="C52" s="36" t="s">
        <v>9</v>
      </c>
      <c r="D52" s="35"/>
      <c r="E52" s="35"/>
      <c r="F52" s="37">
        <f>SUM(F40:F51)</f>
        <v>73263.5</v>
      </c>
    </row>
    <row r="53" spans="1:6" ht="14.25" customHeight="1" x14ac:dyDescent="0.3"/>
    <row r="54" spans="1:6" ht="14.25" customHeight="1" x14ac:dyDescent="0.3">
      <c r="A54" s="15" t="s">
        <v>142</v>
      </c>
      <c r="B54" s="31" t="str">
        <f t="array" ref="B54">INDEX(Database!A:A, MATCH(C54, Database!B:B, 0))</f>
        <v>Wood</v>
      </c>
      <c r="C54" s="15" t="s">
        <v>34</v>
      </c>
      <c r="D54" s="32">
        <v>5.85</v>
      </c>
      <c r="E54" s="33">
        <f>VLOOKUP(C54,Database!$B$2:$C$219,2,FALSE)</f>
        <v>5200</v>
      </c>
      <c r="F54" s="32">
        <f t="shared" ref="F54:F65" si="4">D54*E54</f>
        <v>30419.999999999996</v>
      </c>
    </row>
    <row r="55" spans="1:6" ht="14.25" customHeight="1" x14ac:dyDescent="0.3">
      <c r="A55" s="15" t="s">
        <v>142</v>
      </c>
      <c r="B55" s="31" t="str">
        <f t="array" ref="B55">INDEX(Database!A:A, MATCH(C55, Database!B:B, 0))</f>
        <v>Wood</v>
      </c>
      <c r="C55" s="15" t="s">
        <v>42</v>
      </c>
      <c r="D55" s="32">
        <v>1.5</v>
      </c>
      <c r="E55" s="33">
        <f>VLOOKUP(C55,Database!$B$2:$C$219,2,FALSE)</f>
        <v>3000</v>
      </c>
      <c r="F55" s="32">
        <f t="shared" si="4"/>
        <v>4500</v>
      </c>
    </row>
    <row r="56" spans="1:6" ht="14.25" customHeight="1" x14ac:dyDescent="0.3">
      <c r="A56" s="15" t="s">
        <v>142</v>
      </c>
      <c r="B56" s="31" t="str">
        <f t="array" ref="B56">INDEX(Database!A:A, MATCH(C56, Database!B:B, 0))</f>
        <v>Wood</v>
      </c>
      <c r="C56" s="15" t="s">
        <v>43</v>
      </c>
      <c r="D56" s="32">
        <v>3.5</v>
      </c>
      <c r="E56" s="33">
        <f>VLOOKUP(C56,Database!$B$2:$C$219,2,FALSE)</f>
        <v>1500</v>
      </c>
      <c r="F56" s="32">
        <f t="shared" si="4"/>
        <v>5250</v>
      </c>
    </row>
    <row r="57" spans="1:6" ht="14.25" customHeight="1" x14ac:dyDescent="0.3">
      <c r="A57" s="15" t="s">
        <v>142</v>
      </c>
      <c r="B57" s="31" t="str">
        <f t="array" ref="B57">INDEX(Database!A:A, MATCH(C57, Database!B:B, 0))</f>
        <v>Wood</v>
      </c>
      <c r="C57" s="15" t="s">
        <v>35</v>
      </c>
      <c r="D57" s="32">
        <f>SUM(D54:D56)</f>
        <v>10.85</v>
      </c>
      <c r="E57" s="33">
        <f>VLOOKUP(C57,Database!$B$2:$C$219,2,FALSE)</f>
        <v>150</v>
      </c>
      <c r="F57" s="32">
        <f t="shared" si="4"/>
        <v>1627.5</v>
      </c>
    </row>
    <row r="58" spans="1:6" ht="14.25" customHeight="1" x14ac:dyDescent="0.3">
      <c r="A58" s="15" t="s">
        <v>142</v>
      </c>
      <c r="B58" s="31" t="str">
        <f t="array" ref="B58">INDEX(Database!A:A, MATCH(C58, Database!B:B, 0))</f>
        <v>Wood</v>
      </c>
      <c r="C58" s="15" t="s">
        <v>36</v>
      </c>
      <c r="D58" s="32">
        <f>SUM(F54)</f>
        <v>30419.999999999996</v>
      </c>
      <c r="E58" s="24">
        <f>VLOOKUP(C58,Database!$B$2:$C$219,2,FALSE)</f>
        <v>0.1</v>
      </c>
      <c r="F58" s="32">
        <f t="shared" si="4"/>
        <v>3042</v>
      </c>
    </row>
    <row r="59" spans="1:6" ht="14.25" customHeight="1" x14ac:dyDescent="0.3">
      <c r="A59" s="15" t="s">
        <v>142</v>
      </c>
      <c r="B59" s="31" t="str">
        <f t="array" ref="B59">INDEX(Database!A:A, MATCH(C59, Database!B:B, 0))</f>
        <v>Labour</v>
      </c>
      <c r="C59" s="15" t="s">
        <v>16</v>
      </c>
      <c r="D59" s="33">
        <v>1</v>
      </c>
      <c r="E59" s="34">
        <v>11000</v>
      </c>
      <c r="F59" s="33">
        <f t="shared" si="4"/>
        <v>11000</v>
      </c>
    </row>
    <row r="60" spans="1:6" ht="14.25" customHeight="1" x14ac:dyDescent="0.3">
      <c r="A60" s="15" t="s">
        <v>142</v>
      </c>
      <c r="B60" s="31" t="str">
        <f t="array" ref="B60">INDEX(Database!A:A, MATCH(C60, Database!B:B, 0))</f>
        <v>Polish</v>
      </c>
      <c r="C60" s="15" t="s">
        <v>37</v>
      </c>
      <c r="D60" s="32">
        <f>70+23</f>
        <v>93</v>
      </c>
      <c r="E60" s="33">
        <f>VLOOKUP(C60,Database!$B$2:$C$219,2,FALSE)</f>
        <v>160</v>
      </c>
      <c r="F60" s="32">
        <f t="shared" si="4"/>
        <v>14880</v>
      </c>
    </row>
    <row r="61" spans="1:6" ht="14.25" customHeight="1" x14ac:dyDescent="0.3">
      <c r="A61" s="15" t="s">
        <v>142</v>
      </c>
      <c r="B61" s="31" t="str">
        <f t="array" ref="B61">INDEX(Database!A:A, MATCH(C61, Database!B:B, 0))</f>
        <v>Material</v>
      </c>
      <c r="C61" s="15" t="s">
        <v>38</v>
      </c>
      <c r="D61" s="32">
        <f>9/32</f>
        <v>0.28125</v>
      </c>
      <c r="E61" s="33">
        <f>VLOOKUP(C61,Database!$B$2:$C$219,2,FALSE)</f>
        <v>2600</v>
      </c>
      <c r="F61" s="32">
        <f t="shared" si="4"/>
        <v>731.25</v>
      </c>
    </row>
    <row r="62" spans="1:6" ht="14.25" customHeight="1" x14ac:dyDescent="0.3">
      <c r="A62" s="15" t="s">
        <v>142</v>
      </c>
      <c r="B62" s="31" t="str">
        <f t="array" ref="B62">INDEX(Database!A:A, MATCH(C62, Database!B:B, 0))</f>
        <v>Material</v>
      </c>
      <c r="C62" s="15" t="s">
        <v>39</v>
      </c>
      <c r="D62" s="32">
        <v>2</v>
      </c>
      <c r="E62" s="33">
        <f>VLOOKUP(C62,Database!$B$2:$C$219,2,FALSE)</f>
        <v>1200</v>
      </c>
      <c r="F62" s="32">
        <f t="shared" si="4"/>
        <v>2400</v>
      </c>
    </row>
    <row r="63" spans="1:6" ht="14.25" customHeight="1" x14ac:dyDescent="0.3">
      <c r="A63" s="15" t="s">
        <v>142</v>
      </c>
      <c r="B63" s="31" t="str">
        <f t="array" ref="B63">INDEX(Database!A:A, MATCH(C63, Database!B:B, 0))</f>
        <v>Upholstery</v>
      </c>
      <c r="C63" s="15" t="s">
        <v>18</v>
      </c>
      <c r="D63" s="32">
        <v>1</v>
      </c>
      <c r="E63" s="23">
        <v>5400</v>
      </c>
      <c r="F63" s="32">
        <f t="shared" si="4"/>
        <v>5400</v>
      </c>
    </row>
    <row r="64" spans="1:6" ht="14.25" customHeight="1" x14ac:dyDescent="0.3">
      <c r="A64" s="15" t="s">
        <v>142</v>
      </c>
      <c r="B64" s="31" t="str">
        <f t="array" ref="B64">INDEX(Database!A:A, MATCH(C64, Database!B:B, 0))</f>
        <v>Material</v>
      </c>
      <c r="C64" s="15" t="s">
        <v>44</v>
      </c>
      <c r="D64" s="32">
        <v>4</v>
      </c>
      <c r="E64" s="33">
        <f>VLOOKUP(C64,Database!$B$2:$C$219,2,FALSE)</f>
        <v>400</v>
      </c>
      <c r="F64" s="32">
        <f t="shared" si="4"/>
        <v>1600</v>
      </c>
    </row>
    <row r="65" spans="1:6" ht="14.25" customHeight="1" x14ac:dyDescent="0.3">
      <c r="A65" s="15" t="s">
        <v>142</v>
      </c>
      <c r="B65" s="31" t="str">
        <f t="array" ref="B65">INDEX(Database!A:A, MATCH(C65, Database!B:B, 0))</f>
        <v>Misc.</v>
      </c>
      <c r="C65" s="15" t="s">
        <v>20</v>
      </c>
      <c r="D65" s="32">
        <v>1</v>
      </c>
      <c r="E65" s="32">
        <v>1000</v>
      </c>
      <c r="F65" s="32">
        <f t="shared" si="4"/>
        <v>1000</v>
      </c>
    </row>
    <row r="66" spans="1:6" ht="14.25" customHeight="1" x14ac:dyDescent="0.3">
      <c r="A66" s="15" t="s">
        <v>142</v>
      </c>
      <c r="B66" s="35"/>
      <c r="C66" s="36" t="s">
        <v>9</v>
      </c>
      <c r="D66" s="35"/>
      <c r="E66" s="35"/>
      <c r="F66" s="37">
        <f>SUM(F54:F65)</f>
        <v>81850.75</v>
      </c>
    </row>
    <row r="67" spans="1:6" ht="14.25" customHeight="1" x14ac:dyDescent="0.3"/>
    <row r="68" spans="1:6" ht="14.25" customHeight="1" x14ac:dyDescent="0.3">
      <c r="A68" s="15" t="s">
        <v>141</v>
      </c>
      <c r="B68" s="31" t="str">
        <f t="array" ref="B68">INDEX(Database!A:A, MATCH(C68, Database!B:B, 0))</f>
        <v>Wood</v>
      </c>
      <c r="C68" s="15" t="s">
        <v>34</v>
      </c>
      <c r="D68" s="32">
        <v>4.0999999999999996</v>
      </c>
      <c r="E68" s="33">
        <f>VLOOKUP(C68,Database!$B$2:$C$219,2,FALSE)</f>
        <v>5200</v>
      </c>
      <c r="F68" s="32">
        <f t="shared" ref="F68:F87" si="5">D68*E68</f>
        <v>21319.999999999996</v>
      </c>
    </row>
    <row r="69" spans="1:6" ht="14.25" customHeight="1" x14ac:dyDescent="0.3">
      <c r="A69" s="15" t="s">
        <v>141</v>
      </c>
      <c r="B69" s="31" t="str">
        <f t="array" ref="B69">INDEX(Database!A:A, MATCH(C69, Database!B:B, 0))</f>
        <v>Wood</v>
      </c>
      <c r="C69" s="15" t="s">
        <v>42</v>
      </c>
      <c r="D69" s="32">
        <v>1.04</v>
      </c>
      <c r="E69" s="33">
        <f>VLOOKUP(C69,Database!$B$2:$C$219,2,FALSE)</f>
        <v>3000</v>
      </c>
      <c r="F69" s="32">
        <f t="shared" si="5"/>
        <v>3120</v>
      </c>
    </row>
    <row r="70" spans="1:6" ht="14.25" customHeight="1" x14ac:dyDescent="0.3">
      <c r="A70" s="15" t="s">
        <v>141</v>
      </c>
      <c r="B70" s="31" t="str">
        <f t="array" ref="B70">INDEX(Database!A:A, MATCH(C70, Database!B:B, 0))</f>
        <v>Wood</v>
      </c>
      <c r="C70" s="15" t="s">
        <v>43</v>
      </c>
      <c r="D70" s="32">
        <v>3.5</v>
      </c>
      <c r="E70" s="33">
        <f>VLOOKUP(C70,Database!$B$2:$C$219,2,FALSE)</f>
        <v>1500</v>
      </c>
      <c r="F70" s="32">
        <f t="shared" si="5"/>
        <v>5250</v>
      </c>
    </row>
    <row r="71" spans="1:6" ht="14.25" customHeight="1" x14ac:dyDescent="0.3">
      <c r="A71" s="15" t="s">
        <v>141</v>
      </c>
      <c r="B71" s="31" t="str">
        <f t="array" ref="B71">INDEX(Database!A:A, MATCH(C71, Database!B:B, 0))</f>
        <v>Wood</v>
      </c>
      <c r="C71" s="15" t="s">
        <v>35</v>
      </c>
      <c r="D71" s="32">
        <f>SUM(D68:D70)</f>
        <v>8.64</v>
      </c>
      <c r="E71" s="33">
        <f>VLOOKUP(C71,Database!$B$2:$C$219,2,FALSE)</f>
        <v>150</v>
      </c>
      <c r="F71" s="32">
        <f t="shared" si="5"/>
        <v>1296</v>
      </c>
    </row>
    <row r="72" spans="1:6" ht="14.25" customHeight="1" x14ac:dyDescent="0.3">
      <c r="A72" s="15" t="s">
        <v>141</v>
      </c>
      <c r="B72" s="31" t="str">
        <f t="array" ref="B72">INDEX(Database!A:A, MATCH(C72, Database!B:B, 0))</f>
        <v>Wood</v>
      </c>
      <c r="C72" s="15" t="s">
        <v>36</v>
      </c>
      <c r="D72" s="32">
        <f>SUM(F68)</f>
        <v>21319.999999999996</v>
      </c>
      <c r="E72" s="24">
        <f>VLOOKUP(C72,Database!$B$2:$C$219,2,FALSE)</f>
        <v>0.1</v>
      </c>
      <c r="F72" s="32">
        <f t="shared" si="5"/>
        <v>2131.9999999999995</v>
      </c>
    </row>
    <row r="73" spans="1:6" ht="14.25" customHeight="1" x14ac:dyDescent="0.3">
      <c r="A73" s="15" t="s">
        <v>141</v>
      </c>
      <c r="B73" s="31" t="str">
        <f t="array" ref="B73">INDEX(Database!A:A, MATCH(C73, Database!B:B, 0))</f>
        <v>Labour</v>
      </c>
      <c r="C73" s="15" t="s">
        <v>16</v>
      </c>
      <c r="D73" s="33">
        <v>1</v>
      </c>
      <c r="E73" s="34">
        <v>12000</v>
      </c>
      <c r="F73" s="33">
        <f t="shared" si="5"/>
        <v>12000</v>
      </c>
    </row>
    <row r="74" spans="1:6" ht="14.25" customHeight="1" x14ac:dyDescent="0.3">
      <c r="A74" s="15" t="s">
        <v>141</v>
      </c>
      <c r="B74" s="31" t="str">
        <f t="array" ref="B74">INDEX(Database!A:A, MATCH(C74, Database!B:B, 0))</f>
        <v>Polish</v>
      </c>
      <c r="C74" s="15" t="s">
        <v>37</v>
      </c>
      <c r="D74" s="32">
        <f>112+16</f>
        <v>128</v>
      </c>
      <c r="E74" s="33">
        <f>VLOOKUP(C74,Database!$B$2:$C$219,2,FALSE)</f>
        <v>160</v>
      </c>
      <c r="F74" s="32">
        <f t="shared" si="5"/>
        <v>20480</v>
      </c>
    </row>
    <row r="75" spans="1:6" ht="14.25" customHeight="1" x14ac:dyDescent="0.3">
      <c r="A75" s="15" t="s">
        <v>141</v>
      </c>
      <c r="B75" s="31" t="str">
        <f t="array" ref="B75">INDEX(Database!A:A, MATCH(C75, Database!B:B, 0))</f>
        <v>Material</v>
      </c>
      <c r="C75" s="15" t="s">
        <v>45</v>
      </c>
      <c r="D75" s="32">
        <f>45/32</f>
        <v>1.40625</v>
      </c>
      <c r="E75" s="33">
        <f>VLOOKUP(C75,Database!$B$2:$C$219,2,FALSE)</f>
        <v>3200</v>
      </c>
      <c r="F75" s="32">
        <f t="shared" si="5"/>
        <v>4500</v>
      </c>
    </row>
    <row r="76" spans="1:6" ht="14.25" customHeight="1" x14ac:dyDescent="0.3">
      <c r="A76" s="15" t="s">
        <v>141</v>
      </c>
      <c r="B76" s="31" t="str">
        <f t="array" ref="B76">INDEX(Database!A:A, MATCH(C76, Database!B:B, 0))</f>
        <v>Material</v>
      </c>
      <c r="C76" s="15" t="s">
        <v>38</v>
      </c>
      <c r="D76" s="32">
        <f>4/32</f>
        <v>0.125</v>
      </c>
      <c r="E76" s="33">
        <f>VLOOKUP(C76,Database!$B$2:$C$219,2,FALSE)</f>
        <v>2600</v>
      </c>
      <c r="F76" s="32">
        <f t="shared" si="5"/>
        <v>325</v>
      </c>
    </row>
    <row r="77" spans="1:6" ht="14.25" customHeight="1" x14ac:dyDescent="0.3">
      <c r="A77" s="15" t="s">
        <v>141</v>
      </c>
      <c r="B77" s="31" t="str">
        <f t="array" ref="B77">INDEX(Database!A:A, MATCH(C77, Database!B:B, 0))</f>
        <v>Material</v>
      </c>
      <c r="C77" s="15" t="s">
        <v>46</v>
      </c>
      <c r="D77" s="32">
        <f>16.5/32</f>
        <v>0.515625</v>
      </c>
      <c r="E77" s="33">
        <f>VLOOKUP(C77,Database!$B$2:$C$219,2,FALSE)</f>
        <v>1600</v>
      </c>
      <c r="F77" s="32">
        <f t="shared" si="5"/>
        <v>825</v>
      </c>
    </row>
    <row r="78" spans="1:6" ht="14.25" customHeight="1" x14ac:dyDescent="0.3">
      <c r="A78" s="15" t="s">
        <v>141</v>
      </c>
      <c r="B78" s="31" t="str">
        <f t="array" ref="B78">INDEX(Database!A:A, MATCH(C78, Database!B:B, 0))</f>
        <v>Material</v>
      </c>
      <c r="C78" s="15" t="s">
        <v>47</v>
      </c>
      <c r="D78" s="32">
        <f>50/32</f>
        <v>1.5625</v>
      </c>
      <c r="E78" s="33">
        <f>VLOOKUP(C78,Database!$B$2:$C$219,2,FALSE)</f>
        <v>3500</v>
      </c>
      <c r="F78" s="32">
        <f t="shared" si="5"/>
        <v>5468.75</v>
      </c>
    </row>
    <row r="79" spans="1:6" ht="14.25" customHeight="1" x14ac:dyDescent="0.3">
      <c r="A79" s="15" t="s">
        <v>141</v>
      </c>
      <c r="B79" s="31" t="str">
        <f t="array" ref="B79">INDEX(Database!A:A, MATCH(C79, Database!B:B, 0))</f>
        <v>Material</v>
      </c>
      <c r="C79" s="15" t="s">
        <v>48</v>
      </c>
      <c r="D79" s="32">
        <f>21/32</f>
        <v>0.65625</v>
      </c>
      <c r="E79" s="33">
        <f>VLOOKUP(C79,Database!$B$2:$C$219,2,FALSE)</f>
        <v>750</v>
      </c>
      <c r="F79" s="32">
        <f t="shared" si="5"/>
        <v>492.1875</v>
      </c>
    </row>
    <row r="80" spans="1:6" ht="14.25" customHeight="1" x14ac:dyDescent="0.3">
      <c r="A80" s="15" t="s">
        <v>141</v>
      </c>
      <c r="B80" s="31" t="str">
        <f t="array" ref="B80">INDEX(Database!A:A, MATCH(C80, Database!B:B, 0))</f>
        <v>Material</v>
      </c>
      <c r="C80" s="15" t="s">
        <v>49</v>
      </c>
      <c r="D80" s="32">
        <v>44.5</v>
      </c>
      <c r="E80" s="33">
        <f>VLOOKUP(C80,Database!$B$2:$C$219,2,FALSE)</f>
        <v>35</v>
      </c>
      <c r="F80" s="32">
        <f t="shared" si="5"/>
        <v>1557.5</v>
      </c>
    </row>
    <row r="81" spans="1:6" ht="14.25" customHeight="1" x14ac:dyDescent="0.3">
      <c r="A81" s="15" t="s">
        <v>141</v>
      </c>
      <c r="B81" s="31" t="str">
        <f t="array" ref="B81">INDEX(Database!A:A, MATCH(C81, Database!B:B, 0))</f>
        <v>Material</v>
      </c>
      <c r="C81" s="15" t="s">
        <v>50</v>
      </c>
      <c r="D81" s="32">
        <f>2</f>
        <v>2</v>
      </c>
      <c r="E81" s="39">
        <f>VLOOKUP(C81,Database!$B$2:$C$219,2,FALSE)</f>
        <v>761.98</v>
      </c>
      <c r="F81" s="32">
        <f t="shared" si="5"/>
        <v>1523.96</v>
      </c>
    </row>
    <row r="82" spans="1:6" ht="14.25" customHeight="1" x14ac:dyDescent="0.3">
      <c r="A82" s="15" t="s">
        <v>141</v>
      </c>
      <c r="B82" s="31" t="str">
        <f t="array" ref="B82">INDEX(Database!A:A, MATCH(C82, Database!B:B, 0))</f>
        <v>Labour</v>
      </c>
      <c r="C82" s="15" t="s">
        <v>40</v>
      </c>
      <c r="D82" s="32">
        <v>19</v>
      </c>
      <c r="E82" s="33">
        <f>VLOOKUP(C82,Database!$B$2:$C$219,2,FALSE)</f>
        <v>150</v>
      </c>
      <c r="F82" s="32">
        <f t="shared" si="5"/>
        <v>2850</v>
      </c>
    </row>
    <row r="83" spans="1:6" ht="14.25" customHeight="1" x14ac:dyDescent="0.3">
      <c r="A83" s="15" t="s">
        <v>141</v>
      </c>
      <c r="B83" s="31" t="str">
        <f t="array" ref="B83">INDEX(Database!A:A, MATCH(C83, Database!B:B, 0))</f>
        <v>Material</v>
      </c>
      <c r="C83" s="15" t="s">
        <v>51</v>
      </c>
      <c r="D83" s="32">
        <v>19</v>
      </c>
      <c r="E83" s="33">
        <f>VLOOKUP(C83,Database!$B$2:$C$219,2,FALSE)</f>
        <v>250</v>
      </c>
      <c r="F83" s="32">
        <f t="shared" si="5"/>
        <v>4750</v>
      </c>
    </row>
    <row r="84" spans="1:6" ht="14.25" customHeight="1" x14ac:dyDescent="0.3">
      <c r="A84" s="15" t="s">
        <v>141</v>
      </c>
      <c r="B84" s="31" t="str">
        <f t="array" ref="B84">INDEX(Database!A:A, MATCH(C84, Database!B:B, 0))</f>
        <v>Material</v>
      </c>
      <c r="C84" s="15" t="s">
        <v>39</v>
      </c>
      <c r="D84" s="32">
        <v>2</v>
      </c>
      <c r="E84" s="33">
        <f>VLOOKUP(C84,Database!$B$2:$C$219,2,FALSE)</f>
        <v>1200</v>
      </c>
      <c r="F84" s="32">
        <f t="shared" si="5"/>
        <v>2400</v>
      </c>
    </row>
    <row r="85" spans="1:6" ht="14.25" customHeight="1" x14ac:dyDescent="0.3">
      <c r="A85" s="15" t="s">
        <v>141</v>
      </c>
      <c r="B85" s="31" t="str">
        <f t="array" ref="B85">INDEX(Database!A:A, MATCH(C85, Database!B:B, 0))</f>
        <v>Upholstery</v>
      </c>
      <c r="C85" s="15" t="s">
        <v>18</v>
      </c>
      <c r="D85" s="32">
        <v>1</v>
      </c>
      <c r="E85" s="23">
        <v>9900</v>
      </c>
      <c r="F85" s="32">
        <f t="shared" si="5"/>
        <v>9900</v>
      </c>
    </row>
    <row r="86" spans="1:6" ht="14.25" customHeight="1" x14ac:dyDescent="0.3">
      <c r="A86" s="15" t="s">
        <v>141</v>
      </c>
      <c r="B86" s="31" t="str">
        <f t="array" ref="B86">INDEX(Database!A:A, MATCH(C86, Database!B:B, 0))</f>
        <v>Material</v>
      </c>
      <c r="C86" s="15" t="s">
        <v>44</v>
      </c>
      <c r="D86" s="32">
        <v>2</v>
      </c>
      <c r="E86" s="33">
        <f>VLOOKUP(C86,Database!$B$2:$C$219,2,FALSE)</f>
        <v>400</v>
      </c>
      <c r="F86" s="32">
        <f t="shared" si="5"/>
        <v>800</v>
      </c>
    </row>
    <row r="87" spans="1:6" ht="14.25" customHeight="1" x14ac:dyDescent="0.3">
      <c r="A87" s="15" t="s">
        <v>141</v>
      </c>
      <c r="B87" s="31" t="str">
        <f t="array" ref="B87">INDEX(Database!A:A, MATCH(C87, Database!B:B, 0))</f>
        <v>Misc.</v>
      </c>
      <c r="C87" s="15" t="s">
        <v>20</v>
      </c>
      <c r="D87" s="32">
        <v>1</v>
      </c>
      <c r="E87" s="32">
        <v>1000</v>
      </c>
      <c r="F87" s="32">
        <f t="shared" si="5"/>
        <v>1000</v>
      </c>
    </row>
    <row r="88" spans="1:6" ht="14.25" customHeight="1" x14ac:dyDescent="0.3">
      <c r="A88" s="15" t="s">
        <v>141</v>
      </c>
      <c r="B88" s="35"/>
      <c r="C88" s="36" t="s">
        <v>9</v>
      </c>
      <c r="D88" s="35"/>
      <c r="E88" s="35"/>
      <c r="F88" s="37">
        <f>SUM(F68:F87)</f>
        <v>101990.39750000001</v>
      </c>
    </row>
    <row r="89" spans="1:6" ht="14.25" customHeight="1" x14ac:dyDescent="0.3"/>
    <row r="90" spans="1:6" ht="14.25" customHeight="1" x14ac:dyDescent="0.3">
      <c r="A90" s="15" t="s">
        <v>140</v>
      </c>
      <c r="B90" s="31" t="str">
        <f t="array" ref="B90">INDEX(Database!A:A, MATCH(C90, Database!B:B, 0))</f>
        <v>Wood</v>
      </c>
      <c r="C90" s="15" t="s">
        <v>34</v>
      </c>
      <c r="D90" s="32">
        <v>4.87</v>
      </c>
      <c r="E90" s="33">
        <f>VLOOKUP(C90,Database!$B$2:$C$219,2,FALSE)</f>
        <v>5200</v>
      </c>
      <c r="F90" s="32">
        <f t="shared" ref="F90:F102" si="6">D90*E90</f>
        <v>25324</v>
      </c>
    </row>
    <row r="91" spans="1:6" ht="14.25" customHeight="1" x14ac:dyDescent="0.3">
      <c r="A91" s="15" t="s">
        <v>140</v>
      </c>
      <c r="B91" s="31" t="str">
        <f t="array" ref="B91">INDEX(Database!A:A, MATCH(C91, Database!B:B, 0))</f>
        <v>Wood</v>
      </c>
      <c r="C91" s="15" t="s">
        <v>42</v>
      </c>
      <c r="D91" s="32">
        <v>1.1200000000000001</v>
      </c>
      <c r="E91" s="33">
        <f>VLOOKUP(C91,Database!$B$2:$C$219,2,FALSE)</f>
        <v>3000</v>
      </c>
      <c r="F91" s="32">
        <f t="shared" si="6"/>
        <v>3360.0000000000005</v>
      </c>
    </row>
    <row r="92" spans="1:6" ht="14.25" customHeight="1" x14ac:dyDescent="0.3">
      <c r="A92" s="15" t="s">
        <v>140</v>
      </c>
      <c r="B92" s="31" t="str">
        <f t="array" ref="B92">INDEX(Database!A:A, MATCH(C92, Database!B:B, 0))</f>
        <v>Wood</v>
      </c>
      <c r="C92" s="15" t="s">
        <v>43</v>
      </c>
      <c r="D92" s="32">
        <v>3.3</v>
      </c>
      <c r="E92" s="33">
        <f>VLOOKUP(C92,Database!$B$2:$C$219,2,FALSE)</f>
        <v>1500</v>
      </c>
      <c r="F92" s="32">
        <f t="shared" si="6"/>
        <v>4950</v>
      </c>
    </row>
    <row r="93" spans="1:6" ht="14.25" customHeight="1" x14ac:dyDescent="0.3">
      <c r="A93" s="15" t="s">
        <v>140</v>
      </c>
      <c r="B93" s="31" t="str">
        <f t="array" ref="B93">INDEX(Database!A:A, MATCH(C93, Database!B:B, 0))</f>
        <v>Wood</v>
      </c>
      <c r="C93" s="15" t="s">
        <v>35</v>
      </c>
      <c r="D93" s="32">
        <f>SUM(D90:D92)</f>
        <v>9.2899999999999991</v>
      </c>
      <c r="E93" s="33">
        <f>VLOOKUP(C93,Database!$B$2:$C$219,2,FALSE)</f>
        <v>150</v>
      </c>
      <c r="F93" s="32">
        <f t="shared" si="6"/>
        <v>1393.4999999999998</v>
      </c>
    </row>
    <row r="94" spans="1:6" ht="14.25" customHeight="1" x14ac:dyDescent="0.3">
      <c r="A94" s="15" t="s">
        <v>140</v>
      </c>
      <c r="B94" s="31" t="str">
        <f t="array" ref="B94">INDEX(Database!A:A, MATCH(C94, Database!B:B, 0))</f>
        <v>Wood</v>
      </c>
      <c r="C94" s="15" t="s">
        <v>36</v>
      </c>
      <c r="D94" s="32">
        <f>SUM(F90)</f>
        <v>25324</v>
      </c>
      <c r="E94" s="24">
        <f>VLOOKUP(C94,Database!$B$2:$C$219,2,FALSE)</f>
        <v>0.1</v>
      </c>
      <c r="F94" s="32">
        <f t="shared" si="6"/>
        <v>2532.4</v>
      </c>
    </row>
    <row r="95" spans="1:6" ht="14.25" customHeight="1" x14ac:dyDescent="0.3">
      <c r="A95" s="15" t="s">
        <v>140</v>
      </c>
      <c r="B95" s="31" t="str">
        <f t="array" ref="B95">INDEX(Database!A:A, MATCH(C95, Database!B:B, 0))</f>
        <v>Labour</v>
      </c>
      <c r="C95" s="15" t="s">
        <v>16</v>
      </c>
      <c r="D95" s="33">
        <v>1</v>
      </c>
      <c r="E95" s="34">
        <v>7500</v>
      </c>
      <c r="F95" s="33">
        <f t="shared" si="6"/>
        <v>7500</v>
      </c>
    </row>
    <row r="96" spans="1:6" ht="14.25" customHeight="1" x14ac:dyDescent="0.3">
      <c r="A96" s="15" t="s">
        <v>140</v>
      </c>
      <c r="B96" s="31" t="str">
        <f t="array" ref="B96">INDEX(Database!A:A, MATCH(C96, Database!B:B, 0))</f>
        <v>Polish</v>
      </c>
      <c r="C96" s="15" t="s">
        <v>37</v>
      </c>
      <c r="D96" s="32">
        <f>62.5+18</f>
        <v>80.5</v>
      </c>
      <c r="E96" s="33">
        <f>VLOOKUP(C96,Database!$B$2:$C$219,2,FALSE)</f>
        <v>160</v>
      </c>
      <c r="F96" s="32">
        <f t="shared" si="6"/>
        <v>12880</v>
      </c>
    </row>
    <row r="97" spans="1:6" ht="14.25" customHeight="1" x14ac:dyDescent="0.3">
      <c r="A97" s="15" t="s">
        <v>140</v>
      </c>
      <c r="B97" s="31" t="str">
        <f t="array" ref="B97">INDEX(Database!A:A, MATCH(C97, Database!B:B, 0))</f>
        <v>Material</v>
      </c>
      <c r="C97" s="15" t="s">
        <v>38</v>
      </c>
      <c r="D97" s="32">
        <f>13.5/32</f>
        <v>0.421875</v>
      </c>
      <c r="E97" s="33">
        <f>VLOOKUP(C97,Database!$B$2:$C$219,2,FALSE)</f>
        <v>2600</v>
      </c>
      <c r="F97" s="32">
        <f t="shared" si="6"/>
        <v>1096.875</v>
      </c>
    </row>
    <row r="98" spans="1:6" ht="14.25" customHeight="1" x14ac:dyDescent="0.3">
      <c r="A98" s="15" t="s">
        <v>140</v>
      </c>
      <c r="B98" s="31" t="str">
        <f t="array" ref="B98">INDEX(Database!A:A, MATCH(C98, Database!B:B, 0))</f>
        <v>Labour</v>
      </c>
      <c r="C98" s="15" t="s">
        <v>40</v>
      </c>
      <c r="D98" s="32">
        <v>9.5</v>
      </c>
      <c r="E98" s="33">
        <f>VLOOKUP(C98,Database!$B$2:$C$219,2,FALSE)</f>
        <v>150</v>
      </c>
      <c r="F98" s="32">
        <f t="shared" si="6"/>
        <v>1425</v>
      </c>
    </row>
    <row r="99" spans="1:6" ht="14.25" customHeight="1" x14ac:dyDescent="0.3">
      <c r="A99" s="15" t="s">
        <v>140</v>
      </c>
      <c r="B99" s="31" t="str">
        <f t="array" ref="B99">INDEX(Database!A:A, MATCH(C99, Database!B:B, 0))</f>
        <v>Material</v>
      </c>
      <c r="C99" s="15" t="s">
        <v>39</v>
      </c>
      <c r="D99" s="32">
        <v>2</v>
      </c>
      <c r="E99" s="33">
        <f>VLOOKUP(C99,Database!$B$2:$C$219,2,FALSE)</f>
        <v>1200</v>
      </c>
      <c r="F99" s="32">
        <f t="shared" si="6"/>
        <v>2400</v>
      </c>
    </row>
    <row r="100" spans="1:6" ht="14.25" customHeight="1" x14ac:dyDescent="0.3">
      <c r="A100" s="15" t="s">
        <v>140</v>
      </c>
      <c r="B100" s="31" t="str">
        <f t="array" ref="B100">INDEX(Database!A:A, MATCH(C100, Database!B:B, 0))</f>
        <v>Upholstery</v>
      </c>
      <c r="C100" s="15" t="s">
        <v>18</v>
      </c>
      <c r="D100" s="32">
        <v>1</v>
      </c>
      <c r="E100" s="23">
        <v>8100</v>
      </c>
      <c r="F100" s="32">
        <f t="shared" si="6"/>
        <v>8100</v>
      </c>
    </row>
    <row r="101" spans="1:6" ht="14.25" customHeight="1" x14ac:dyDescent="0.3">
      <c r="A101" s="15" t="s">
        <v>140</v>
      </c>
      <c r="B101" s="31" t="str">
        <f t="array" ref="B101">INDEX(Database!A:A, MATCH(C101, Database!B:B, 0))</f>
        <v>Material</v>
      </c>
      <c r="C101" s="15" t="s">
        <v>44</v>
      </c>
      <c r="D101" s="32">
        <v>1</v>
      </c>
      <c r="E101" s="33">
        <f>VLOOKUP(C101,Database!$B$2:$C$219,2,FALSE)</f>
        <v>400</v>
      </c>
      <c r="F101" s="32">
        <f t="shared" si="6"/>
        <v>400</v>
      </c>
    </row>
    <row r="102" spans="1:6" ht="14.25" customHeight="1" x14ac:dyDescent="0.3">
      <c r="A102" s="15" t="s">
        <v>140</v>
      </c>
      <c r="B102" s="31" t="str">
        <f t="array" ref="B102">INDEX(Database!A:A, MATCH(C102, Database!B:B, 0))</f>
        <v>Misc.</v>
      </c>
      <c r="C102" s="15" t="s">
        <v>20</v>
      </c>
      <c r="D102" s="32">
        <v>1</v>
      </c>
      <c r="E102" s="32">
        <v>1000</v>
      </c>
      <c r="F102" s="32">
        <f t="shared" si="6"/>
        <v>1000</v>
      </c>
    </row>
    <row r="103" spans="1:6" ht="14.25" customHeight="1" x14ac:dyDescent="0.3">
      <c r="A103" s="15" t="s">
        <v>140</v>
      </c>
      <c r="B103" s="35"/>
      <c r="C103" s="36" t="s">
        <v>9</v>
      </c>
      <c r="D103" s="35"/>
      <c r="E103" s="35"/>
      <c r="F103" s="37">
        <f>SUM(F90:F102)</f>
        <v>72361.774999999994</v>
      </c>
    </row>
    <row r="104" spans="1:6" ht="14.25" customHeight="1" x14ac:dyDescent="0.3"/>
    <row r="105" spans="1:6" ht="14.25" customHeight="1" x14ac:dyDescent="0.3">
      <c r="A105" s="15" t="s">
        <v>139</v>
      </c>
      <c r="B105" s="31" t="str">
        <f t="array" ref="B105">INDEX(Database!A:A, MATCH(C105, Database!B:B, 0))</f>
        <v>Wood</v>
      </c>
      <c r="C105" s="15" t="s">
        <v>34</v>
      </c>
      <c r="D105" s="32">
        <v>0.9</v>
      </c>
      <c r="E105" s="33">
        <f>VLOOKUP(C105,Database!$B$2:$C$219,2,FALSE)</f>
        <v>5200</v>
      </c>
      <c r="F105" s="32">
        <f t="shared" ref="F105:F113" si="7">D105*E105</f>
        <v>4680</v>
      </c>
    </row>
    <row r="106" spans="1:6" ht="14.25" customHeight="1" x14ac:dyDescent="0.3">
      <c r="A106" s="15" t="s">
        <v>139</v>
      </c>
      <c r="B106" s="31" t="str">
        <f t="array" ref="B106">INDEX(Database!A:A, MATCH(C106, Database!B:B, 0))</f>
        <v>Wood</v>
      </c>
      <c r="C106" s="15" t="s">
        <v>35</v>
      </c>
      <c r="D106" s="32">
        <f>SUM(D105)</f>
        <v>0.9</v>
      </c>
      <c r="E106" s="33">
        <f>VLOOKUP(C106,Database!$B$2:$C$219,2,FALSE)</f>
        <v>150</v>
      </c>
      <c r="F106" s="32">
        <f t="shared" si="7"/>
        <v>135</v>
      </c>
    </row>
    <row r="107" spans="1:6" ht="14.25" customHeight="1" x14ac:dyDescent="0.3">
      <c r="A107" s="15" t="s">
        <v>139</v>
      </c>
      <c r="B107" s="31" t="str">
        <f t="array" ref="B107">INDEX(Database!A:A, MATCH(C107, Database!B:B, 0))</f>
        <v>Wood</v>
      </c>
      <c r="C107" s="15" t="s">
        <v>36</v>
      </c>
      <c r="D107" s="32">
        <f>SUM(F105)</f>
        <v>4680</v>
      </c>
      <c r="E107" s="24">
        <f>VLOOKUP(C107,Database!$B$2:$C$219,2,FALSE)</f>
        <v>0.1</v>
      </c>
      <c r="F107" s="32">
        <f t="shared" si="7"/>
        <v>468</v>
      </c>
    </row>
    <row r="108" spans="1:6" ht="14.25" customHeight="1" x14ac:dyDescent="0.3">
      <c r="A108" s="15" t="s">
        <v>139</v>
      </c>
      <c r="B108" s="31" t="str">
        <f t="array" ref="B108">INDEX(Database!A:A, MATCH(C108, Database!B:B, 0))</f>
        <v>Labour</v>
      </c>
      <c r="C108" s="15" t="s">
        <v>16</v>
      </c>
      <c r="D108" s="33">
        <v>1</v>
      </c>
      <c r="E108" s="34">
        <v>2700</v>
      </c>
      <c r="F108" s="33">
        <f t="shared" si="7"/>
        <v>2700</v>
      </c>
    </row>
    <row r="109" spans="1:6" ht="14.25" customHeight="1" x14ac:dyDescent="0.3">
      <c r="A109" s="15" t="s">
        <v>139</v>
      </c>
      <c r="B109" s="31" t="str">
        <f t="array" ref="B109">INDEX(Database!A:A, MATCH(C109, Database!B:B, 0))</f>
        <v>Polish</v>
      </c>
      <c r="C109" s="15" t="s">
        <v>37</v>
      </c>
      <c r="D109" s="32">
        <v>12</v>
      </c>
      <c r="E109" s="33">
        <f>VLOOKUP(C109,Database!$B$2:$C$219,2,FALSE)</f>
        <v>160</v>
      </c>
      <c r="F109" s="32">
        <f t="shared" si="7"/>
        <v>1920</v>
      </c>
    </row>
    <row r="110" spans="1:6" ht="14.25" customHeight="1" x14ac:dyDescent="0.3">
      <c r="A110" s="15" t="s">
        <v>139</v>
      </c>
      <c r="B110" s="31" t="str">
        <f t="array" ref="B110">INDEX(Database!A:A, MATCH(C110, Database!B:B, 0))</f>
        <v>Material</v>
      </c>
      <c r="C110" s="15" t="s">
        <v>38</v>
      </c>
      <c r="D110" s="32">
        <f>5/32</f>
        <v>0.15625</v>
      </c>
      <c r="E110" s="33">
        <f>VLOOKUP(C110,Database!$B$2:$C$219,2,FALSE)</f>
        <v>2600</v>
      </c>
      <c r="F110" s="32">
        <f t="shared" si="7"/>
        <v>406.25</v>
      </c>
    </row>
    <row r="111" spans="1:6" ht="14.25" customHeight="1" x14ac:dyDescent="0.3">
      <c r="A111" s="15" t="s">
        <v>139</v>
      </c>
      <c r="B111" s="31" t="str">
        <f t="array" ref="B111">INDEX(Database!A:A, MATCH(C111, Database!B:B, 0))</f>
        <v>Material</v>
      </c>
      <c r="C111" s="15" t="s">
        <v>39</v>
      </c>
      <c r="D111" s="32">
        <v>2</v>
      </c>
      <c r="E111" s="33">
        <f>VLOOKUP(C111,Database!$B$2:$C$219,2,FALSE)</f>
        <v>1200</v>
      </c>
      <c r="F111" s="32">
        <f t="shared" si="7"/>
        <v>2400</v>
      </c>
    </row>
    <row r="112" spans="1:6" ht="14.25" customHeight="1" x14ac:dyDescent="0.3">
      <c r="A112" s="15" t="s">
        <v>139</v>
      </c>
      <c r="B112" s="31" t="str">
        <f t="array" ref="B112">INDEX(Database!A:A, MATCH(C112, Database!B:B, 0))</f>
        <v>Upholstery</v>
      </c>
      <c r="C112" s="15" t="s">
        <v>18</v>
      </c>
      <c r="D112" s="32">
        <v>1</v>
      </c>
      <c r="E112" s="23">
        <v>4000</v>
      </c>
      <c r="F112" s="32">
        <f t="shared" si="7"/>
        <v>4000</v>
      </c>
    </row>
    <row r="113" spans="1:6" ht="14.25" customHeight="1" x14ac:dyDescent="0.3">
      <c r="A113" s="15" t="s">
        <v>139</v>
      </c>
      <c r="B113" s="31" t="str">
        <f t="array" ref="B113">INDEX(Database!A:A, MATCH(C113, Database!B:B, 0))</f>
        <v>Misc.</v>
      </c>
      <c r="C113" s="15" t="s">
        <v>20</v>
      </c>
      <c r="D113" s="32">
        <v>1</v>
      </c>
      <c r="E113" s="32">
        <v>1000</v>
      </c>
      <c r="F113" s="32">
        <f t="shared" si="7"/>
        <v>1000</v>
      </c>
    </row>
    <row r="114" spans="1:6" ht="14.25" customHeight="1" x14ac:dyDescent="0.3">
      <c r="A114" s="15" t="s">
        <v>139</v>
      </c>
      <c r="B114" s="35"/>
      <c r="C114" s="36" t="s">
        <v>9</v>
      </c>
      <c r="D114" s="35"/>
      <c r="E114" s="35"/>
      <c r="F114" s="37">
        <f>SUM(F105:F113)</f>
        <v>17709.25</v>
      </c>
    </row>
    <row r="115" spans="1:6" ht="14.25" customHeight="1" x14ac:dyDescent="0.3"/>
    <row r="116" spans="1:6" ht="14.25" customHeight="1" x14ac:dyDescent="0.3">
      <c r="A116" s="15" t="s">
        <v>138</v>
      </c>
      <c r="B116" s="31" t="str">
        <f t="array" ref="B116">INDEX(Database!A:A, MATCH(C116, Database!B:B, 0))</f>
        <v>Wood</v>
      </c>
      <c r="C116" s="15" t="s">
        <v>34</v>
      </c>
      <c r="D116" s="32">
        <v>2.63</v>
      </c>
      <c r="E116" s="33">
        <f>VLOOKUP(C116,Database!$B$2:$C$219,2,FALSE)</f>
        <v>5200</v>
      </c>
      <c r="F116" s="32">
        <f t="shared" ref="F116:F123" si="8">D116*E116</f>
        <v>13676</v>
      </c>
    </row>
    <row r="117" spans="1:6" ht="14.25" customHeight="1" x14ac:dyDescent="0.3">
      <c r="A117" s="15" t="s">
        <v>138</v>
      </c>
      <c r="B117" s="31" t="str">
        <f t="array" ref="B117">INDEX(Database!A:A, MATCH(C117, Database!B:B, 0))</f>
        <v>Wood</v>
      </c>
      <c r="C117" s="15" t="s">
        <v>35</v>
      </c>
      <c r="D117" s="32">
        <f>SUM(D116)</f>
        <v>2.63</v>
      </c>
      <c r="E117" s="33">
        <f>VLOOKUP(C117,Database!$B$2:$C$219,2,FALSE)</f>
        <v>150</v>
      </c>
      <c r="F117" s="32">
        <f t="shared" si="8"/>
        <v>394.5</v>
      </c>
    </row>
    <row r="118" spans="1:6" ht="14.25" customHeight="1" x14ac:dyDescent="0.3">
      <c r="A118" s="15" t="s">
        <v>138</v>
      </c>
      <c r="B118" s="31" t="str">
        <f t="array" ref="B118">INDEX(Database!A:A, MATCH(C118, Database!B:B, 0))</f>
        <v>Wood</v>
      </c>
      <c r="C118" s="15" t="s">
        <v>36</v>
      </c>
      <c r="D118" s="32">
        <f>SUM(F116)</f>
        <v>13676</v>
      </c>
      <c r="E118" s="24">
        <f>VLOOKUP(C118,Database!$B$2:$C$219,2,FALSE)</f>
        <v>0.1</v>
      </c>
      <c r="F118" s="32">
        <f t="shared" si="8"/>
        <v>1367.6000000000001</v>
      </c>
    </row>
    <row r="119" spans="1:6" ht="14.25" customHeight="1" x14ac:dyDescent="0.3">
      <c r="A119" s="15" t="s">
        <v>138</v>
      </c>
      <c r="B119" s="31" t="str">
        <f t="array" ref="B119">INDEX(Database!A:A, MATCH(C119, Database!B:B, 0))</f>
        <v>Labour</v>
      </c>
      <c r="C119" s="15" t="s">
        <v>16</v>
      </c>
      <c r="D119" s="33">
        <v>1</v>
      </c>
      <c r="E119" s="34">
        <v>6000</v>
      </c>
      <c r="F119" s="33">
        <f t="shared" si="8"/>
        <v>6000</v>
      </c>
    </row>
    <row r="120" spans="1:6" ht="14.25" customHeight="1" x14ac:dyDescent="0.3">
      <c r="A120" s="15" t="s">
        <v>138</v>
      </c>
      <c r="B120" s="31" t="str">
        <f t="array" ref="B120">INDEX(Database!A:A, MATCH(C120, Database!B:B, 0))</f>
        <v>Polish</v>
      </c>
      <c r="C120" s="15" t="s">
        <v>37</v>
      </c>
      <c r="D120" s="32">
        <v>40.5</v>
      </c>
      <c r="E120" s="33">
        <f>VLOOKUP(C120,Database!$B$2:$C$219,2,FALSE)</f>
        <v>160</v>
      </c>
      <c r="F120" s="32">
        <f t="shared" si="8"/>
        <v>6480</v>
      </c>
    </row>
    <row r="121" spans="1:6" ht="14.25" customHeight="1" x14ac:dyDescent="0.3">
      <c r="A121" s="15" t="s">
        <v>138</v>
      </c>
      <c r="B121" s="31" t="str">
        <f t="array" ref="B121">INDEX(Database!A:A, MATCH(C121, Database!B:B, 0))</f>
        <v>Material</v>
      </c>
      <c r="C121" s="15" t="s">
        <v>39</v>
      </c>
      <c r="D121" s="32">
        <v>2</v>
      </c>
      <c r="E121" s="33">
        <f>VLOOKUP(C121,Database!$B$2:$C$219,2,FALSE)</f>
        <v>1200</v>
      </c>
      <c r="F121" s="32">
        <f t="shared" si="8"/>
        <v>2400</v>
      </c>
    </row>
    <row r="122" spans="1:6" ht="14.25" customHeight="1" x14ac:dyDescent="0.3">
      <c r="A122" s="15" t="s">
        <v>138</v>
      </c>
      <c r="B122" s="31" t="str">
        <f t="array" ref="B122">INDEX(Database!A:A, MATCH(C122, Database!B:B, 0))</f>
        <v>Upholstery</v>
      </c>
      <c r="C122" s="15" t="s">
        <v>18</v>
      </c>
      <c r="D122" s="32">
        <v>1</v>
      </c>
      <c r="E122" s="23">
        <v>3500</v>
      </c>
      <c r="F122" s="32">
        <f t="shared" si="8"/>
        <v>3500</v>
      </c>
    </row>
    <row r="123" spans="1:6" ht="14.25" customHeight="1" x14ac:dyDescent="0.3">
      <c r="A123" s="15" t="s">
        <v>138</v>
      </c>
      <c r="B123" s="31" t="str">
        <f t="array" ref="B123">INDEX(Database!A:A, MATCH(C123, Database!B:B, 0))</f>
        <v>Misc.</v>
      </c>
      <c r="C123" s="15" t="s">
        <v>20</v>
      </c>
      <c r="D123" s="32">
        <v>1</v>
      </c>
      <c r="E123" s="32">
        <v>1000</v>
      </c>
      <c r="F123" s="32">
        <f t="shared" si="8"/>
        <v>1000</v>
      </c>
    </row>
    <row r="124" spans="1:6" ht="14.25" customHeight="1" x14ac:dyDescent="0.3">
      <c r="A124" s="15" t="s">
        <v>138</v>
      </c>
      <c r="B124" s="35"/>
      <c r="C124" s="36" t="s">
        <v>9</v>
      </c>
      <c r="D124" s="35"/>
      <c r="E124" s="35"/>
      <c r="F124" s="37">
        <f>SUM(F116:F123)</f>
        <v>34818.1</v>
      </c>
    </row>
    <row r="125" spans="1:6" ht="14.25" customHeight="1" x14ac:dyDescent="0.3"/>
    <row r="126" spans="1:6" ht="14.25" customHeight="1" x14ac:dyDescent="0.3">
      <c r="A126" s="15" t="s">
        <v>137</v>
      </c>
      <c r="B126" s="31" t="str">
        <f t="array" ref="B126">INDEX(Database!A:A, MATCH(C126, Database!B:B, 0))</f>
        <v>Wood</v>
      </c>
      <c r="C126" s="15" t="s">
        <v>34</v>
      </c>
      <c r="D126" s="32">
        <v>1.34</v>
      </c>
      <c r="E126" s="33">
        <f>VLOOKUP(C126,Database!$B$2:$C$219,2,FALSE)</f>
        <v>5200</v>
      </c>
      <c r="F126" s="32">
        <f t="shared" ref="F126:F134" si="9">D126*E126</f>
        <v>6968</v>
      </c>
    </row>
    <row r="127" spans="1:6" ht="14.25" customHeight="1" x14ac:dyDescent="0.3">
      <c r="A127" s="15" t="s">
        <v>137</v>
      </c>
      <c r="B127" s="31" t="str">
        <f t="array" ref="B127">INDEX(Database!A:A, MATCH(C127, Database!B:B, 0))</f>
        <v>Wood</v>
      </c>
      <c r="C127" s="15" t="s">
        <v>35</v>
      </c>
      <c r="D127" s="32">
        <f>SUM(D126)</f>
        <v>1.34</v>
      </c>
      <c r="E127" s="33">
        <f>VLOOKUP(C127,Database!$B$2:$C$219,2,FALSE)</f>
        <v>150</v>
      </c>
      <c r="F127" s="32">
        <f t="shared" si="9"/>
        <v>201</v>
      </c>
    </row>
    <row r="128" spans="1:6" ht="14.25" customHeight="1" x14ac:dyDescent="0.3">
      <c r="A128" s="15" t="s">
        <v>137</v>
      </c>
      <c r="B128" s="31" t="str">
        <f t="array" ref="B128">INDEX(Database!A:A, MATCH(C128, Database!B:B, 0))</f>
        <v>Wood</v>
      </c>
      <c r="C128" s="15" t="s">
        <v>36</v>
      </c>
      <c r="D128" s="32">
        <f>SUM(F126)</f>
        <v>6968</v>
      </c>
      <c r="E128" s="24">
        <f>VLOOKUP(C128,Database!$B$2:$C$219,2,FALSE)</f>
        <v>0.1</v>
      </c>
      <c r="F128" s="32">
        <f t="shared" si="9"/>
        <v>696.80000000000007</v>
      </c>
    </row>
    <row r="129" spans="1:6" ht="14.25" customHeight="1" x14ac:dyDescent="0.3">
      <c r="A129" s="15" t="s">
        <v>137</v>
      </c>
      <c r="B129" s="31" t="str">
        <f t="array" ref="B129">INDEX(Database!A:A, MATCH(C129, Database!B:B, 0))</f>
        <v>Labour</v>
      </c>
      <c r="C129" s="15" t="s">
        <v>16</v>
      </c>
      <c r="D129" s="33">
        <v>1</v>
      </c>
      <c r="E129" s="40">
        <v>4500</v>
      </c>
      <c r="F129" s="33">
        <f t="shared" si="9"/>
        <v>4500</v>
      </c>
    </row>
    <row r="130" spans="1:6" ht="14.25" customHeight="1" x14ac:dyDescent="0.3">
      <c r="A130" s="15" t="s">
        <v>137</v>
      </c>
      <c r="B130" s="31" t="str">
        <f t="array" ref="B130">INDEX(Database!A:A, MATCH(C130, Database!B:B, 0))</f>
        <v>Polish</v>
      </c>
      <c r="C130" s="15" t="s">
        <v>37</v>
      </c>
      <c r="D130" s="32">
        <v>20</v>
      </c>
      <c r="E130" s="33">
        <f>VLOOKUP(C130,Database!$B$2:$C$219,2,FALSE)</f>
        <v>160</v>
      </c>
      <c r="F130" s="32">
        <f t="shared" si="9"/>
        <v>3200</v>
      </c>
    </row>
    <row r="131" spans="1:6" ht="14.25" customHeight="1" x14ac:dyDescent="0.3">
      <c r="A131" s="15" t="s">
        <v>137</v>
      </c>
      <c r="B131" s="31" t="str">
        <f t="array" ref="B131">INDEX(Database!A:A, MATCH(C131, Database!B:B, 0))</f>
        <v>Material</v>
      </c>
      <c r="C131" s="15" t="s">
        <v>38</v>
      </c>
      <c r="D131" s="32">
        <f>7.5/32</f>
        <v>0.234375</v>
      </c>
      <c r="E131" s="33">
        <f>VLOOKUP(C131,Database!$B$2:$C$219,2,FALSE)</f>
        <v>2600</v>
      </c>
      <c r="F131" s="32">
        <f t="shared" si="9"/>
        <v>609.375</v>
      </c>
    </row>
    <row r="132" spans="1:6" ht="14.25" customHeight="1" x14ac:dyDescent="0.3">
      <c r="A132" s="15" t="s">
        <v>137</v>
      </c>
      <c r="B132" s="31" t="str">
        <f t="array" ref="B132">INDEX(Database!A:A, MATCH(C132, Database!B:B, 0))</f>
        <v>Material</v>
      </c>
      <c r="C132" s="15" t="s">
        <v>39</v>
      </c>
      <c r="D132" s="32">
        <v>2</v>
      </c>
      <c r="E132" s="33">
        <f>VLOOKUP(C132,Database!$B$2:$C$219,2,FALSE)</f>
        <v>1200</v>
      </c>
      <c r="F132" s="32">
        <f t="shared" si="9"/>
        <v>2400</v>
      </c>
    </row>
    <row r="133" spans="1:6" ht="14.25" customHeight="1" x14ac:dyDescent="0.3">
      <c r="A133" s="15" t="s">
        <v>137</v>
      </c>
      <c r="B133" s="31" t="str">
        <f t="array" ref="B133">INDEX(Database!A:A, MATCH(C133, Database!B:B, 0))</f>
        <v>Upholstery</v>
      </c>
      <c r="C133" s="15" t="s">
        <v>18</v>
      </c>
      <c r="D133" s="32">
        <v>1</v>
      </c>
      <c r="E133" s="23">
        <v>7000</v>
      </c>
      <c r="F133" s="32">
        <f t="shared" si="9"/>
        <v>7000</v>
      </c>
    </row>
    <row r="134" spans="1:6" ht="14.25" customHeight="1" x14ac:dyDescent="0.3">
      <c r="A134" s="15" t="s">
        <v>137</v>
      </c>
      <c r="B134" s="31" t="str">
        <f t="array" ref="B134">INDEX(Database!A:A, MATCH(C134, Database!B:B, 0))</f>
        <v>Misc.</v>
      </c>
      <c r="C134" s="15" t="s">
        <v>20</v>
      </c>
      <c r="D134" s="32">
        <v>1</v>
      </c>
      <c r="E134" s="32">
        <v>1000</v>
      </c>
      <c r="F134" s="32">
        <f t="shared" si="9"/>
        <v>1000</v>
      </c>
    </row>
    <row r="135" spans="1:6" ht="14.25" customHeight="1" x14ac:dyDescent="0.3">
      <c r="A135" s="15" t="s">
        <v>137</v>
      </c>
      <c r="B135" s="35"/>
      <c r="C135" s="36" t="s">
        <v>9</v>
      </c>
      <c r="D135" s="35"/>
      <c r="E135" s="35"/>
      <c r="F135" s="37">
        <f>SUM(F126:F134)</f>
        <v>26575.174999999999</v>
      </c>
    </row>
    <row r="136" spans="1:6" ht="14.25" customHeight="1" x14ac:dyDescent="0.3"/>
    <row r="137" spans="1:6" ht="14.25" customHeight="1" x14ac:dyDescent="0.3">
      <c r="A137" s="15" t="s">
        <v>136</v>
      </c>
      <c r="B137" s="31" t="str">
        <f t="array" ref="B137">INDEX(Database!A:A, MATCH(C137, Database!B:B, 0))</f>
        <v>Wood</v>
      </c>
      <c r="C137" s="15" t="s">
        <v>34</v>
      </c>
      <c r="D137" s="32">
        <v>1.38</v>
      </c>
      <c r="E137" s="33">
        <f>VLOOKUP(C137,Database!$B$2:$C$219,2,FALSE)</f>
        <v>5200</v>
      </c>
      <c r="F137" s="32">
        <f t="shared" ref="F137:F142" si="10">D137*E137</f>
        <v>7175.9999999999991</v>
      </c>
    </row>
    <row r="138" spans="1:6" ht="14.25" customHeight="1" x14ac:dyDescent="0.3">
      <c r="A138" s="15" t="s">
        <v>136</v>
      </c>
      <c r="B138" s="31" t="str">
        <f t="array" ref="B138">INDEX(Database!A:A, MATCH(C138, Database!B:B, 0))</f>
        <v>Wood</v>
      </c>
      <c r="C138" s="15" t="s">
        <v>35</v>
      </c>
      <c r="D138" s="32">
        <f>SUM(D137)</f>
        <v>1.38</v>
      </c>
      <c r="E138" s="33">
        <f>VLOOKUP(C138,Database!$B$2:$C$219,2,FALSE)</f>
        <v>150</v>
      </c>
      <c r="F138" s="32">
        <f t="shared" si="10"/>
        <v>206.99999999999997</v>
      </c>
    </row>
    <row r="139" spans="1:6" ht="14.25" customHeight="1" x14ac:dyDescent="0.3">
      <c r="A139" s="15" t="s">
        <v>136</v>
      </c>
      <c r="B139" s="31" t="str">
        <f t="array" ref="B139">INDEX(Database!A:A, MATCH(C139, Database!B:B, 0))</f>
        <v>Wood</v>
      </c>
      <c r="C139" s="15" t="s">
        <v>36</v>
      </c>
      <c r="D139" s="32">
        <f>SUM(F137)</f>
        <v>7175.9999999999991</v>
      </c>
      <c r="E139" s="24">
        <f>VLOOKUP(C139,Database!$B$2:$C$219,2,FALSE)</f>
        <v>0.1</v>
      </c>
      <c r="F139" s="32">
        <f t="shared" si="10"/>
        <v>717.59999999999991</v>
      </c>
    </row>
    <row r="140" spans="1:6" ht="14.25" customHeight="1" x14ac:dyDescent="0.3">
      <c r="A140" s="15" t="s">
        <v>136</v>
      </c>
      <c r="B140" s="31" t="str">
        <f t="array" ref="B140">INDEX(Database!A:A, MATCH(C140, Database!B:B, 0))</f>
        <v>Labour</v>
      </c>
      <c r="C140" s="15" t="s">
        <v>16</v>
      </c>
      <c r="D140" s="33">
        <v>1</v>
      </c>
      <c r="E140" s="34">
        <v>2500</v>
      </c>
      <c r="F140" s="33">
        <f t="shared" si="10"/>
        <v>2500</v>
      </c>
    </row>
    <row r="141" spans="1:6" ht="14.25" customHeight="1" x14ac:dyDescent="0.3">
      <c r="A141" s="15" t="s">
        <v>136</v>
      </c>
      <c r="B141" s="31" t="str">
        <f t="array" ref="B141">INDEX(Database!A:A, MATCH(C141, Database!B:B, 0))</f>
        <v>Polish</v>
      </c>
      <c r="C141" s="15" t="s">
        <v>37</v>
      </c>
      <c r="D141" s="32">
        <v>23</v>
      </c>
      <c r="E141" s="33">
        <f>VLOOKUP(C141,Database!$B$2:$C$219,2,FALSE)</f>
        <v>160</v>
      </c>
      <c r="F141" s="32">
        <f t="shared" si="10"/>
        <v>3680</v>
      </c>
    </row>
    <row r="142" spans="1:6" ht="14.25" customHeight="1" x14ac:dyDescent="0.3">
      <c r="A142" s="15" t="s">
        <v>136</v>
      </c>
      <c r="B142" s="31" t="str">
        <f t="array" ref="B142">INDEX(Database!A:A, MATCH(C142, Database!B:B, 0))</f>
        <v>Misc.</v>
      </c>
      <c r="C142" s="15" t="s">
        <v>20</v>
      </c>
      <c r="D142" s="32">
        <v>1</v>
      </c>
      <c r="E142" s="32">
        <v>1000</v>
      </c>
      <c r="F142" s="32">
        <f t="shared" si="10"/>
        <v>1000</v>
      </c>
    </row>
    <row r="143" spans="1:6" ht="14.25" customHeight="1" x14ac:dyDescent="0.3">
      <c r="A143" s="15" t="s">
        <v>136</v>
      </c>
      <c r="B143" s="35"/>
      <c r="C143" s="36" t="s">
        <v>9</v>
      </c>
      <c r="D143" s="35"/>
      <c r="E143" s="35"/>
      <c r="F143" s="37">
        <f>SUM(F137:F142)</f>
        <v>15280.599999999999</v>
      </c>
    </row>
    <row r="144" spans="1:6" ht="14.25" customHeight="1" x14ac:dyDescent="0.3"/>
    <row r="145" spans="1:6" ht="14.25" customHeight="1" x14ac:dyDescent="0.3">
      <c r="A145" s="15" t="s">
        <v>135</v>
      </c>
      <c r="B145" s="31" t="str">
        <f t="array" ref="B145">INDEX(Database!A:A, MATCH(C145, Database!B:B, 0))</f>
        <v>Wood</v>
      </c>
      <c r="C145" s="15" t="s">
        <v>34</v>
      </c>
      <c r="D145" s="32">
        <v>1.73</v>
      </c>
      <c r="E145" s="33">
        <f>VLOOKUP(C145,Database!$B$2:$C$219,2,FALSE)</f>
        <v>5200</v>
      </c>
      <c r="F145" s="32">
        <f t="shared" ref="F145:F152" si="11">D145*E145</f>
        <v>8996</v>
      </c>
    </row>
    <row r="146" spans="1:6" ht="14.25" customHeight="1" x14ac:dyDescent="0.3">
      <c r="A146" s="15" t="s">
        <v>135</v>
      </c>
      <c r="B146" s="31" t="str">
        <f t="array" ref="B146">INDEX(Database!A:A, MATCH(C146, Database!B:B, 0))</f>
        <v>Wood</v>
      </c>
      <c r="C146" s="15" t="s">
        <v>35</v>
      </c>
      <c r="D146" s="32">
        <f>SUM(D145)</f>
        <v>1.73</v>
      </c>
      <c r="E146" s="33">
        <f>VLOOKUP(C146,Database!$B$2:$C$219,2,FALSE)</f>
        <v>150</v>
      </c>
      <c r="F146" s="32">
        <f t="shared" si="11"/>
        <v>259.5</v>
      </c>
    </row>
    <row r="147" spans="1:6" ht="14.25" customHeight="1" x14ac:dyDescent="0.3">
      <c r="A147" s="15" t="s">
        <v>135</v>
      </c>
      <c r="B147" s="31" t="str">
        <f t="array" ref="B147">INDEX(Database!A:A, MATCH(C147, Database!B:B, 0))</f>
        <v>Wood</v>
      </c>
      <c r="C147" s="15" t="s">
        <v>36</v>
      </c>
      <c r="D147" s="32">
        <f>SUM(F145)</f>
        <v>8996</v>
      </c>
      <c r="E147" s="24">
        <f>VLOOKUP(C147,Database!$B$2:$C$219,2,FALSE)</f>
        <v>0.1</v>
      </c>
      <c r="F147" s="32">
        <f t="shared" si="11"/>
        <v>899.6</v>
      </c>
    </row>
    <row r="148" spans="1:6" ht="14.25" customHeight="1" x14ac:dyDescent="0.3">
      <c r="A148" s="15" t="s">
        <v>135</v>
      </c>
      <c r="B148" s="31" t="str">
        <f t="array" ref="B148">INDEX(Database!A:A, MATCH(C148, Database!B:B, 0))</f>
        <v>Labour</v>
      </c>
      <c r="C148" s="15" t="s">
        <v>16</v>
      </c>
      <c r="D148" s="33">
        <v>1</v>
      </c>
      <c r="E148" s="41">
        <v>5000</v>
      </c>
      <c r="F148" s="33">
        <f t="shared" si="11"/>
        <v>5000</v>
      </c>
    </row>
    <row r="149" spans="1:6" ht="14.25" customHeight="1" x14ac:dyDescent="0.3">
      <c r="A149" s="15" t="s">
        <v>135</v>
      </c>
      <c r="B149" s="31" t="str">
        <f t="array" ref="B149">INDEX(Database!A:A, MATCH(C149, Database!B:B, 0))</f>
        <v>Polish</v>
      </c>
      <c r="C149" s="15" t="s">
        <v>37</v>
      </c>
      <c r="D149" s="32">
        <v>32</v>
      </c>
      <c r="E149" s="33">
        <f>VLOOKUP(C149,Database!$B$2:$C$219,2,FALSE)</f>
        <v>160</v>
      </c>
      <c r="F149" s="32">
        <f t="shared" si="11"/>
        <v>5120</v>
      </c>
    </row>
    <row r="150" spans="1:6" ht="14.25" customHeight="1" x14ac:dyDescent="0.3">
      <c r="A150" s="15" t="s">
        <v>135</v>
      </c>
      <c r="B150" s="31" t="str">
        <f t="array" ref="B150">INDEX(Database!A:A, MATCH(C150, Database!B:B, 0))</f>
        <v>Material</v>
      </c>
      <c r="C150" s="15" t="s">
        <v>45</v>
      </c>
      <c r="D150" s="32">
        <f>6/32</f>
        <v>0.1875</v>
      </c>
      <c r="E150" s="33">
        <f>VLOOKUP(C150,Database!$B$2:$C$219,2,FALSE)</f>
        <v>3200</v>
      </c>
      <c r="F150" s="32">
        <f t="shared" si="11"/>
        <v>600</v>
      </c>
    </row>
    <row r="151" spans="1:6" ht="14.25" customHeight="1" x14ac:dyDescent="0.3">
      <c r="A151" s="15" t="s">
        <v>135</v>
      </c>
      <c r="B151" s="31" t="str">
        <f t="array" ref="B151">INDEX(Database!A:A, MATCH(C151, Database!B:B, 0))</f>
        <v>Material</v>
      </c>
      <c r="C151" s="15" t="s">
        <v>49</v>
      </c>
      <c r="D151" s="32">
        <v>11</v>
      </c>
      <c r="E151" s="33">
        <f>VLOOKUP(C151,Database!$B$2:$C$219,2,FALSE)</f>
        <v>35</v>
      </c>
      <c r="F151" s="32">
        <f t="shared" si="11"/>
        <v>385</v>
      </c>
    </row>
    <row r="152" spans="1:6" ht="14.25" customHeight="1" x14ac:dyDescent="0.3">
      <c r="A152" s="15" t="s">
        <v>135</v>
      </c>
      <c r="B152" s="31" t="str">
        <f t="array" ref="B152">INDEX(Database!A:A, MATCH(C152, Database!B:B, 0))</f>
        <v>Misc.</v>
      </c>
      <c r="C152" s="15" t="s">
        <v>20</v>
      </c>
      <c r="D152" s="32">
        <v>1</v>
      </c>
      <c r="E152" s="32">
        <v>1000</v>
      </c>
      <c r="F152" s="32">
        <f t="shared" si="11"/>
        <v>1000</v>
      </c>
    </row>
    <row r="153" spans="1:6" ht="14.25" customHeight="1" x14ac:dyDescent="0.3">
      <c r="A153" s="15" t="s">
        <v>135</v>
      </c>
      <c r="B153" s="35"/>
      <c r="C153" s="36" t="s">
        <v>9</v>
      </c>
      <c r="D153" s="35"/>
      <c r="E153" s="35"/>
      <c r="F153" s="37">
        <f>SUM(F145:F152)</f>
        <v>22260.1</v>
      </c>
    </row>
    <row r="154" spans="1:6" ht="14.25" customHeight="1" x14ac:dyDescent="0.3"/>
    <row r="155" spans="1:6" ht="14.25" customHeight="1" x14ac:dyDescent="0.3">
      <c r="A155" s="15" t="s">
        <v>134</v>
      </c>
      <c r="B155" s="31" t="str">
        <f t="array" ref="B155">INDEX(Database!A:A, MATCH(C155, Database!B:B, 0))</f>
        <v>Wood</v>
      </c>
      <c r="C155" s="15" t="s">
        <v>34</v>
      </c>
      <c r="D155" s="32">
        <v>2.02</v>
      </c>
      <c r="E155" s="33">
        <f>VLOOKUP(C155,Database!$B$2:$C$219,2,FALSE)</f>
        <v>5200</v>
      </c>
      <c r="F155" s="32">
        <f t="shared" ref="F155:F161" si="12">D155*E155</f>
        <v>10504</v>
      </c>
    </row>
    <row r="156" spans="1:6" ht="14.25" customHeight="1" x14ac:dyDescent="0.3">
      <c r="A156" s="15" t="s">
        <v>134</v>
      </c>
      <c r="B156" s="31" t="str">
        <f t="array" ref="B156">INDEX(Database!A:A, MATCH(C156, Database!B:B, 0))</f>
        <v>Wood</v>
      </c>
      <c r="C156" s="15" t="s">
        <v>35</v>
      </c>
      <c r="D156" s="32">
        <f>SUM(D155)</f>
        <v>2.02</v>
      </c>
      <c r="E156" s="33">
        <f>VLOOKUP(C156,Database!$B$2:$C$219,2,FALSE)</f>
        <v>150</v>
      </c>
      <c r="F156" s="32">
        <f t="shared" si="12"/>
        <v>303</v>
      </c>
    </row>
    <row r="157" spans="1:6" ht="14.25" customHeight="1" x14ac:dyDescent="0.3">
      <c r="A157" s="15" t="s">
        <v>134</v>
      </c>
      <c r="B157" s="31" t="str">
        <f t="array" ref="B157">INDEX(Database!A:A, MATCH(C157, Database!B:B, 0))</f>
        <v>Wood</v>
      </c>
      <c r="C157" s="15" t="s">
        <v>36</v>
      </c>
      <c r="D157" s="32">
        <f>SUM(F155)</f>
        <v>10504</v>
      </c>
      <c r="E157" s="24">
        <f>VLOOKUP(C157,Database!$B$2:$C$219,2,FALSE)</f>
        <v>0.1</v>
      </c>
      <c r="F157" s="32">
        <f t="shared" si="12"/>
        <v>1050.4000000000001</v>
      </c>
    </row>
    <row r="158" spans="1:6" ht="14.25" customHeight="1" x14ac:dyDescent="0.3">
      <c r="A158" s="15" t="s">
        <v>134</v>
      </c>
      <c r="B158" s="31" t="str">
        <f t="array" ref="B158">INDEX(Database!A:A, MATCH(C158, Database!B:B, 0))</f>
        <v>Labour</v>
      </c>
      <c r="C158" s="15" t="s">
        <v>16</v>
      </c>
      <c r="D158" s="33">
        <v>1</v>
      </c>
      <c r="E158" s="34">
        <v>3000</v>
      </c>
      <c r="F158" s="33">
        <f t="shared" si="12"/>
        <v>3000</v>
      </c>
    </row>
    <row r="159" spans="1:6" ht="14.25" customHeight="1" x14ac:dyDescent="0.3">
      <c r="A159" s="15" t="s">
        <v>134</v>
      </c>
      <c r="B159" s="31" t="str">
        <f t="array" ref="B159">INDEX(Database!A:A, MATCH(C159, Database!B:B, 0))</f>
        <v>Polish</v>
      </c>
      <c r="C159" s="15" t="s">
        <v>37</v>
      </c>
      <c r="D159" s="32">
        <v>23</v>
      </c>
      <c r="E159" s="33">
        <f>VLOOKUP(C159,Database!$B$2:$C$219,2,FALSE)</f>
        <v>160</v>
      </c>
      <c r="F159" s="32">
        <f t="shared" si="12"/>
        <v>3680</v>
      </c>
    </row>
    <row r="160" spans="1:6" ht="14.25" customHeight="1" x14ac:dyDescent="0.3">
      <c r="A160" s="15" t="s">
        <v>134</v>
      </c>
      <c r="B160" s="31" t="str">
        <f t="array" ref="B160">INDEX(Database!A:A, MATCH(C160, Database!B:B, 0))</f>
        <v>Labour</v>
      </c>
      <c r="C160" s="15" t="s">
        <v>40</v>
      </c>
      <c r="D160" s="32">
        <v>6</v>
      </c>
      <c r="E160" s="33">
        <f>VLOOKUP(C160,Database!$B$2:$C$219,2,FALSE)</f>
        <v>150</v>
      </c>
      <c r="F160" s="32">
        <f t="shared" si="12"/>
        <v>900</v>
      </c>
    </row>
    <row r="161" spans="1:6" ht="14.25" customHeight="1" x14ac:dyDescent="0.3">
      <c r="A161" s="15" t="s">
        <v>134</v>
      </c>
      <c r="B161" s="31" t="str">
        <f t="array" ref="B161">INDEX(Database!A:A, MATCH(C161, Database!B:B, 0))</f>
        <v>Misc.</v>
      </c>
      <c r="C161" s="15" t="s">
        <v>20</v>
      </c>
      <c r="D161" s="32">
        <v>1</v>
      </c>
      <c r="E161" s="32">
        <v>1000</v>
      </c>
      <c r="F161" s="32">
        <f t="shared" si="12"/>
        <v>1000</v>
      </c>
    </row>
    <row r="162" spans="1:6" ht="14.25" customHeight="1" x14ac:dyDescent="0.3">
      <c r="A162" s="15" t="s">
        <v>134</v>
      </c>
      <c r="B162" s="35"/>
      <c r="C162" s="36" t="s">
        <v>9</v>
      </c>
      <c r="D162" s="35"/>
      <c r="E162" s="35"/>
      <c r="F162" s="37">
        <f>SUM(F155:F161)</f>
        <v>20437.400000000001</v>
      </c>
    </row>
    <row r="163" spans="1:6" ht="14.25" customHeight="1" x14ac:dyDescent="0.3"/>
    <row r="164" spans="1:6" ht="14.25" customHeight="1" x14ac:dyDescent="0.3">
      <c r="A164" s="15" t="s">
        <v>133</v>
      </c>
      <c r="B164" s="31" t="str">
        <f t="array" ref="B164">INDEX(Database!A:A, MATCH(C164, Database!B:B, 0))</f>
        <v>Wood</v>
      </c>
      <c r="C164" s="15" t="s">
        <v>34</v>
      </c>
      <c r="D164" s="32">
        <v>1.01</v>
      </c>
      <c r="E164" s="33">
        <f>VLOOKUP(C164,Database!$B$2:$C$219,2,FALSE)</f>
        <v>5200</v>
      </c>
      <c r="F164" s="32">
        <f t="shared" ref="F164:F173" si="13">D164*E164</f>
        <v>5252</v>
      </c>
    </row>
    <row r="165" spans="1:6" ht="14.25" customHeight="1" x14ac:dyDescent="0.3">
      <c r="A165" s="15" t="s">
        <v>133</v>
      </c>
      <c r="B165" s="31" t="str">
        <f t="array" ref="B165">INDEX(Database!A:A, MATCH(C165, Database!B:B, 0))</f>
        <v>Wood</v>
      </c>
      <c r="C165" s="15" t="s">
        <v>35</v>
      </c>
      <c r="D165" s="32">
        <f>SUM(D164)</f>
        <v>1.01</v>
      </c>
      <c r="E165" s="33">
        <f>VLOOKUP(C165,Database!$B$2:$C$219,2,FALSE)</f>
        <v>150</v>
      </c>
      <c r="F165" s="32">
        <f t="shared" si="13"/>
        <v>151.5</v>
      </c>
    </row>
    <row r="166" spans="1:6" ht="14.25" customHeight="1" x14ac:dyDescent="0.3">
      <c r="A166" s="15" t="s">
        <v>133</v>
      </c>
      <c r="B166" s="31" t="str">
        <f t="array" ref="B166">INDEX(Database!A:A, MATCH(C166, Database!B:B, 0))</f>
        <v>Wood</v>
      </c>
      <c r="C166" s="15" t="s">
        <v>36</v>
      </c>
      <c r="D166" s="32">
        <f>SUM(F164)</f>
        <v>5252</v>
      </c>
      <c r="E166" s="24">
        <f>VLOOKUP(C166,Database!$B$2:$C$219,2,FALSE)</f>
        <v>0.1</v>
      </c>
      <c r="F166" s="32">
        <f t="shared" si="13"/>
        <v>525.20000000000005</v>
      </c>
    </row>
    <row r="167" spans="1:6" ht="14.25" customHeight="1" x14ac:dyDescent="0.3">
      <c r="A167" s="15" t="s">
        <v>133</v>
      </c>
      <c r="B167" s="31" t="str">
        <f t="array" ref="B167">INDEX(Database!A:A, MATCH(C167, Database!B:B, 0))</f>
        <v>Labour</v>
      </c>
      <c r="C167" s="15" t="s">
        <v>16</v>
      </c>
      <c r="D167" s="33">
        <v>1</v>
      </c>
      <c r="E167" s="34">
        <v>3500</v>
      </c>
      <c r="F167" s="33">
        <f t="shared" si="13"/>
        <v>3500</v>
      </c>
    </row>
    <row r="168" spans="1:6" ht="14.25" customHeight="1" x14ac:dyDescent="0.3">
      <c r="A168" s="15" t="s">
        <v>133</v>
      </c>
      <c r="B168" s="31" t="str">
        <f t="array" ref="B168">INDEX(Database!A:A, MATCH(C168, Database!B:B, 0))</f>
        <v>Polish</v>
      </c>
      <c r="C168" s="15" t="s">
        <v>37</v>
      </c>
      <c r="D168" s="32">
        <v>12.5</v>
      </c>
      <c r="E168" s="33">
        <f>VLOOKUP(C168,Database!$B$2:$C$219,2,FALSE)</f>
        <v>160</v>
      </c>
      <c r="F168" s="32">
        <f t="shared" si="13"/>
        <v>2000</v>
      </c>
    </row>
    <row r="169" spans="1:6" ht="14.25" customHeight="1" x14ac:dyDescent="0.3">
      <c r="A169" s="15" t="s">
        <v>133</v>
      </c>
      <c r="B169" s="31" t="str">
        <f t="array" ref="B169">INDEX(Database!A:A, MATCH(C169, Database!B:B, 0))</f>
        <v>Material</v>
      </c>
      <c r="C169" s="15" t="s">
        <v>38</v>
      </c>
      <c r="D169" s="32">
        <f>8/32</f>
        <v>0.25</v>
      </c>
      <c r="E169" s="33">
        <f>VLOOKUP(C169,Database!$B$2:$C$219,2,FALSE)</f>
        <v>2600</v>
      </c>
      <c r="F169" s="32">
        <f t="shared" si="13"/>
        <v>650</v>
      </c>
    </row>
    <row r="170" spans="1:6" ht="14.25" customHeight="1" x14ac:dyDescent="0.3">
      <c r="A170" s="15" t="s">
        <v>133</v>
      </c>
      <c r="B170" s="31" t="str">
        <f t="array" ref="B170">INDEX(Database!A:A, MATCH(C170, Database!B:B, 0))</f>
        <v>Material</v>
      </c>
      <c r="C170" s="15" t="s">
        <v>39</v>
      </c>
      <c r="D170" s="32">
        <v>2</v>
      </c>
      <c r="E170" s="33">
        <f>VLOOKUP(C170,Database!$B$2:$C$219,2,FALSE)</f>
        <v>1200</v>
      </c>
      <c r="F170" s="32">
        <f t="shared" si="13"/>
        <v>2400</v>
      </c>
    </row>
    <row r="171" spans="1:6" ht="14.25" customHeight="1" x14ac:dyDescent="0.3">
      <c r="A171" s="15" t="s">
        <v>133</v>
      </c>
      <c r="B171" s="31" t="str">
        <f t="array" ref="B171">INDEX(Database!A:A, MATCH(C171, Database!B:B, 0))</f>
        <v>Upholstery</v>
      </c>
      <c r="C171" s="15" t="s">
        <v>18</v>
      </c>
      <c r="D171" s="32">
        <v>1</v>
      </c>
      <c r="E171" s="23">
        <v>9000</v>
      </c>
      <c r="F171" s="32">
        <f t="shared" si="13"/>
        <v>9000</v>
      </c>
    </row>
    <row r="172" spans="1:6" ht="14.25" customHeight="1" x14ac:dyDescent="0.3">
      <c r="A172" s="15" t="s">
        <v>133</v>
      </c>
      <c r="B172" s="31" t="str">
        <f t="array" ref="B172">INDEX(Database!A:A, MATCH(C172, Database!B:B, 0))</f>
        <v>Material</v>
      </c>
      <c r="C172" s="15" t="s">
        <v>52</v>
      </c>
      <c r="D172" s="32">
        <v>2</v>
      </c>
      <c r="E172" s="33">
        <f>VLOOKUP(C172,Database!$B$2:$C$219,2,FALSE)</f>
        <v>300</v>
      </c>
      <c r="F172" s="32">
        <f t="shared" si="13"/>
        <v>600</v>
      </c>
    </row>
    <row r="173" spans="1:6" ht="14.25" customHeight="1" x14ac:dyDescent="0.3">
      <c r="A173" s="15" t="s">
        <v>133</v>
      </c>
      <c r="B173" s="31" t="str">
        <f t="array" ref="B173">INDEX(Database!A:A, MATCH(C173, Database!B:B, 0))</f>
        <v>Misc.</v>
      </c>
      <c r="C173" s="15" t="s">
        <v>20</v>
      </c>
      <c r="D173" s="32">
        <v>1</v>
      </c>
      <c r="E173" s="32">
        <v>1000</v>
      </c>
      <c r="F173" s="32">
        <f t="shared" si="13"/>
        <v>1000</v>
      </c>
    </row>
    <row r="174" spans="1:6" ht="14.25" customHeight="1" x14ac:dyDescent="0.3">
      <c r="A174" s="15" t="s">
        <v>133</v>
      </c>
      <c r="B174" s="35"/>
      <c r="C174" s="36" t="s">
        <v>9</v>
      </c>
      <c r="D174" s="35"/>
      <c r="E174" s="35"/>
      <c r="F174" s="37">
        <f>SUM(F164:F173)</f>
        <v>25078.7</v>
      </c>
    </row>
    <row r="175" spans="1:6" ht="14.25" customHeight="1" x14ac:dyDescent="0.3"/>
    <row r="176" spans="1:6" ht="14.25" customHeight="1" x14ac:dyDescent="0.3">
      <c r="A176" s="15" t="s">
        <v>132</v>
      </c>
      <c r="B176" s="31" t="str">
        <f t="array" ref="B176">INDEX(Database!A:A, MATCH(C176, Database!B:B, 0))</f>
        <v>Wood</v>
      </c>
      <c r="C176" s="15" t="s">
        <v>34</v>
      </c>
      <c r="D176" s="32">
        <v>1.46</v>
      </c>
      <c r="E176" s="33">
        <f>VLOOKUP(C176,Database!$B$2:$C$219,2,FALSE)</f>
        <v>5200</v>
      </c>
      <c r="F176" s="32">
        <f t="shared" ref="F176:F184" si="14">D176*E176</f>
        <v>7592</v>
      </c>
    </row>
    <row r="177" spans="1:6" ht="14.25" customHeight="1" x14ac:dyDescent="0.3">
      <c r="A177" s="15" t="s">
        <v>132</v>
      </c>
      <c r="B177" s="31" t="str">
        <f t="array" ref="B177">INDEX(Database!A:A, MATCH(C177, Database!B:B, 0))</f>
        <v>Wood</v>
      </c>
      <c r="C177" s="15" t="s">
        <v>35</v>
      </c>
      <c r="D177" s="32">
        <f>SUM(D176)</f>
        <v>1.46</v>
      </c>
      <c r="E177" s="33">
        <f>VLOOKUP(C177,Database!$B$2:$C$219,2,FALSE)</f>
        <v>150</v>
      </c>
      <c r="F177" s="32">
        <f t="shared" si="14"/>
        <v>219</v>
      </c>
    </row>
    <row r="178" spans="1:6" ht="14.25" customHeight="1" x14ac:dyDescent="0.3">
      <c r="A178" s="15" t="s">
        <v>132</v>
      </c>
      <c r="B178" s="31" t="str">
        <f t="array" ref="B178">INDEX(Database!A:A, MATCH(C178, Database!B:B, 0))</f>
        <v>Wood</v>
      </c>
      <c r="C178" s="15" t="s">
        <v>36</v>
      </c>
      <c r="D178" s="32">
        <f>SUM(F176)</f>
        <v>7592</v>
      </c>
      <c r="E178" s="24">
        <f>VLOOKUP(C178,Database!$B$2:$C$219,2,FALSE)</f>
        <v>0.1</v>
      </c>
      <c r="F178" s="32">
        <f t="shared" si="14"/>
        <v>759.2</v>
      </c>
    </row>
    <row r="179" spans="1:6" ht="14.25" customHeight="1" x14ac:dyDescent="0.3">
      <c r="A179" s="15" t="s">
        <v>132</v>
      </c>
      <c r="B179" s="31" t="str">
        <f t="array" ref="B179">INDEX(Database!A:A, MATCH(C179, Database!B:B, 0))</f>
        <v>Labour</v>
      </c>
      <c r="C179" s="15" t="s">
        <v>16</v>
      </c>
      <c r="D179" s="33">
        <v>1</v>
      </c>
      <c r="E179" s="34">
        <v>6500</v>
      </c>
      <c r="F179" s="33">
        <f t="shared" si="14"/>
        <v>6500</v>
      </c>
    </row>
    <row r="180" spans="1:6" ht="14.25" customHeight="1" x14ac:dyDescent="0.3">
      <c r="A180" s="15" t="s">
        <v>132</v>
      </c>
      <c r="B180" s="31" t="str">
        <f t="array" ref="B180">INDEX(Database!A:A, MATCH(C180, Database!B:B, 0))</f>
        <v>Polish</v>
      </c>
      <c r="C180" s="15" t="s">
        <v>37</v>
      </c>
      <c r="D180" s="32">
        <v>17</v>
      </c>
      <c r="E180" s="33">
        <f>VLOOKUP(C180,Database!$B$2:$C$219,2,FALSE)</f>
        <v>160</v>
      </c>
      <c r="F180" s="32">
        <f t="shared" si="14"/>
        <v>2720</v>
      </c>
    </row>
    <row r="181" spans="1:6" ht="14.25" customHeight="1" x14ac:dyDescent="0.3">
      <c r="A181" s="15" t="s">
        <v>132</v>
      </c>
      <c r="B181" s="31" t="str">
        <f t="array" ref="B181">INDEX(Database!A:A, MATCH(C181, Database!B:B, 0))</f>
        <v>Labour</v>
      </c>
      <c r="C181" s="15" t="s">
        <v>41</v>
      </c>
      <c r="D181" s="32">
        <v>2</v>
      </c>
      <c r="E181" s="33">
        <f>VLOOKUP(C181,Database!$B$2:$C$219,2,FALSE)</f>
        <v>650</v>
      </c>
      <c r="F181" s="32">
        <f t="shared" si="14"/>
        <v>1300</v>
      </c>
    </row>
    <row r="182" spans="1:6" ht="14.25" customHeight="1" x14ac:dyDescent="0.3">
      <c r="A182" s="15" t="s">
        <v>132</v>
      </c>
      <c r="B182" s="31" t="str">
        <f t="array" ref="B182">INDEX(Database!A:A, MATCH(C182, Database!B:B, 0))</f>
        <v>Upholstery</v>
      </c>
      <c r="C182" s="15" t="s">
        <v>53</v>
      </c>
      <c r="D182" s="32">
        <v>1</v>
      </c>
      <c r="E182" s="33">
        <f>VLOOKUP(C182,Database!$B$2:$C$219,2,FALSE)</f>
        <v>1000</v>
      </c>
      <c r="F182" s="32">
        <f t="shared" si="14"/>
        <v>1000</v>
      </c>
    </row>
    <row r="183" spans="1:6" ht="14.25" customHeight="1" x14ac:dyDescent="0.3">
      <c r="A183" s="15" t="s">
        <v>132</v>
      </c>
      <c r="B183" s="31" t="str">
        <f t="array" ref="B183">INDEX(Database!A:A, MATCH(C183, Database!B:B, 0))</f>
        <v>Material</v>
      </c>
      <c r="C183" s="15" t="s">
        <v>52</v>
      </c>
      <c r="D183" s="32">
        <v>2</v>
      </c>
      <c r="E183" s="33">
        <f>VLOOKUP(C183,Database!$B$2:$C$219,2,FALSE)</f>
        <v>300</v>
      </c>
      <c r="F183" s="32">
        <f t="shared" si="14"/>
        <v>600</v>
      </c>
    </row>
    <row r="184" spans="1:6" ht="14.25" customHeight="1" x14ac:dyDescent="0.3">
      <c r="A184" s="15" t="s">
        <v>132</v>
      </c>
      <c r="B184" s="31" t="str">
        <f t="array" ref="B184">INDEX(Database!A:A, MATCH(C184, Database!B:B, 0))</f>
        <v>Misc.</v>
      </c>
      <c r="C184" s="15" t="s">
        <v>20</v>
      </c>
      <c r="D184" s="32">
        <v>1</v>
      </c>
      <c r="E184" s="32">
        <v>1000</v>
      </c>
      <c r="F184" s="32">
        <f t="shared" si="14"/>
        <v>1000</v>
      </c>
    </row>
    <row r="185" spans="1:6" ht="14.25" customHeight="1" x14ac:dyDescent="0.3">
      <c r="A185" s="15" t="s">
        <v>132</v>
      </c>
      <c r="B185" s="35"/>
      <c r="C185" s="36" t="s">
        <v>9</v>
      </c>
      <c r="D185" s="35"/>
      <c r="E185" s="35"/>
      <c r="F185" s="37">
        <f>SUM(F176:F184)</f>
        <v>21690.2</v>
      </c>
    </row>
    <row r="186" spans="1:6" ht="14.25" customHeight="1" x14ac:dyDescent="0.3"/>
    <row r="187" spans="1:6" ht="14.25" customHeight="1" x14ac:dyDescent="0.3">
      <c r="A187" s="15" t="s">
        <v>131</v>
      </c>
      <c r="B187" s="31" t="str">
        <f t="array" ref="B187">INDEX(Database!A:A, MATCH(C187, Database!B:B, 0))</f>
        <v>Wood</v>
      </c>
      <c r="C187" s="15" t="s">
        <v>34</v>
      </c>
      <c r="D187" s="32">
        <v>0.67</v>
      </c>
      <c r="E187" s="33">
        <f>VLOOKUP(C187,Database!$B$2:$C$219,2,FALSE)</f>
        <v>5200</v>
      </c>
      <c r="F187" s="32">
        <f t="shared" ref="F187:F194" si="15">D187*E187</f>
        <v>3484</v>
      </c>
    </row>
    <row r="188" spans="1:6" ht="14.25" customHeight="1" x14ac:dyDescent="0.3">
      <c r="A188" s="15" t="s">
        <v>131</v>
      </c>
      <c r="B188" s="31" t="str">
        <f t="array" ref="B188">INDEX(Database!A:A, MATCH(C188, Database!B:B, 0))</f>
        <v>Wood</v>
      </c>
      <c r="C188" s="15" t="s">
        <v>35</v>
      </c>
      <c r="D188" s="32">
        <f>SUM(D187)</f>
        <v>0.67</v>
      </c>
      <c r="E188" s="33">
        <f>VLOOKUP(C188,Database!$B$2:$C$219,2,FALSE)</f>
        <v>150</v>
      </c>
      <c r="F188" s="32">
        <f t="shared" si="15"/>
        <v>100.5</v>
      </c>
    </row>
    <row r="189" spans="1:6" ht="14.25" customHeight="1" x14ac:dyDescent="0.3">
      <c r="A189" s="15" t="s">
        <v>131</v>
      </c>
      <c r="B189" s="31" t="str">
        <f t="array" ref="B189">INDEX(Database!A:A, MATCH(C189, Database!B:B, 0))</f>
        <v>Wood</v>
      </c>
      <c r="C189" s="15" t="s">
        <v>36</v>
      </c>
      <c r="D189" s="32">
        <f>SUM(F187)</f>
        <v>3484</v>
      </c>
      <c r="E189" s="24">
        <f>VLOOKUP(C189,Database!$B$2:$C$219,2,FALSE)</f>
        <v>0.1</v>
      </c>
      <c r="F189" s="32">
        <f t="shared" si="15"/>
        <v>348.40000000000003</v>
      </c>
    </row>
    <row r="190" spans="1:6" ht="14.25" customHeight="1" x14ac:dyDescent="0.3">
      <c r="A190" s="15" t="s">
        <v>131</v>
      </c>
      <c r="B190" s="31" t="str">
        <f t="array" ref="B190">INDEX(Database!A:A, MATCH(C190, Database!B:B, 0))</f>
        <v>Labour</v>
      </c>
      <c r="C190" s="15" t="s">
        <v>16</v>
      </c>
      <c r="D190" s="33">
        <v>1</v>
      </c>
      <c r="E190" s="34">
        <v>2000</v>
      </c>
      <c r="F190" s="33">
        <f t="shared" si="15"/>
        <v>2000</v>
      </c>
    </row>
    <row r="191" spans="1:6" ht="14.25" customHeight="1" x14ac:dyDescent="0.3">
      <c r="A191" s="15" t="s">
        <v>131</v>
      </c>
      <c r="B191" s="31" t="str">
        <f t="array" ref="B191">INDEX(Database!A:A, MATCH(C191, Database!B:B, 0))</f>
        <v>Polish</v>
      </c>
      <c r="C191" s="15" t="s">
        <v>37</v>
      </c>
      <c r="D191" s="32">
        <v>9</v>
      </c>
      <c r="E191" s="33">
        <f>VLOOKUP(C191,Database!$B$2:$C$219,2,FALSE)</f>
        <v>160</v>
      </c>
      <c r="F191" s="32">
        <f t="shared" si="15"/>
        <v>1440</v>
      </c>
    </row>
    <row r="192" spans="1:6" ht="14.25" customHeight="1" x14ac:dyDescent="0.3">
      <c r="A192" s="15" t="s">
        <v>131</v>
      </c>
      <c r="B192" s="31" t="str">
        <f t="array" ref="B192">INDEX(Database!A:A, MATCH(C192, Database!B:B, 0))</f>
        <v>Material</v>
      </c>
      <c r="C192" s="15" t="s">
        <v>39</v>
      </c>
      <c r="D192" s="32">
        <v>2</v>
      </c>
      <c r="E192" s="33">
        <f>VLOOKUP(C192,Database!$B$2:$C$219,2,FALSE)</f>
        <v>1200</v>
      </c>
      <c r="F192" s="32">
        <f t="shared" si="15"/>
        <v>2400</v>
      </c>
    </row>
    <row r="193" spans="1:6" ht="14.25" customHeight="1" x14ac:dyDescent="0.3">
      <c r="A193" s="15" t="s">
        <v>131</v>
      </c>
      <c r="B193" s="31" t="str">
        <f t="array" ref="B193">INDEX(Database!A:A, MATCH(C193, Database!B:B, 0))</f>
        <v>Upholstery</v>
      </c>
      <c r="C193" s="15" t="s">
        <v>18</v>
      </c>
      <c r="D193" s="32">
        <v>1</v>
      </c>
      <c r="E193" s="33">
        <v>8000</v>
      </c>
      <c r="F193" s="32">
        <f t="shared" si="15"/>
        <v>8000</v>
      </c>
    </row>
    <row r="194" spans="1:6" ht="14.25" customHeight="1" x14ac:dyDescent="0.3">
      <c r="A194" s="15" t="s">
        <v>131</v>
      </c>
      <c r="B194" s="31" t="str">
        <f t="array" ref="B194">INDEX(Database!A:A, MATCH(C194, Database!B:B, 0))</f>
        <v>Misc.</v>
      </c>
      <c r="C194" s="15" t="s">
        <v>20</v>
      </c>
      <c r="D194" s="32">
        <v>1</v>
      </c>
      <c r="E194" s="32">
        <v>1000</v>
      </c>
      <c r="F194" s="32">
        <f t="shared" si="15"/>
        <v>1000</v>
      </c>
    </row>
    <row r="195" spans="1:6" ht="14.25" customHeight="1" x14ac:dyDescent="0.3">
      <c r="A195" s="15" t="s">
        <v>131</v>
      </c>
      <c r="B195" s="35"/>
      <c r="C195" s="36" t="s">
        <v>9</v>
      </c>
      <c r="D195" s="35"/>
      <c r="E195" s="35"/>
      <c r="F195" s="37">
        <f>SUM(F187:F194)</f>
        <v>18772.900000000001</v>
      </c>
    </row>
    <row r="196" spans="1:6" ht="14.25" customHeight="1" x14ac:dyDescent="0.3"/>
    <row r="197" spans="1:6" ht="14.25" customHeight="1" x14ac:dyDescent="0.3">
      <c r="A197" s="15" t="s">
        <v>130</v>
      </c>
      <c r="B197" s="31" t="str">
        <f t="array" ref="B197">INDEX(Database!A:A, MATCH(C197, Database!B:B, 0))</f>
        <v>Wood</v>
      </c>
      <c r="C197" s="15" t="s">
        <v>34</v>
      </c>
      <c r="D197" s="32">
        <v>1.65</v>
      </c>
      <c r="E197" s="33">
        <f>VLOOKUP(C197,Database!$B$2:$C$219,2,FALSE)</f>
        <v>5200</v>
      </c>
      <c r="F197" s="32">
        <f t="shared" ref="F197:F205" si="16">D197*E197</f>
        <v>8580</v>
      </c>
    </row>
    <row r="198" spans="1:6" ht="14.25" customHeight="1" x14ac:dyDescent="0.3">
      <c r="A198" s="15" t="s">
        <v>130</v>
      </c>
      <c r="B198" s="31" t="str">
        <f t="array" ref="B198">INDEX(Database!A:A, MATCH(C198, Database!B:B, 0))</f>
        <v>Wood</v>
      </c>
      <c r="C198" s="15" t="s">
        <v>35</v>
      </c>
      <c r="D198" s="32">
        <f>SUM(D197)</f>
        <v>1.65</v>
      </c>
      <c r="E198" s="33">
        <f>VLOOKUP(C198,Database!$B$2:$C$219,2,FALSE)</f>
        <v>150</v>
      </c>
      <c r="F198" s="32">
        <f t="shared" si="16"/>
        <v>247.5</v>
      </c>
    </row>
    <row r="199" spans="1:6" ht="14.25" customHeight="1" x14ac:dyDescent="0.3">
      <c r="A199" s="15" t="s">
        <v>130</v>
      </c>
      <c r="B199" s="31" t="str">
        <f t="array" ref="B199">INDEX(Database!A:A, MATCH(C199, Database!B:B, 0))</f>
        <v>Wood</v>
      </c>
      <c r="C199" s="15" t="s">
        <v>36</v>
      </c>
      <c r="D199" s="32">
        <f>SUM(F197)</f>
        <v>8580</v>
      </c>
      <c r="E199" s="24">
        <f>VLOOKUP(C199,Database!$B$2:$C$219,2,FALSE)</f>
        <v>0.1</v>
      </c>
      <c r="F199" s="32">
        <f t="shared" si="16"/>
        <v>858</v>
      </c>
    </row>
    <row r="200" spans="1:6" ht="14.25" customHeight="1" x14ac:dyDescent="0.3">
      <c r="A200" s="15" t="s">
        <v>130</v>
      </c>
      <c r="B200" s="31" t="str">
        <f t="array" ref="B200">INDEX(Database!A:A, MATCH(C200, Database!B:B, 0))</f>
        <v>Labour</v>
      </c>
      <c r="C200" s="15" t="s">
        <v>16</v>
      </c>
      <c r="D200" s="33">
        <v>1</v>
      </c>
      <c r="E200" s="34">
        <v>4500</v>
      </c>
      <c r="F200" s="33">
        <f t="shared" si="16"/>
        <v>4500</v>
      </c>
    </row>
    <row r="201" spans="1:6" ht="14.25" customHeight="1" x14ac:dyDescent="0.3">
      <c r="A201" s="15" t="s">
        <v>130</v>
      </c>
      <c r="B201" s="31" t="str">
        <f t="array" ref="B201">INDEX(Database!A:A, MATCH(C201, Database!B:B, 0))</f>
        <v>Polish</v>
      </c>
      <c r="C201" s="15" t="s">
        <v>37</v>
      </c>
      <c r="D201" s="32">
        <v>17</v>
      </c>
      <c r="E201" s="33">
        <f>VLOOKUP(C201,Database!$B$2:$C$219,2,FALSE)</f>
        <v>160</v>
      </c>
      <c r="F201" s="32">
        <f t="shared" si="16"/>
        <v>2720</v>
      </c>
    </row>
    <row r="202" spans="1:6" ht="14.25" customHeight="1" x14ac:dyDescent="0.3">
      <c r="A202" s="15" t="s">
        <v>130</v>
      </c>
      <c r="B202" s="31" t="str">
        <f t="array" ref="B202">INDEX(Database!A:A, MATCH(C202, Database!B:B, 0))</f>
        <v>Material</v>
      </c>
      <c r="C202" s="15" t="s">
        <v>38</v>
      </c>
      <c r="D202" s="32">
        <f>7/32</f>
        <v>0.21875</v>
      </c>
      <c r="E202" s="33">
        <f>VLOOKUP(C202,Database!$B$2:$C$219,2,FALSE)</f>
        <v>2600</v>
      </c>
      <c r="F202" s="32">
        <f t="shared" si="16"/>
        <v>568.75</v>
      </c>
    </row>
    <row r="203" spans="1:6" ht="14.25" customHeight="1" x14ac:dyDescent="0.3">
      <c r="A203" s="15" t="s">
        <v>130</v>
      </c>
      <c r="B203" s="31" t="str">
        <f t="array" ref="B203">INDEX(Database!A:A, MATCH(C203, Database!B:B, 0))</f>
        <v>Material</v>
      </c>
      <c r="C203" s="15" t="s">
        <v>39</v>
      </c>
      <c r="D203" s="32">
        <v>2</v>
      </c>
      <c r="E203" s="33">
        <f>VLOOKUP(C203,Database!$B$2:$C$219,2,FALSE)</f>
        <v>1200</v>
      </c>
      <c r="F203" s="32">
        <f t="shared" si="16"/>
        <v>2400</v>
      </c>
    </row>
    <row r="204" spans="1:6" ht="14.25" customHeight="1" x14ac:dyDescent="0.3">
      <c r="A204" s="15" t="s">
        <v>130</v>
      </c>
      <c r="B204" s="31" t="str">
        <f t="array" ref="B204">INDEX(Database!A:A, MATCH(C204, Database!B:B, 0))</f>
        <v>Upholstery</v>
      </c>
      <c r="C204" s="15" t="s">
        <v>18</v>
      </c>
      <c r="D204" s="32">
        <v>1</v>
      </c>
      <c r="E204" s="33">
        <v>6000</v>
      </c>
      <c r="F204" s="32">
        <f t="shared" si="16"/>
        <v>6000</v>
      </c>
    </row>
    <row r="205" spans="1:6" ht="14.25" customHeight="1" x14ac:dyDescent="0.3">
      <c r="A205" s="15" t="s">
        <v>130</v>
      </c>
      <c r="B205" s="31" t="str">
        <f t="array" ref="B205">INDEX(Database!A:A, MATCH(C205, Database!B:B, 0))</f>
        <v>Misc.</v>
      </c>
      <c r="C205" s="15" t="s">
        <v>20</v>
      </c>
      <c r="D205" s="32">
        <v>1</v>
      </c>
      <c r="E205" s="32">
        <v>1000</v>
      </c>
      <c r="F205" s="32">
        <f t="shared" si="16"/>
        <v>1000</v>
      </c>
    </row>
    <row r="206" spans="1:6" ht="14.25" customHeight="1" x14ac:dyDescent="0.3">
      <c r="A206" s="15" t="s">
        <v>130</v>
      </c>
      <c r="B206" s="35"/>
      <c r="C206" s="36" t="s">
        <v>9</v>
      </c>
      <c r="D206" s="35"/>
      <c r="E206" s="35"/>
      <c r="F206" s="37">
        <f>SUM(F197:F205)</f>
        <v>26874.25</v>
      </c>
    </row>
    <row r="207" spans="1:6" ht="14.25" customHeight="1" x14ac:dyDescent="0.3"/>
    <row r="208" spans="1:6" ht="14.25" customHeight="1" x14ac:dyDescent="0.3">
      <c r="A208" s="15" t="s">
        <v>129</v>
      </c>
      <c r="B208" s="31" t="str">
        <f t="array" ref="B208">INDEX(Database!A:A, MATCH(C208, Database!B:B, 0))</f>
        <v>Wood</v>
      </c>
      <c r="C208" s="15" t="s">
        <v>34</v>
      </c>
      <c r="D208" s="32">
        <v>1.55</v>
      </c>
      <c r="E208" s="33">
        <f>VLOOKUP(C208,Database!$B$2:$C$219,2,FALSE)</f>
        <v>5200</v>
      </c>
      <c r="F208" s="32">
        <f t="shared" ref="F208:F213" si="17">D208*E208</f>
        <v>8060</v>
      </c>
    </row>
    <row r="209" spans="1:6" ht="14.25" customHeight="1" x14ac:dyDescent="0.3">
      <c r="A209" s="15" t="s">
        <v>129</v>
      </c>
      <c r="B209" s="31" t="str">
        <f t="array" ref="B209">INDEX(Database!A:A, MATCH(C209, Database!B:B, 0))</f>
        <v>Wood</v>
      </c>
      <c r="C209" s="15" t="s">
        <v>35</v>
      </c>
      <c r="D209" s="32">
        <f>SUM(D208)</f>
        <v>1.55</v>
      </c>
      <c r="E209" s="33">
        <f>VLOOKUP(C209,Database!$B$2:$C$219,2,FALSE)</f>
        <v>150</v>
      </c>
      <c r="F209" s="32">
        <f t="shared" si="17"/>
        <v>232.5</v>
      </c>
    </row>
    <row r="210" spans="1:6" ht="14.25" customHeight="1" x14ac:dyDescent="0.3">
      <c r="A210" s="15" t="s">
        <v>129</v>
      </c>
      <c r="B210" s="31" t="str">
        <f t="array" ref="B210">INDEX(Database!A:A, MATCH(C210, Database!B:B, 0))</f>
        <v>Wood</v>
      </c>
      <c r="C210" s="15" t="s">
        <v>36</v>
      </c>
      <c r="D210" s="32">
        <f>SUM(F208)</f>
        <v>8060</v>
      </c>
      <c r="E210" s="24">
        <f>VLOOKUP(C210,Database!$B$2:$C$219,2,FALSE)</f>
        <v>0.1</v>
      </c>
      <c r="F210" s="32">
        <f t="shared" si="17"/>
        <v>806</v>
      </c>
    </row>
    <row r="211" spans="1:6" ht="14.25" customHeight="1" x14ac:dyDescent="0.3">
      <c r="A211" s="15" t="s">
        <v>129</v>
      </c>
      <c r="B211" s="31" t="str">
        <f t="array" ref="B211">INDEX(Database!A:A, MATCH(C211, Database!B:B, 0))</f>
        <v>Labour</v>
      </c>
      <c r="C211" s="15" t="s">
        <v>16</v>
      </c>
      <c r="D211" s="33">
        <v>1</v>
      </c>
      <c r="E211" s="34">
        <v>4000</v>
      </c>
      <c r="F211" s="33">
        <f t="shared" si="17"/>
        <v>4000</v>
      </c>
    </row>
    <row r="212" spans="1:6" ht="14.25" customHeight="1" x14ac:dyDescent="0.3">
      <c r="A212" s="15" t="s">
        <v>129</v>
      </c>
      <c r="B212" s="31" t="str">
        <f t="array" ref="B212">INDEX(Database!A:A, MATCH(C212, Database!B:B, 0))</f>
        <v>Polish</v>
      </c>
      <c r="C212" s="15" t="s">
        <v>37</v>
      </c>
      <c r="D212" s="32">
        <v>24</v>
      </c>
      <c r="E212" s="33">
        <f>VLOOKUP(C212,Database!$B$2:$C$219,2,FALSE)</f>
        <v>160</v>
      </c>
      <c r="F212" s="32">
        <f t="shared" si="17"/>
        <v>3840</v>
      </c>
    </row>
    <row r="213" spans="1:6" ht="14.25" customHeight="1" x14ac:dyDescent="0.3">
      <c r="A213" s="15" t="s">
        <v>129</v>
      </c>
      <c r="B213" s="31" t="str">
        <f t="array" ref="B213">INDEX(Database!A:A, MATCH(C213, Database!B:B, 0))</f>
        <v>Misc.</v>
      </c>
      <c r="C213" s="15" t="s">
        <v>20</v>
      </c>
      <c r="D213" s="32">
        <v>1</v>
      </c>
      <c r="E213" s="32">
        <v>1000</v>
      </c>
      <c r="F213" s="32">
        <f t="shared" si="17"/>
        <v>1000</v>
      </c>
    </row>
    <row r="214" spans="1:6" ht="14.25" customHeight="1" x14ac:dyDescent="0.3">
      <c r="A214" s="15" t="s">
        <v>129</v>
      </c>
      <c r="B214" s="35"/>
      <c r="C214" s="36" t="s">
        <v>9</v>
      </c>
      <c r="D214" s="35"/>
      <c r="E214" s="35"/>
      <c r="F214" s="37">
        <f>SUM(F208:F213)</f>
        <v>17938.5</v>
      </c>
    </row>
    <row r="215" spans="1:6" ht="14.25" customHeight="1" x14ac:dyDescent="0.3"/>
    <row r="216" spans="1:6" ht="14.25" customHeight="1" x14ac:dyDescent="0.3">
      <c r="A216" s="15" t="s">
        <v>128</v>
      </c>
      <c r="B216" s="31" t="str">
        <f t="array" ref="B216">INDEX(Database!A:A, MATCH(C216, Database!B:B, 0))</f>
        <v>Wood</v>
      </c>
      <c r="C216" s="15" t="s">
        <v>34</v>
      </c>
      <c r="D216" s="32">
        <v>0.61</v>
      </c>
      <c r="E216" s="33">
        <f>VLOOKUP(C216,Database!$B$2:$C$219,2,FALSE)</f>
        <v>5200</v>
      </c>
      <c r="F216" s="32">
        <f t="shared" ref="F216:F224" si="18">D216*E216</f>
        <v>3172</v>
      </c>
    </row>
    <row r="217" spans="1:6" ht="14.25" customHeight="1" x14ac:dyDescent="0.3">
      <c r="A217" s="15" t="s">
        <v>128</v>
      </c>
      <c r="B217" s="31" t="str">
        <f t="array" ref="B217">INDEX(Database!A:A, MATCH(C217, Database!B:B, 0))</f>
        <v>Wood</v>
      </c>
      <c r="C217" s="15" t="s">
        <v>35</v>
      </c>
      <c r="D217" s="32">
        <f>SUM(D216)</f>
        <v>0.61</v>
      </c>
      <c r="E217" s="33">
        <f>VLOOKUP(C217,Database!$B$2:$C$219,2,FALSE)</f>
        <v>150</v>
      </c>
      <c r="F217" s="32">
        <f t="shared" si="18"/>
        <v>91.5</v>
      </c>
    </row>
    <row r="218" spans="1:6" ht="14.25" customHeight="1" x14ac:dyDescent="0.3">
      <c r="A218" s="15" t="s">
        <v>128</v>
      </c>
      <c r="B218" s="31" t="str">
        <f t="array" ref="B218">INDEX(Database!A:A, MATCH(C218, Database!B:B, 0))</f>
        <v>Wood</v>
      </c>
      <c r="C218" s="15" t="s">
        <v>36</v>
      </c>
      <c r="D218" s="32">
        <f>SUM(F216)</f>
        <v>3172</v>
      </c>
      <c r="E218" s="24">
        <f>VLOOKUP(C218,Database!$B$2:$C$219,2,FALSE)</f>
        <v>0.1</v>
      </c>
      <c r="F218" s="32">
        <f t="shared" si="18"/>
        <v>317.20000000000005</v>
      </c>
    </row>
    <row r="219" spans="1:6" ht="14.25" customHeight="1" x14ac:dyDescent="0.3">
      <c r="A219" s="15" t="s">
        <v>128</v>
      </c>
      <c r="B219" s="31" t="str">
        <f t="array" ref="B219">INDEX(Database!A:A, MATCH(C219, Database!B:B, 0))</f>
        <v>Labour</v>
      </c>
      <c r="C219" s="15" t="s">
        <v>16</v>
      </c>
      <c r="D219" s="33">
        <v>1</v>
      </c>
      <c r="E219" s="34">
        <v>3000</v>
      </c>
      <c r="F219" s="33">
        <f t="shared" si="18"/>
        <v>3000</v>
      </c>
    </row>
    <row r="220" spans="1:6" ht="14.25" customHeight="1" x14ac:dyDescent="0.3">
      <c r="A220" s="15" t="s">
        <v>128</v>
      </c>
      <c r="B220" s="31" t="str">
        <f t="array" ref="B220">INDEX(Database!A:A, MATCH(C220, Database!B:B, 0))</f>
        <v>Polish</v>
      </c>
      <c r="C220" s="15" t="s">
        <v>37</v>
      </c>
      <c r="D220" s="32">
        <v>5.5</v>
      </c>
      <c r="E220" s="33">
        <f>VLOOKUP(C220,Database!$B$2:$C$219,2,FALSE)</f>
        <v>160</v>
      </c>
      <c r="F220" s="32">
        <f t="shared" si="18"/>
        <v>880</v>
      </c>
    </row>
    <row r="221" spans="1:6" ht="14.25" customHeight="1" x14ac:dyDescent="0.3">
      <c r="A221" s="15" t="s">
        <v>128</v>
      </c>
      <c r="B221" s="31" t="str">
        <f t="array" ref="B221">INDEX(Database!A:A, MATCH(C221, Database!B:B, 0))</f>
        <v>Labour</v>
      </c>
      <c r="C221" s="15" t="s">
        <v>40</v>
      </c>
      <c r="D221" s="32">
        <v>3</v>
      </c>
      <c r="E221" s="33">
        <f>VLOOKUP(C221,Database!$B$2:$C$219,2,FALSE)</f>
        <v>150</v>
      </c>
      <c r="F221" s="32">
        <f t="shared" si="18"/>
        <v>450</v>
      </c>
    </row>
    <row r="222" spans="1:6" ht="14.25" customHeight="1" x14ac:dyDescent="0.3">
      <c r="A222" s="15" t="s">
        <v>128</v>
      </c>
      <c r="B222" s="31" t="str">
        <f t="array" ref="B222">INDEX(Database!A:A, MATCH(C222, Database!B:B, 0))</f>
        <v>Material</v>
      </c>
      <c r="C222" s="15" t="s">
        <v>39</v>
      </c>
      <c r="D222" s="32">
        <v>1</v>
      </c>
      <c r="E222" s="33">
        <f>VLOOKUP(C222,Database!$B$2:$C$219,2,FALSE)</f>
        <v>1200</v>
      </c>
      <c r="F222" s="32">
        <f t="shared" si="18"/>
        <v>1200</v>
      </c>
    </row>
    <row r="223" spans="1:6" ht="14.25" customHeight="1" x14ac:dyDescent="0.3">
      <c r="A223" s="15" t="s">
        <v>128</v>
      </c>
      <c r="B223" s="31" t="str">
        <f t="array" ref="B223">INDEX(Database!A:A, MATCH(C223, Database!B:B, 0))</f>
        <v>Upholstery</v>
      </c>
      <c r="C223" s="15" t="s">
        <v>18</v>
      </c>
      <c r="D223" s="32">
        <v>1</v>
      </c>
      <c r="E223" s="33">
        <v>4000</v>
      </c>
      <c r="F223" s="32">
        <f t="shared" si="18"/>
        <v>4000</v>
      </c>
    </row>
    <row r="224" spans="1:6" ht="14.25" customHeight="1" x14ac:dyDescent="0.3">
      <c r="A224" s="15" t="s">
        <v>128</v>
      </c>
      <c r="B224" s="31" t="str">
        <f t="array" ref="B224">INDEX(Database!A:A, MATCH(C224, Database!B:B, 0))</f>
        <v>Misc.</v>
      </c>
      <c r="C224" s="15" t="s">
        <v>20</v>
      </c>
      <c r="D224" s="32">
        <v>1</v>
      </c>
      <c r="E224" s="32">
        <v>1000</v>
      </c>
      <c r="F224" s="32">
        <f t="shared" si="18"/>
        <v>1000</v>
      </c>
    </row>
    <row r="225" spans="1:6" ht="14.25" customHeight="1" x14ac:dyDescent="0.3">
      <c r="A225" s="15" t="s">
        <v>128</v>
      </c>
      <c r="B225" s="35"/>
      <c r="C225" s="36" t="s">
        <v>9</v>
      </c>
      <c r="D225" s="35"/>
      <c r="E225" s="35"/>
      <c r="F225" s="37">
        <f>SUM(F216:F224)</f>
        <v>14110.7</v>
      </c>
    </row>
    <row r="226" spans="1:6" ht="14.25" customHeight="1" x14ac:dyDescent="0.3"/>
    <row r="227" spans="1:6" ht="14.25" customHeight="1" x14ac:dyDescent="0.3">
      <c r="A227" s="15" t="s">
        <v>127</v>
      </c>
      <c r="B227" s="31" t="str">
        <f t="array" ref="B227">INDEX(Database!A:A, MATCH(C227, Database!B:B, 0))</f>
        <v>Wood</v>
      </c>
      <c r="C227" s="15" t="s">
        <v>34</v>
      </c>
      <c r="D227" s="32">
        <v>0.53</v>
      </c>
      <c r="E227" s="33">
        <f>VLOOKUP(C227,Database!$B$2:$C$219,2,FALSE)</f>
        <v>5200</v>
      </c>
      <c r="F227" s="32">
        <f t="shared" ref="F227:F235" si="19">D227*E227</f>
        <v>2756</v>
      </c>
    </row>
    <row r="228" spans="1:6" ht="14.25" customHeight="1" x14ac:dyDescent="0.3">
      <c r="A228" s="15" t="s">
        <v>127</v>
      </c>
      <c r="B228" s="31" t="str">
        <f t="array" ref="B228">INDEX(Database!A:A, MATCH(C228, Database!B:B, 0))</f>
        <v>Wood</v>
      </c>
      <c r="C228" s="15" t="s">
        <v>35</v>
      </c>
      <c r="D228" s="32">
        <f>SUM(D227)</f>
        <v>0.53</v>
      </c>
      <c r="E228" s="33">
        <f>VLOOKUP(C228,Database!$B$2:$C$219,2,FALSE)</f>
        <v>150</v>
      </c>
      <c r="F228" s="32">
        <f t="shared" si="19"/>
        <v>79.5</v>
      </c>
    </row>
    <row r="229" spans="1:6" ht="14.25" customHeight="1" x14ac:dyDescent="0.3">
      <c r="A229" s="15" t="s">
        <v>127</v>
      </c>
      <c r="B229" s="31" t="str">
        <f t="array" ref="B229">INDEX(Database!A:A, MATCH(C229, Database!B:B, 0))</f>
        <v>Wood</v>
      </c>
      <c r="C229" s="15" t="s">
        <v>36</v>
      </c>
      <c r="D229" s="32">
        <f>SUM(F227)</f>
        <v>2756</v>
      </c>
      <c r="E229" s="24">
        <f>VLOOKUP(C229,Database!$B$2:$C$219,2,FALSE)</f>
        <v>0.1</v>
      </c>
      <c r="F229" s="32">
        <f t="shared" si="19"/>
        <v>275.60000000000002</v>
      </c>
    </row>
    <row r="230" spans="1:6" ht="14.25" customHeight="1" x14ac:dyDescent="0.3">
      <c r="A230" s="15" t="s">
        <v>127</v>
      </c>
      <c r="B230" s="31" t="str">
        <f t="array" ref="B230">INDEX(Database!A:A, MATCH(C230, Database!B:B, 0))</f>
        <v>Labour</v>
      </c>
      <c r="C230" s="15" t="s">
        <v>16</v>
      </c>
      <c r="D230" s="33">
        <v>1</v>
      </c>
      <c r="E230" s="40">
        <v>4500</v>
      </c>
      <c r="F230" s="33">
        <f t="shared" si="19"/>
        <v>4500</v>
      </c>
    </row>
    <row r="231" spans="1:6" ht="14.25" customHeight="1" x14ac:dyDescent="0.3">
      <c r="A231" s="15" t="s">
        <v>127</v>
      </c>
      <c r="B231" s="31" t="str">
        <f t="array" ref="B231">INDEX(Database!A:A, MATCH(C231, Database!B:B, 0))</f>
        <v>Polish</v>
      </c>
      <c r="C231" s="15" t="s">
        <v>37</v>
      </c>
      <c r="D231" s="32">
        <v>6.5</v>
      </c>
      <c r="E231" s="33">
        <f>VLOOKUP(C231,Database!$B$2:$C$219,2,FALSE)</f>
        <v>160</v>
      </c>
      <c r="F231" s="32">
        <f t="shared" si="19"/>
        <v>1040</v>
      </c>
    </row>
    <row r="232" spans="1:6" ht="14.25" customHeight="1" x14ac:dyDescent="0.3">
      <c r="A232" s="15" t="s">
        <v>127</v>
      </c>
      <c r="B232" s="31" t="str">
        <f t="array" ref="B232">INDEX(Database!A:A, MATCH(C232, Database!B:B, 0))</f>
        <v>Material</v>
      </c>
      <c r="C232" s="15" t="s">
        <v>38</v>
      </c>
      <c r="D232" s="32">
        <f>2.5/32</f>
        <v>7.8125E-2</v>
      </c>
      <c r="E232" s="33">
        <f>VLOOKUP(C232,Database!$B$2:$C$219,2,FALSE)</f>
        <v>2600</v>
      </c>
      <c r="F232" s="32">
        <f t="shared" si="19"/>
        <v>203.125</v>
      </c>
    </row>
    <row r="233" spans="1:6" ht="14.25" customHeight="1" x14ac:dyDescent="0.3">
      <c r="A233" s="15" t="s">
        <v>127</v>
      </c>
      <c r="B233" s="31" t="str">
        <f t="array" ref="B233">INDEX(Database!A:A, MATCH(C233, Database!B:B, 0))</f>
        <v>Material</v>
      </c>
      <c r="C233" s="15" t="s">
        <v>39</v>
      </c>
      <c r="D233" s="32">
        <v>0.5</v>
      </c>
      <c r="E233" s="33">
        <f>VLOOKUP(C233,Database!$B$2:$C$219,2,FALSE)</f>
        <v>1200</v>
      </c>
      <c r="F233" s="32">
        <f t="shared" si="19"/>
        <v>600</v>
      </c>
    </row>
    <row r="234" spans="1:6" ht="14.25" customHeight="1" x14ac:dyDescent="0.3">
      <c r="A234" s="15" t="s">
        <v>127</v>
      </c>
      <c r="B234" s="31" t="str">
        <f t="array" ref="B234">INDEX(Database!A:A, MATCH(C234, Database!B:B, 0))</f>
        <v>Upholstery</v>
      </c>
      <c r="C234" s="15" t="s">
        <v>18</v>
      </c>
      <c r="D234" s="32">
        <v>1</v>
      </c>
      <c r="E234" s="33">
        <v>1500</v>
      </c>
      <c r="F234" s="32">
        <f t="shared" si="19"/>
        <v>1500</v>
      </c>
    </row>
    <row r="235" spans="1:6" ht="14.25" customHeight="1" x14ac:dyDescent="0.3">
      <c r="A235" s="15" t="s">
        <v>127</v>
      </c>
      <c r="B235" s="31" t="str">
        <f t="array" ref="B235">INDEX(Database!A:A, MATCH(C235, Database!B:B, 0))</f>
        <v>Misc.</v>
      </c>
      <c r="C235" s="15" t="s">
        <v>20</v>
      </c>
      <c r="D235" s="32">
        <v>1</v>
      </c>
      <c r="E235" s="32">
        <v>1000</v>
      </c>
      <c r="F235" s="32">
        <f t="shared" si="19"/>
        <v>1000</v>
      </c>
    </row>
    <row r="236" spans="1:6" ht="14.25" customHeight="1" x14ac:dyDescent="0.3">
      <c r="A236" s="15" t="s">
        <v>127</v>
      </c>
      <c r="B236" s="35"/>
      <c r="C236" s="36" t="s">
        <v>9</v>
      </c>
      <c r="D236" s="35"/>
      <c r="E236" s="35"/>
      <c r="F236" s="37">
        <f>SUM(F227:F235)</f>
        <v>11954.225</v>
      </c>
    </row>
    <row r="237" spans="1:6" ht="14.25" customHeight="1" x14ac:dyDescent="0.3"/>
    <row r="238" spans="1:6" ht="14.25" customHeight="1" x14ac:dyDescent="0.3">
      <c r="A238" s="15" t="s">
        <v>126</v>
      </c>
      <c r="B238" s="31" t="str">
        <f t="array" ref="B238">INDEX(Database!A:A, MATCH(C238, Database!B:B, 0))</f>
        <v>Wood</v>
      </c>
      <c r="C238" s="15" t="s">
        <v>34</v>
      </c>
      <c r="D238" s="32">
        <v>1.0900000000000001</v>
      </c>
      <c r="E238" s="33">
        <f>VLOOKUP(C238,Database!$B$2:$C$219,2,FALSE)</f>
        <v>5200</v>
      </c>
      <c r="F238" s="32">
        <f t="shared" ref="F238:F244" si="20">D238*E238</f>
        <v>5668</v>
      </c>
    </row>
    <row r="239" spans="1:6" ht="14.25" customHeight="1" x14ac:dyDescent="0.3">
      <c r="A239" s="15" t="s">
        <v>126</v>
      </c>
      <c r="B239" s="31" t="str">
        <f t="array" ref="B239">INDEX(Database!A:A, MATCH(C239, Database!B:B, 0))</f>
        <v>Wood</v>
      </c>
      <c r="C239" s="15" t="s">
        <v>35</v>
      </c>
      <c r="D239" s="32">
        <f>SUM(D238)</f>
        <v>1.0900000000000001</v>
      </c>
      <c r="E239" s="33">
        <f>VLOOKUP(C239,Database!$B$2:$C$219,2,FALSE)</f>
        <v>150</v>
      </c>
      <c r="F239" s="32">
        <f t="shared" si="20"/>
        <v>163.5</v>
      </c>
    </row>
    <row r="240" spans="1:6" ht="14.25" customHeight="1" x14ac:dyDescent="0.3">
      <c r="A240" s="15" t="s">
        <v>126</v>
      </c>
      <c r="B240" s="31" t="str">
        <f t="array" ref="B240">INDEX(Database!A:A, MATCH(C240, Database!B:B, 0))</f>
        <v>Wood</v>
      </c>
      <c r="C240" s="15" t="s">
        <v>36</v>
      </c>
      <c r="D240" s="32">
        <f>SUM(F238)</f>
        <v>5668</v>
      </c>
      <c r="E240" s="24">
        <f>VLOOKUP(C240,Database!$B$2:$C$219,2,FALSE)</f>
        <v>0.1</v>
      </c>
      <c r="F240" s="32">
        <f t="shared" si="20"/>
        <v>566.80000000000007</v>
      </c>
    </row>
    <row r="241" spans="1:6" ht="14.25" customHeight="1" x14ac:dyDescent="0.3">
      <c r="A241" s="15" t="s">
        <v>126</v>
      </c>
      <c r="B241" s="31" t="str">
        <f t="array" ref="B241">INDEX(Database!A:A, MATCH(C241, Database!B:B, 0))</f>
        <v>Labour</v>
      </c>
      <c r="C241" s="15" t="s">
        <v>16</v>
      </c>
      <c r="D241" s="33">
        <v>1</v>
      </c>
      <c r="E241" s="34">
        <v>4000</v>
      </c>
      <c r="F241" s="33">
        <f t="shared" si="20"/>
        <v>4000</v>
      </c>
    </row>
    <row r="242" spans="1:6" ht="14.25" customHeight="1" x14ac:dyDescent="0.3">
      <c r="A242" s="15" t="s">
        <v>126</v>
      </c>
      <c r="B242" s="31" t="str">
        <f t="array" ref="B242">INDEX(Database!A:A, MATCH(C242, Database!B:B, 0))</f>
        <v>Polish</v>
      </c>
      <c r="C242" s="15" t="s">
        <v>37</v>
      </c>
      <c r="D242" s="32">
        <v>12</v>
      </c>
      <c r="E242" s="33">
        <f>VLOOKUP(C242,Database!$B$2:$C$219,2,FALSE)</f>
        <v>160</v>
      </c>
      <c r="F242" s="32">
        <f t="shared" si="20"/>
        <v>1920</v>
      </c>
    </row>
    <row r="243" spans="1:6" ht="14.25" customHeight="1" x14ac:dyDescent="0.3">
      <c r="A243" s="15" t="s">
        <v>126</v>
      </c>
      <c r="B243" s="31" t="str">
        <f t="array" ref="B243">INDEX(Database!A:A, MATCH(C243, Database!B:B, 0))</f>
        <v>Labour</v>
      </c>
      <c r="C243" s="15" t="s">
        <v>41</v>
      </c>
      <c r="D243" s="32">
        <v>2</v>
      </c>
      <c r="E243" s="33">
        <f>VLOOKUP(C243,Database!$B$2:$C$219,2,FALSE)</f>
        <v>650</v>
      </c>
      <c r="F243" s="32">
        <f t="shared" si="20"/>
        <v>1300</v>
      </c>
    </row>
    <row r="244" spans="1:6" ht="14.25" customHeight="1" x14ac:dyDescent="0.3">
      <c r="A244" s="15" t="s">
        <v>126</v>
      </c>
      <c r="B244" s="31" t="str">
        <f t="array" ref="B244">INDEX(Database!A:A, MATCH(C244, Database!B:B, 0))</f>
        <v>Misc.</v>
      </c>
      <c r="C244" s="15" t="s">
        <v>20</v>
      </c>
      <c r="D244" s="32">
        <v>1</v>
      </c>
      <c r="E244" s="32">
        <v>1000</v>
      </c>
      <c r="F244" s="32">
        <f t="shared" si="20"/>
        <v>1000</v>
      </c>
    </row>
    <row r="245" spans="1:6" ht="14.25" customHeight="1" x14ac:dyDescent="0.3">
      <c r="A245" s="15" t="s">
        <v>126</v>
      </c>
      <c r="B245" s="35"/>
      <c r="C245" s="36" t="s">
        <v>9</v>
      </c>
      <c r="D245" s="35"/>
      <c r="E245" s="35"/>
      <c r="F245" s="37">
        <f>SUM(F238:F244)</f>
        <v>14618.3</v>
      </c>
    </row>
    <row r="246" spans="1:6" ht="14.25" customHeight="1" x14ac:dyDescent="0.3"/>
    <row r="247" spans="1:6" ht="14.25" customHeight="1" x14ac:dyDescent="0.3">
      <c r="A247" s="15" t="s">
        <v>125</v>
      </c>
      <c r="B247" s="31" t="str">
        <f t="array" ref="B247">INDEX(Database!A:A, MATCH(C247, Database!B:B, 0))</f>
        <v>Wood</v>
      </c>
      <c r="C247" s="15" t="s">
        <v>34</v>
      </c>
      <c r="D247" s="32">
        <v>5.15</v>
      </c>
      <c r="E247" s="33">
        <f>VLOOKUP(C247,Database!$B$2:$C$219,2,FALSE)</f>
        <v>5200</v>
      </c>
      <c r="F247" s="32">
        <f t="shared" ref="F247:F253" si="21">D247*E247</f>
        <v>26780.000000000004</v>
      </c>
    </row>
    <row r="248" spans="1:6" ht="14.25" customHeight="1" x14ac:dyDescent="0.3">
      <c r="A248" s="15" t="s">
        <v>125</v>
      </c>
      <c r="B248" s="31" t="str">
        <f t="array" ref="B248">INDEX(Database!A:A, MATCH(C248, Database!B:B, 0))</f>
        <v>Wood</v>
      </c>
      <c r="C248" s="15" t="s">
        <v>35</v>
      </c>
      <c r="D248" s="32">
        <f>SUM(D247)</f>
        <v>5.15</v>
      </c>
      <c r="E248" s="33">
        <f>VLOOKUP(C248,Database!$B$2:$C$219,2,FALSE)</f>
        <v>150</v>
      </c>
      <c r="F248" s="32">
        <f t="shared" si="21"/>
        <v>772.5</v>
      </c>
    </row>
    <row r="249" spans="1:6" ht="14.25" customHeight="1" x14ac:dyDescent="0.3">
      <c r="A249" s="15" t="s">
        <v>125</v>
      </c>
      <c r="B249" s="31" t="str">
        <f t="array" ref="B249">INDEX(Database!A:A, MATCH(C249, Database!B:B, 0))</f>
        <v>Wood</v>
      </c>
      <c r="C249" s="15" t="s">
        <v>36</v>
      </c>
      <c r="D249" s="32">
        <f>SUM(F247)</f>
        <v>26780.000000000004</v>
      </c>
      <c r="E249" s="24">
        <f>VLOOKUP(C249,Database!$B$2:$C$219,2,FALSE)</f>
        <v>0.1</v>
      </c>
      <c r="F249" s="32">
        <f t="shared" si="21"/>
        <v>2678.0000000000005</v>
      </c>
    </row>
    <row r="250" spans="1:6" ht="14.25" customHeight="1" x14ac:dyDescent="0.3">
      <c r="A250" s="15" t="s">
        <v>125</v>
      </c>
      <c r="B250" s="31" t="str">
        <f t="array" ref="B250">INDEX(Database!A:A, MATCH(C250, Database!B:B, 0))</f>
        <v>Labour</v>
      </c>
      <c r="C250" s="15" t="s">
        <v>16</v>
      </c>
      <c r="D250" s="33">
        <v>1</v>
      </c>
      <c r="E250" s="34">
        <v>7000</v>
      </c>
      <c r="F250" s="33">
        <f t="shared" si="21"/>
        <v>7000</v>
      </c>
    </row>
    <row r="251" spans="1:6" ht="14.25" customHeight="1" x14ac:dyDescent="0.3">
      <c r="A251" s="15" t="s">
        <v>125</v>
      </c>
      <c r="B251" s="31" t="str">
        <f t="array" ref="B251">INDEX(Database!A:A, MATCH(C251, Database!B:B, 0))</f>
        <v>Polish</v>
      </c>
      <c r="C251" s="15" t="s">
        <v>37</v>
      </c>
      <c r="D251" s="32">
        <v>83</v>
      </c>
      <c r="E251" s="33">
        <f>VLOOKUP(C251,Database!$B$2:$C$219,2,FALSE)</f>
        <v>160</v>
      </c>
      <c r="F251" s="32">
        <f t="shared" si="21"/>
        <v>13280</v>
      </c>
    </row>
    <row r="252" spans="1:6" ht="14.25" customHeight="1" x14ac:dyDescent="0.3">
      <c r="A252" s="15" t="s">
        <v>125</v>
      </c>
      <c r="B252" s="31" t="str">
        <f t="array" ref="B252">INDEX(Database!A:A, MATCH(C252, Database!B:B, 0))</f>
        <v>Material</v>
      </c>
      <c r="C252" s="15" t="s">
        <v>50</v>
      </c>
      <c r="D252" s="32">
        <v>4</v>
      </c>
      <c r="E252" s="39">
        <f>VLOOKUP(C252,Database!$B$2:$C$219,2,FALSE)</f>
        <v>761.98</v>
      </c>
      <c r="F252" s="32">
        <f t="shared" si="21"/>
        <v>3047.92</v>
      </c>
    </row>
    <row r="253" spans="1:6" ht="14.25" customHeight="1" x14ac:dyDescent="0.3">
      <c r="A253" s="15" t="s">
        <v>125</v>
      </c>
      <c r="B253" s="31" t="str">
        <f t="array" ref="B253">INDEX(Database!A:A, MATCH(C253, Database!B:B, 0))</f>
        <v>Misc.</v>
      </c>
      <c r="C253" s="15" t="s">
        <v>20</v>
      </c>
      <c r="D253" s="32">
        <v>1</v>
      </c>
      <c r="E253" s="32">
        <v>1000</v>
      </c>
      <c r="F253" s="32">
        <f t="shared" si="21"/>
        <v>1000</v>
      </c>
    </row>
    <row r="254" spans="1:6" ht="14.25" customHeight="1" x14ac:dyDescent="0.3">
      <c r="A254" s="15" t="s">
        <v>125</v>
      </c>
      <c r="B254" s="35"/>
      <c r="C254" s="36" t="s">
        <v>9</v>
      </c>
      <c r="D254" s="35"/>
      <c r="E254" s="35"/>
      <c r="F254" s="37">
        <f>SUM(F247:F253)</f>
        <v>54558.42</v>
      </c>
    </row>
    <row r="255" spans="1:6" ht="14.25" customHeight="1" x14ac:dyDescent="0.3"/>
    <row r="256" spans="1:6" ht="14.25" customHeight="1" x14ac:dyDescent="0.3">
      <c r="A256" s="15" t="s">
        <v>124</v>
      </c>
      <c r="B256" s="31" t="str">
        <f t="array" ref="B256">INDEX(Database!A:A, MATCH(C256, Database!B:B, 0))</f>
        <v>Wood</v>
      </c>
      <c r="C256" s="15" t="s">
        <v>34</v>
      </c>
      <c r="D256" s="32">
        <v>1.1200000000000001</v>
      </c>
      <c r="E256" s="33">
        <f>VLOOKUP(C256,Database!$B$2:$C$219,2,FALSE)</f>
        <v>5200</v>
      </c>
      <c r="F256" s="32">
        <f t="shared" ref="F256:F262" si="22">D256*E256</f>
        <v>5824.0000000000009</v>
      </c>
    </row>
    <row r="257" spans="1:6" ht="14.25" customHeight="1" x14ac:dyDescent="0.3">
      <c r="A257" s="15" t="s">
        <v>124</v>
      </c>
      <c r="B257" s="31" t="str">
        <f t="array" ref="B257">INDEX(Database!A:A, MATCH(C257, Database!B:B, 0))</f>
        <v>Wood</v>
      </c>
      <c r="C257" s="15" t="s">
        <v>35</v>
      </c>
      <c r="D257" s="32">
        <f>SUM(D256)</f>
        <v>1.1200000000000001</v>
      </c>
      <c r="E257" s="33">
        <f>VLOOKUP(C257,Database!$B$2:$C$219,2,FALSE)</f>
        <v>150</v>
      </c>
      <c r="F257" s="32">
        <f t="shared" si="22"/>
        <v>168.00000000000003</v>
      </c>
    </row>
    <row r="258" spans="1:6" ht="14.25" customHeight="1" x14ac:dyDescent="0.3">
      <c r="A258" s="15" t="s">
        <v>124</v>
      </c>
      <c r="B258" s="31" t="str">
        <f t="array" ref="B258">INDEX(Database!A:A, MATCH(C258, Database!B:B, 0))</f>
        <v>Wood</v>
      </c>
      <c r="C258" s="15" t="s">
        <v>36</v>
      </c>
      <c r="D258" s="32">
        <f>SUM(F256)</f>
        <v>5824.0000000000009</v>
      </c>
      <c r="E258" s="24">
        <f>VLOOKUP(C258,Database!$B$2:$C$219,2,FALSE)</f>
        <v>0.1</v>
      </c>
      <c r="F258" s="32">
        <f t="shared" si="22"/>
        <v>582.40000000000009</v>
      </c>
    </row>
    <row r="259" spans="1:6" ht="14.25" customHeight="1" x14ac:dyDescent="0.3">
      <c r="A259" s="15" t="s">
        <v>124</v>
      </c>
      <c r="B259" s="31" t="str">
        <f t="array" ref="B259">INDEX(Database!A:A, MATCH(C259, Database!B:B, 0))</f>
        <v>Labour</v>
      </c>
      <c r="C259" s="15" t="s">
        <v>16</v>
      </c>
      <c r="D259" s="33">
        <v>1</v>
      </c>
      <c r="E259" s="34">
        <v>3500</v>
      </c>
      <c r="F259" s="33">
        <f t="shared" si="22"/>
        <v>3500</v>
      </c>
    </row>
    <row r="260" spans="1:6" ht="14.25" customHeight="1" x14ac:dyDescent="0.3">
      <c r="A260" s="15" t="s">
        <v>124</v>
      </c>
      <c r="B260" s="31" t="str">
        <f t="array" ref="B260">INDEX(Database!A:A, MATCH(C260, Database!B:B, 0))</f>
        <v>Polish</v>
      </c>
      <c r="C260" s="15" t="s">
        <v>37</v>
      </c>
      <c r="D260" s="32">
        <v>19.5</v>
      </c>
      <c r="E260" s="33">
        <f>VLOOKUP(C260,Database!$B$2:$C$219,2,FALSE)</f>
        <v>160</v>
      </c>
      <c r="F260" s="32">
        <f t="shared" si="22"/>
        <v>3120</v>
      </c>
    </row>
    <row r="261" spans="1:6" ht="14.25" customHeight="1" x14ac:dyDescent="0.3">
      <c r="A261" s="15" t="s">
        <v>124</v>
      </c>
      <c r="B261" s="31" t="str">
        <f t="array" ref="B261">INDEX(Database!A:A, MATCH(C261, Database!B:B, 0))</f>
        <v>Material</v>
      </c>
      <c r="C261" s="15" t="s">
        <v>50</v>
      </c>
      <c r="D261" s="32">
        <v>1</v>
      </c>
      <c r="E261" s="39">
        <f>VLOOKUP(C261,Database!$B$2:$C$219,2,FALSE)</f>
        <v>761.98</v>
      </c>
      <c r="F261" s="32">
        <f t="shared" si="22"/>
        <v>761.98</v>
      </c>
    </row>
    <row r="262" spans="1:6" ht="14.25" customHeight="1" x14ac:dyDescent="0.3">
      <c r="A262" s="15" t="s">
        <v>124</v>
      </c>
      <c r="B262" s="31" t="str">
        <f t="array" ref="B262">INDEX(Database!A:A, MATCH(C262, Database!B:B, 0))</f>
        <v>Misc.</v>
      </c>
      <c r="C262" s="15" t="s">
        <v>20</v>
      </c>
      <c r="D262" s="32">
        <v>1</v>
      </c>
      <c r="E262" s="32">
        <v>1000</v>
      </c>
      <c r="F262" s="32">
        <f t="shared" si="22"/>
        <v>1000</v>
      </c>
    </row>
    <row r="263" spans="1:6" ht="14.25" customHeight="1" x14ac:dyDescent="0.3">
      <c r="A263" s="15" t="s">
        <v>124</v>
      </c>
      <c r="B263" s="35"/>
      <c r="C263" s="36" t="s">
        <v>9</v>
      </c>
      <c r="D263" s="35"/>
      <c r="E263" s="35"/>
      <c r="F263" s="37">
        <f>SUM(F256:F262)</f>
        <v>14956.380000000001</v>
      </c>
    </row>
    <row r="264" spans="1:6" ht="14.25" customHeight="1" x14ac:dyDescent="0.3"/>
    <row r="265" spans="1:6" ht="14.25" customHeight="1" x14ac:dyDescent="0.3">
      <c r="A265" s="15" t="s">
        <v>123</v>
      </c>
      <c r="B265" s="31" t="str">
        <f t="array" ref="B265">INDEX(Database!A:A, MATCH(C265, Database!B:B, 0))</f>
        <v>Wood</v>
      </c>
      <c r="C265" s="15" t="s">
        <v>34</v>
      </c>
      <c r="D265" s="32">
        <v>0.47499999999999998</v>
      </c>
      <c r="E265" s="33">
        <f>VLOOKUP(C265,Database!$B$2:$C$219,2,FALSE)</f>
        <v>5200</v>
      </c>
      <c r="F265" s="32">
        <f t="shared" ref="F265:F271" si="23">D265*E265</f>
        <v>2470</v>
      </c>
    </row>
    <row r="266" spans="1:6" ht="14.25" customHeight="1" x14ac:dyDescent="0.3">
      <c r="A266" s="15" t="s">
        <v>123</v>
      </c>
      <c r="B266" s="31" t="str">
        <f t="array" ref="B266">INDEX(Database!A:A, MATCH(C266, Database!B:B, 0))</f>
        <v>Wood</v>
      </c>
      <c r="C266" s="15" t="s">
        <v>35</v>
      </c>
      <c r="D266" s="32">
        <f>SUM(D265)</f>
        <v>0.47499999999999998</v>
      </c>
      <c r="E266" s="33">
        <f>VLOOKUP(C266,Database!$B$2:$C$219,2,FALSE)</f>
        <v>150</v>
      </c>
      <c r="F266" s="32">
        <f t="shared" si="23"/>
        <v>71.25</v>
      </c>
    </row>
    <row r="267" spans="1:6" ht="14.25" customHeight="1" x14ac:dyDescent="0.3">
      <c r="A267" s="15" t="s">
        <v>123</v>
      </c>
      <c r="B267" s="31" t="str">
        <f t="array" ref="B267">INDEX(Database!A:A, MATCH(C267, Database!B:B, 0))</f>
        <v>Wood</v>
      </c>
      <c r="C267" s="15" t="s">
        <v>36</v>
      </c>
      <c r="D267" s="32">
        <f>SUM(F265)</f>
        <v>2470</v>
      </c>
      <c r="E267" s="24">
        <f>VLOOKUP(C267,Database!$B$2:$C$219,2,FALSE)</f>
        <v>0.1</v>
      </c>
      <c r="F267" s="32">
        <f t="shared" si="23"/>
        <v>247</v>
      </c>
    </row>
    <row r="268" spans="1:6" ht="14.25" customHeight="1" x14ac:dyDescent="0.3">
      <c r="A268" s="15" t="s">
        <v>123</v>
      </c>
      <c r="B268" s="31" t="str">
        <f t="array" ref="B268">INDEX(Database!A:A, MATCH(C268, Database!B:B, 0))</f>
        <v>Labour</v>
      </c>
      <c r="C268" s="15" t="s">
        <v>16</v>
      </c>
      <c r="D268" s="33">
        <v>1</v>
      </c>
      <c r="E268" s="34">
        <v>1500</v>
      </c>
      <c r="F268" s="33">
        <f t="shared" si="23"/>
        <v>1500</v>
      </c>
    </row>
    <row r="269" spans="1:6" ht="14.25" customHeight="1" x14ac:dyDescent="0.3">
      <c r="A269" s="15" t="s">
        <v>123</v>
      </c>
      <c r="B269" s="31" t="str">
        <f t="array" ref="B269">INDEX(Database!A:A, MATCH(C269, Database!B:B, 0))</f>
        <v>Polish</v>
      </c>
      <c r="C269" s="15" t="s">
        <v>37</v>
      </c>
      <c r="D269" s="32">
        <v>6</v>
      </c>
      <c r="E269" s="33">
        <f>VLOOKUP(C269,Database!$B$2:$C$219,2,FALSE)</f>
        <v>160</v>
      </c>
      <c r="F269" s="32">
        <f t="shared" si="23"/>
        <v>960</v>
      </c>
    </row>
    <row r="270" spans="1:6" ht="14.25" customHeight="1" x14ac:dyDescent="0.3">
      <c r="A270" s="15" t="s">
        <v>123</v>
      </c>
      <c r="B270" s="31" t="str">
        <f t="array" ref="B270">INDEX(Database!A:A, MATCH(C270, Database!B:B, 0))</f>
        <v>Labour</v>
      </c>
      <c r="C270" s="15" t="s">
        <v>41</v>
      </c>
      <c r="D270" s="32">
        <v>2</v>
      </c>
      <c r="E270" s="33">
        <f>VLOOKUP(C270,Database!$B$2:$C$219,2,FALSE)</f>
        <v>650</v>
      </c>
      <c r="F270" s="32">
        <f t="shared" si="23"/>
        <v>1300</v>
      </c>
    </row>
    <row r="271" spans="1:6" ht="14.25" customHeight="1" x14ac:dyDescent="0.3">
      <c r="A271" s="15" t="s">
        <v>123</v>
      </c>
      <c r="B271" s="31" t="str">
        <f t="array" ref="B271">INDEX(Database!A:A, MATCH(C271, Database!B:B, 0))</f>
        <v>Misc.</v>
      </c>
      <c r="C271" s="15" t="s">
        <v>20</v>
      </c>
      <c r="D271" s="32">
        <v>1</v>
      </c>
      <c r="E271" s="32">
        <v>1000</v>
      </c>
      <c r="F271" s="32">
        <f t="shared" si="23"/>
        <v>1000</v>
      </c>
    </row>
    <row r="272" spans="1:6" ht="14.25" customHeight="1" x14ac:dyDescent="0.3">
      <c r="A272" s="15" t="s">
        <v>123</v>
      </c>
      <c r="B272" s="35"/>
      <c r="C272" s="36" t="s">
        <v>9</v>
      </c>
      <c r="D272" s="35"/>
      <c r="E272" s="35"/>
      <c r="F272" s="37">
        <f>SUM(F265:F271)</f>
        <v>7548.25</v>
      </c>
    </row>
    <row r="273" spans="1:6" ht="14.25" customHeight="1" x14ac:dyDescent="0.3"/>
    <row r="274" spans="1:6" ht="14.25" customHeight="1" x14ac:dyDescent="0.3">
      <c r="A274" s="15" t="s">
        <v>122</v>
      </c>
      <c r="B274" s="31" t="str">
        <f t="array" ref="B274">INDEX(Database!A:A, MATCH(C274, Database!B:B, 0))</f>
        <v>Wood</v>
      </c>
      <c r="C274" s="15" t="s">
        <v>34</v>
      </c>
      <c r="D274" s="32">
        <v>0.59</v>
      </c>
      <c r="E274" s="33">
        <f>VLOOKUP(C274,Database!$B$2:$C$219,2,FALSE)</f>
        <v>5200</v>
      </c>
      <c r="F274" s="32">
        <f t="shared" ref="F274:F280" si="24">D274*E274</f>
        <v>3068</v>
      </c>
    </row>
    <row r="275" spans="1:6" ht="14.25" customHeight="1" x14ac:dyDescent="0.3">
      <c r="A275" s="15" t="s">
        <v>122</v>
      </c>
      <c r="B275" s="31" t="str">
        <f t="array" ref="B275">INDEX(Database!A:A, MATCH(C275, Database!B:B, 0))</f>
        <v>Wood</v>
      </c>
      <c r="C275" s="15" t="s">
        <v>35</v>
      </c>
      <c r="D275" s="32">
        <f>SUM(D274)</f>
        <v>0.59</v>
      </c>
      <c r="E275" s="33">
        <f>VLOOKUP(C275,Database!$B$2:$C$219,2,FALSE)</f>
        <v>150</v>
      </c>
      <c r="F275" s="32">
        <f t="shared" si="24"/>
        <v>88.5</v>
      </c>
    </row>
    <row r="276" spans="1:6" ht="14.25" customHeight="1" x14ac:dyDescent="0.3">
      <c r="A276" s="15" t="s">
        <v>122</v>
      </c>
      <c r="B276" s="31" t="str">
        <f t="array" ref="B276">INDEX(Database!A:A, MATCH(C276, Database!B:B, 0))</f>
        <v>Wood</v>
      </c>
      <c r="C276" s="15" t="s">
        <v>36</v>
      </c>
      <c r="D276" s="32">
        <f>SUM(F274)</f>
        <v>3068</v>
      </c>
      <c r="E276" s="24">
        <f>VLOOKUP(C276,Database!$B$2:$C$219,2,FALSE)</f>
        <v>0.1</v>
      </c>
      <c r="F276" s="32">
        <f t="shared" si="24"/>
        <v>306.8</v>
      </c>
    </row>
    <row r="277" spans="1:6" ht="14.25" customHeight="1" x14ac:dyDescent="0.3">
      <c r="A277" s="15" t="s">
        <v>122</v>
      </c>
      <c r="B277" s="31" t="str">
        <f t="array" ref="B277">INDEX(Database!A:A, MATCH(C277, Database!B:B, 0))</f>
        <v>Labour</v>
      </c>
      <c r="C277" s="15" t="s">
        <v>16</v>
      </c>
      <c r="D277" s="33">
        <v>1</v>
      </c>
      <c r="E277" s="41">
        <v>1750</v>
      </c>
      <c r="F277" s="33">
        <f t="shared" si="24"/>
        <v>1750</v>
      </c>
    </row>
    <row r="278" spans="1:6" ht="14.25" customHeight="1" x14ac:dyDescent="0.3">
      <c r="A278" s="15" t="s">
        <v>122</v>
      </c>
      <c r="B278" s="31" t="str">
        <f t="array" ref="B278">INDEX(Database!A:A, MATCH(C278, Database!B:B, 0))</f>
        <v>Polish</v>
      </c>
      <c r="C278" s="15" t="s">
        <v>37</v>
      </c>
      <c r="D278" s="32">
        <v>7</v>
      </c>
      <c r="E278" s="33">
        <f>VLOOKUP(C278,Database!$B$2:$C$219,2,FALSE)</f>
        <v>160</v>
      </c>
      <c r="F278" s="32">
        <f t="shared" si="24"/>
        <v>1120</v>
      </c>
    </row>
    <row r="279" spans="1:6" ht="14.25" customHeight="1" x14ac:dyDescent="0.3">
      <c r="A279" s="15" t="s">
        <v>122</v>
      </c>
      <c r="B279" s="31" t="str">
        <f t="array" ref="B279">INDEX(Database!A:A, MATCH(C279, Database!B:B, 0))</f>
        <v>Labour</v>
      </c>
      <c r="C279" s="15" t="s">
        <v>41</v>
      </c>
      <c r="D279" s="32">
        <v>2</v>
      </c>
      <c r="E279" s="33">
        <f>VLOOKUP(C279,Database!$B$2:$C$219,2,FALSE)</f>
        <v>650</v>
      </c>
      <c r="F279" s="32">
        <f t="shared" si="24"/>
        <v>1300</v>
      </c>
    </row>
    <row r="280" spans="1:6" ht="14.25" customHeight="1" x14ac:dyDescent="0.3">
      <c r="A280" s="15" t="s">
        <v>122</v>
      </c>
      <c r="B280" s="31" t="str">
        <f t="array" ref="B280">INDEX(Database!A:A, MATCH(C280, Database!B:B, 0))</f>
        <v>Misc.</v>
      </c>
      <c r="C280" s="15" t="s">
        <v>20</v>
      </c>
      <c r="D280" s="32">
        <v>1</v>
      </c>
      <c r="E280" s="32">
        <v>1000</v>
      </c>
      <c r="F280" s="32">
        <f t="shared" si="24"/>
        <v>1000</v>
      </c>
    </row>
    <row r="281" spans="1:6" ht="14.25" customHeight="1" x14ac:dyDescent="0.3">
      <c r="A281" s="15" t="s">
        <v>122</v>
      </c>
      <c r="B281" s="35"/>
      <c r="C281" s="36" t="s">
        <v>9</v>
      </c>
      <c r="D281" s="35"/>
      <c r="E281" s="35"/>
      <c r="F281" s="37">
        <f>SUM(F274:F280)</f>
        <v>8633.2999999999993</v>
      </c>
    </row>
    <row r="282" spans="1:6" ht="14.25" customHeight="1" x14ac:dyDescent="0.3"/>
    <row r="283" spans="1:6" ht="14.25" customHeight="1" x14ac:dyDescent="0.3">
      <c r="A283" s="15" t="s">
        <v>121</v>
      </c>
      <c r="B283" s="31" t="str">
        <f t="array" ref="B283">INDEX(Database!A:A, MATCH(C283, Database!B:B, 0))</f>
        <v>Wood</v>
      </c>
      <c r="C283" s="15" t="s">
        <v>34</v>
      </c>
      <c r="D283" s="32">
        <v>1.8</v>
      </c>
      <c r="E283" s="33">
        <f>VLOOKUP(C283,Database!$B$2:$C$219,2,FALSE)</f>
        <v>5200</v>
      </c>
      <c r="F283" s="32">
        <f t="shared" ref="F283:F292" si="25">D283*E283</f>
        <v>9360</v>
      </c>
    </row>
    <row r="284" spans="1:6" ht="14.25" customHeight="1" x14ac:dyDescent="0.3">
      <c r="A284" s="15" t="s">
        <v>121</v>
      </c>
      <c r="B284" s="31" t="str">
        <f t="array" ref="B284">INDEX(Database!A:A, MATCH(C284, Database!B:B, 0))</f>
        <v>Wood</v>
      </c>
      <c r="C284" s="15" t="s">
        <v>35</v>
      </c>
      <c r="D284" s="32">
        <f>SUM(D283)</f>
        <v>1.8</v>
      </c>
      <c r="E284" s="33">
        <f>VLOOKUP(C284,Database!$B$2:$C$219,2,FALSE)</f>
        <v>150</v>
      </c>
      <c r="F284" s="32">
        <f t="shared" si="25"/>
        <v>270</v>
      </c>
    </row>
    <row r="285" spans="1:6" ht="14.25" customHeight="1" x14ac:dyDescent="0.3">
      <c r="A285" s="15" t="s">
        <v>121</v>
      </c>
      <c r="B285" s="31" t="str">
        <f t="array" ref="B285">INDEX(Database!A:A, MATCH(C285, Database!B:B, 0))</f>
        <v>Wood</v>
      </c>
      <c r="C285" s="15" t="s">
        <v>36</v>
      </c>
      <c r="D285" s="32">
        <f>SUM(F283)</f>
        <v>9360</v>
      </c>
      <c r="E285" s="24">
        <f>VLOOKUP(C285,Database!$B$2:$C$219,2,FALSE)</f>
        <v>0.1</v>
      </c>
      <c r="F285" s="32">
        <f t="shared" si="25"/>
        <v>936</v>
      </c>
    </row>
    <row r="286" spans="1:6" ht="14.25" customHeight="1" x14ac:dyDescent="0.3">
      <c r="A286" s="15" t="s">
        <v>121</v>
      </c>
      <c r="B286" s="31" t="str">
        <f t="array" ref="B286">INDEX(Database!A:A, MATCH(C286, Database!B:B, 0))</f>
        <v>Labour</v>
      </c>
      <c r="C286" s="15" t="s">
        <v>16</v>
      </c>
      <c r="D286" s="33">
        <v>1</v>
      </c>
      <c r="E286" s="34">
        <v>4500</v>
      </c>
      <c r="F286" s="33">
        <f t="shared" si="25"/>
        <v>4500</v>
      </c>
    </row>
    <row r="287" spans="1:6" ht="14.25" customHeight="1" x14ac:dyDescent="0.3">
      <c r="A287" s="15" t="s">
        <v>121</v>
      </c>
      <c r="B287" s="31" t="str">
        <f t="array" ref="B287">INDEX(Database!A:A, MATCH(C287, Database!B:B, 0))</f>
        <v>Polish</v>
      </c>
      <c r="C287" s="15" t="s">
        <v>37</v>
      </c>
      <c r="D287" s="32">
        <v>32</v>
      </c>
      <c r="E287" s="33">
        <f>VLOOKUP(C287,Database!$B$2:$C$219,2,FALSE)</f>
        <v>160</v>
      </c>
      <c r="F287" s="32">
        <f t="shared" si="25"/>
        <v>5120</v>
      </c>
    </row>
    <row r="288" spans="1:6" ht="14.25" customHeight="1" x14ac:dyDescent="0.3">
      <c r="A288" s="15" t="s">
        <v>121</v>
      </c>
      <c r="B288" s="31" t="str">
        <f t="array" ref="B288">INDEX(Database!A:A, MATCH(C288, Database!B:B, 0))</f>
        <v>Labour</v>
      </c>
      <c r="C288" s="15" t="s">
        <v>40</v>
      </c>
      <c r="D288" s="32">
        <v>6</v>
      </c>
      <c r="E288" s="33">
        <f>VLOOKUP(C288,Database!$B$2:$C$219,2,FALSE)</f>
        <v>150</v>
      </c>
      <c r="F288" s="32">
        <f t="shared" si="25"/>
        <v>900</v>
      </c>
    </row>
    <row r="289" spans="1:6" ht="14.25" customHeight="1" x14ac:dyDescent="0.3">
      <c r="A289" s="15" t="s">
        <v>121</v>
      </c>
      <c r="B289" s="31" t="str">
        <f t="array" ref="B289">INDEX(Database!A:A, MATCH(C289, Database!B:B, 0))</f>
        <v>Material</v>
      </c>
      <c r="C289" s="15" t="s">
        <v>46</v>
      </c>
      <c r="D289" s="32">
        <f>1.5/32</f>
        <v>4.6875E-2</v>
      </c>
      <c r="E289" s="33">
        <f>VLOOKUP(C289,Database!$B$2:$C$219,2,FALSE)</f>
        <v>1600</v>
      </c>
      <c r="F289" s="32">
        <f t="shared" si="25"/>
        <v>75</v>
      </c>
    </row>
    <row r="290" spans="1:6" ht="14.25" customHeight="1" x14ac:dyDescent="0.3">
      <c r="A290" s="15" t="s">
        <v>121</v>
      </c>
      <c r="B290" s="31" t="str">
        <f t="array" ref="B290">INDEX(Database!A:A, MATCH(C290, Database!B:B, 0))</f>
        <v>Material</v>
      </c>
      <c r="C290" s="15" t="s">
        <v>48</v>
      </c>
      <c r="D290" s="32">
        <f>3/32</f>
        <v>9.375E-2</v>
      </c>
      <c r="E290" s="33">
        <f>VLOOKUP(C290,Database!$B$2:$C$219,2,FALSE)</f>
        <v>750</v>
      </c>
      <c r="F290" s="32">
        <f t="shared" si="25"/>
        <v>70.3125</v>
      </c>
    </row>
    <row r="291" spans="1:6" ht="14.25" customHeight="1" x14ac:dyDescent="0.3">
      <c r="A291" s="15" t="s">
        <v>121</v>
      </c>
      <c r="B291" s="31" t="str">
        <f t="array" ref="B291">INDEX(Database!A:A, MATCH(C291, Database!B:B, 0))</f>
        <v>Material</v>
      </c>
      <c r="C291" s="15" t="s">
        <v>54</v>
      </c>
      <c r="D291" s="32">
        <v>2</v>
      </c>
      <c r="E291" s="39">
        <f>VLOOKUP(C291,Database!$B$2:$C$219,2,FALSE)</f>
        <v>500</v>
      </c>
      <c r="F291" s="32">
        <f t="shared" si="25"/>
        <v>1000</v>
      </c>
    </row>
    <row r="292" spans="1:6" ht="14.25" customHeight="1" x14ac:dyDescent="0.3">
      <c r="A292" s="15" t="s">
        <v>121</v>
      </c>
      <c r="B292" s="31" t="str">
        <f t="array" ref="B292">INDEX(Database!A:A, MATCH(C292, Database!B:B, 0))</f>
        <v>Misc.</v>
      </c>
      <c r="C292" s="15" t="s">
        <v>20</v>
      </c>
      <c r="D292" s="32">
        <v>1</v>
      </c>
      <c r="E292" s="32">
        <v>1000</v>
      </c>
      <c r="F292" s="32">
        <f t="shared" si="25"/>
        <v>1000</v>
      </c>
    </row>
    <row r="293" spans="1:6" ht="14.25" customHeight="1" x14ac:dyDescent="0.3">
      <c r="A293" s="15" t="s">
        <v>121</v>
      </c>
      <c r="B293" s="35"/>
      <c r="C293" s="36" t="s">
        <v>9</v>
      </c>
      <c r="D293" s="35"/>
      <c r="E293" s="35"/>
      <c r="F293" s="37">
        <f>SUM(F283:F292)</f>
        <v>23231.3125</v>
      </c>
    </row>
    <row r="294" spans="1:6" ht="14.25" customHeight="1" x14ac:dyDescent="0.3"/>
    <row r="295" spans="1:6" ht="14.25" customHeight="1" x14ac:dyDescent="0.3">
      <c r="A295" s="15" t="s">
        <v>105</v>
      </c>
      <c r="B295" s="31" t="str">
        <f t="array" ref="B295">INDEX(Database!A:A, MATCH(C295, Database!B:B, 0))</f>
        <v>Wood</v>
      </c>
      <c r="C295" s="15" t="s">
        <v>34</v>
      </c>
      <c r="D295" s="32">
        <v>0.5</v>
      </c>
      <c r="E295" s="33">
        <f>VLOOKUP(C295,Database!$B$2:$C$219,2,FALSE)</f>
        <v>5200</v>
      </c>
      <c r="F295" s="32">
        <f t="shared" ref="F295:F300" si="26">D295*E295</f>
        <v>2600</v>
      </c>
    </row>
    <row r="296" spans="1:6" ht="14.25" customHeight="1" x14ac:dyDescent="0.3">
      <c r="A296" s="15" t="s">
        <v>105</v>
      </c>
      <c r="B296" s="31" t="str">
        <f t="array" ref="B296">INDEX(Database!A:A, MATCH(C296, Database!B:B, 0))</f>
        <v>Wood</v>
      </c>
      <c r="C296" s="15" t="s">
        <v>35</v>
      </c>
      <c r="D296" s="32">
        <f>SUM(D295)</f>
        <v>0.5</v>
      </c>
      <c r="E296" s="33">
        <f>VLOOKUP(C296,Database!$B$2:$C$219,2,FALSE)</f>
        <v>150</v>
      </c>
      <c r="F296" s="32">
        <f t="shared" si="26"/>
        <v>75</v>
      </c>
    </row>
    <row r="297" spans="1:6" ht="14.25" customHeight="1" x14ac:dyDescent="0.3">
      <c r="A297" s="15" t="s">
        <v>105</v>
      </c>
      <c r="B297" s="31" t="str">
        <f t="array" ref="B297">INDEX(Database!A:A, MATCH(C297, Database!B:B, 0))</f>
        <v>Wood</v>
      </c>
      <c r="C297" s="15" t="s">
        <v>36</v>
      </c>
      <c r="D297" s="32">
        <f>SUM(F295)</f>
        <v>2600</v>
      </c>
      <c r="E297" s="24">
        <f>VLOOKUP(C297,Database!$B$2:$C$219,2,FALSE)</f>
        <v>0.1</v>
      </c>
      <c r="F297" s="32">
        <f t="shared" si="26"/>
        <v>260</v>
      </c>
    </row>
    <row r="298" spans="1:6" ht="14.25" customHeight="1" x14ac:dyDescent="0.3">
      <c r="A298" s="15" t="s">
        <v>105</v>
      </c>
      <c r="B298" s="31" t="str">
        <f t="array" ref="B298">INDEX(Database!A:A, MATCH(C298, Database!B:B, 0))</f>
        <v>Labour</v>
      </c>
      <c r="C298" s="15" t="s">
        <v>16</v>
      </c>
      <c r="D298" s="33">
        <v>1</v>
      </c>
      <c r="E298" s="34">
        <v>2000</v>
      </c>
      <c r="F298" s="33">
        <f t="shared" si="26"/>
        <v>2000</v>
      </c>
    </row>
    <row r="299" spans="1:6" ht="14.25" customHeight="1" x14ac:dyDescent="0.3">
      <c r="A299" s="15" t="s">
        <v>105</v>
      </c>
      <c r="B299" s="31" t="str">
        <f t="array" ref="B299">INDEX(Database!A:A, MATCH(C299, Database!B:B, 0))</f>
        <v>Polish</v>
      </c>
      <c r="C299" s="15" t="s">
        <v>37</v>
      </c>
      <c r="D299" s="32">
        <v>6</v>
      </c>
      <c r="E299" s="33">
        <f>VLOOKUP(C299,Database!$B$2:$C$219,2,FALSE)</f>
        <v>160</v>
      </c>
      <c r="F299" s="32">
        <f t="shared" si="26"/>
        <v>960</v>
      </c>
    </row>
    <row r="300" spans="1:6" ht="14.25" customHeight="1" x14ac:dyDescent="0.3">
      <c r="A300" s="15" t="s">
        <v>105</v>
      </c>
      <c r="B300" s="31" t="str">
        <f t="array" ref="B300">INDEX(Database!A:A, MATCH(C300, Database!B:B, 0))</f>
        <v>Misc.</v>
      </c>
      <c r="C300" s="15" t="s">
        <v>20</v>
      </c>
      <c r="D300" s="32">
        <v>1</v>
      </c>
      <c r="E300" s="32">
        <v>1000</v>
      </c>
      <c r="F300" s="32">
        <f t="shared" si="26"/>
        <v>1000</v>
      </c>
    </row>
    <row r="301" spans="1:6" ht="14.25" customHeight="1" x14ac:dyDescent="0.3">
      <c r="A301" s="15" t="s">
        <v>105</v>
      </c>
      <c r="B301" s="35"/>
      <c r="C301" s="36" t="s">
        <v>9</v>
      </c>
      <c r="D301" s="35"/>
      <c r="E301" s="35"/>
      <c r="F301" s="37">
        <f>SUM(F295:F300)</f>
        <v>6895</v>
      </c>
    </row>
    <row r="302" spans="1:6" ht="14.25" customHeight="1" x14ac:dyDescent="0.3"/>
    <row r="303" spans="1:6" ht="14.25" customHeight="1" x14ac:dyDescent="0.3">
      <c r="A303" s="15" t="s">
        <v>120</v>
      </c>
      <c r="B303" s="31" t="str">
        <f t="array" ref="B303">INDEX(Database!A:A, MATCH(C303, Database!B:B, 0))</f>
        <v>Wood</v>
      </c>
      <c r="C303" s="15" t="s">
        <v>34</v>
      </c>
      <c r="D303" s="32">
        <v>1.54</v>
      </c>
      <c r="E303" s="33">
        <f>VLOOKUP(C303,Database!$B$2:$C$219,2,FALSE)</f>
        <v>5200</v>
      </c>
      <c r="F303" s="32">
        <f t="shared" ref="F303:F312" si="27">D303*E303</f>
        <v>8008</v>
      </c>
    </row>
    <row r="304" spans="1:6" ht="14.25" customHeight="1" x14ac:dyDescent="0.3">
      <c r="A304" s="15" t="s">
        <v>120</v>
      </c>
      <c r="B304" s="31" t="str">
        <f t="array" ref="B304">INDEX(Database!A:A, MATCH(C304, Database!B:B, 0))</f>
        <v>Wood</v>
      </c>
      <c r="C304" s="15" t="s">
        <v>35</v>
      </c>
      <c r="D304" s="32">
        <f>SUM(D303)</f>
        <v>1.54</v>
      </c>
      <c r="E304" s="33">
        <f>VLOOKUP(C304,Database!$B$2:$C$219,2,FALSE)</f>
        <v>150</v>
      </c>
      <c r="F304" s="32">
        <f t="shared" si="27"/>
        <v>231</v>
      </c>
    </row>
    <row r="305" spans="1:6" ht="14.25" customHeight="1" x14ac:dyDescent="0.3">
      <c r="A305" s="15" t="s">
        <v>120</v>
      </c>
      <c r="B305" s="31" t="str">
        <f t="array" ref="B305">INDEX(Database!A:A, MATCH(C305, Database!B:B, 0))</f>
        <v>Wood</v>
      </c>
      <c r="C305" s="15" t="s">
        <v>36</v>
      </c>
      <c r="D305" s="32">
        <f>SUM(F303)</f>
        <v>8008</v>
      </c>
      <c r="E305" s="24">
        <f>VLOOKUP(C305,Database!$B$2:$C$219,2,FALSE)</f>
        <v>0.1</v>
      </c>
      <c r="F305" s="32">
        <f t="shared" si="27"/>
        <v>800.80000000000007</v>
      </c>
    </row>
    <row r="306" spans="1:6" ht="14.25" customHeight="1" x14ac:dyDescent="0.3">
      <c r="A306" s="15" t="s">
        <v>120</v>
      </c>
      <c r="B306" s="31" t="str">
        <f t="array" ref="B306">INDEX(Database!A:A, MATCH(C306, Database!B:B, 0))</f>
        <v>Labour</v>
      </c>
      <c r="C306" s="15" t="s">
        <v>16</v>
      </c>
      <c r="D306" s="33">
        <v>1</v>
      </c>
      <c r="E306" s="34">
        <v>5000</v>
      </c>
      <c r="F306" s="33">
        <f t="shared" si="27"/>
        <v>5000</v>
      </c>
    </row>
    <row r="307" spans="1:6" ht="14.25" customHeight="1" x14ac:dyDescent="0.3">
      <c r="A307" s="15" t="s">
        <v>120</v>
      </c>
      <c r="B307" s="31" t="str">
        <f t="array" ref="B307">INDEX(Database!A:A, MATCH(C307, Database!B:B, 0))</f>
        <v>Polish</v>
      </c>
      <c r="C307" s="15" t="s">
        <v>37</v>
      </c>
      <c r="D307" s="32">
        <v>26</v>
      </c>
      <c r="E307" s="33">
        <f>VLOOKUP(C307,Database!$B$2:$C$219,2,FALSE)</f>
        <v>160</v>
      </c>
      <c r="F307" s="32">
        <f t="shared" si="27"/>
        <v>4160</v>
      </c>
    </row>
    <row r="308" spans="1:6" ht="14.25" customHeight="1" x14ac:dyDescent="0.3">
      <c r="A308" s="15" t="s">
        <v>120</v>
      </c>
      <c r="B308" s="31" t="str">
        <f t="array" ref="B308">INDEX(Database!A:A, MATCH(C308, Database!B:B, 0))</f>
        <v>Labour</v>
      </c>
      <c r="C308" s="15" t="s">
        <v>40</v>
      </c>
      <c r="D308" s="32">
        <v>1.5</v>
      </c>
      <c r="E308" s="33">
        <f>VLOOKUP(C308,Database!$B$2:$C$219,2,FALSE)</f>
        <v>150</v>
      </c>
      <c r="F308" s="32">
        <f t="shared" si="27"/>
        <v>225</v>
      </c>
    </row>
    <row r="309" spans="1:6" ht="14.25" customHeight="1" x14ac:dyDescent="0.3">
      <c r="A309" s="15" t="s">
        <v>120</v>
      </c>
      <c r="B309" s="31" t="str">
        <f t="array" ref="B309">INDEX(Database!A:A, MATCH(C309, Database!B:B, 0))</f>
        <v>Material</v>
      </c>
      <c r="C309" s="15" t="s">
        <v>46</v>
      </c>
      <c r="D309" s="32">
        <f>1.5/32</f>
        <v>4.6875E-2</v>
      </c>
      <c r="E309" s="33">
        <f>VLOOKUP(C309,Database!$B$2:$C$219,2,FALSE)</f>
        <v>1600</v>
      </c>
      <c r="F309" s="32">
        <f t="shared" si="27"/>
        <v>75</v>
      </c>
    </row>
    <row r="310" spans="1:6" ht="14.25" customHeight="1" x14ac:dyDescent="0.3">
      <c r="A310" s="15" t="s">
        <v>120</v>
      </c>
      <c r="B310" s="31" t="str">
        <f t="array" ref="B310">INDEX(Database!A:A, MATCH(C310, Database!B:B, 0))</f>
        <v>Material</v>
      </c>
      <c r="C310" s="15" t="s">
        <v>48</v>
      </c>
      <c r="D310" s="32">
        <f>3/32</f>
        <v>9.375E-2</v>
      </c>
      <c r="E310" s="33">
        <f>VLOOKUP(C310,Database!$B$2:$C$219,2,FALSE)</f>
        <v>750</v>
      </c>
      <c r="F310" s="32">
        <f t="shared" si="27"/>
        <v>70.3125</v>
      </c>
    </row>
    <row r="311" spans="1:6" ht="14.25" customHeight="1" x14ac:dyDescent="0.3">
      <c r="A311" s="15" t="s">
        <v>120</v>
      </c>
      <c r="B311" s="31" t="str">
        <f t="array" ref="B311">INDEX(Database!A:A, MATCH(C311, Database!B:B, 0))</f>
        <v>Material</v>
      </c>
      <c r="C311" s="15" t="s">
        <v>50</v>
      </c>
      <c r="D311" s="32">
        <v>2</v>
      </c>
      <c r="E311" s="39">
        <f>VLOOKUP(C311,Database!$B$2:$C$219,2,FALSE)</f>
        <v>761.98</v>
      </c>
      <c r="F311" s="32">
        <f t="shared" si="27"/>
        <v>1523.96</v>
      </c>
    </row>
    <row r="312" spans="1:6" ht="14.25" customHeight="1" x14ac:dyDescent="0.3">
      <c r="A312" s="15" t="s">
        <v>120</v>
      </c>
      <c r="B312" s="31" t="str">
        <f t="array" ref="B312">INDEX(Database!A:A, MATCH(C312, Database!B:B, 0))</f>
        <v>Misc.</v>
      </c>
      <c r="C312" s="15" t="s">
        <v>20</v>
      </c>
      <c r="D312" s="32">
        <v>1</v>
      </c>
      <c r="E312" s="32">
        <v>1000</v>
      </c>
      <c r="F312" s="32">
        <f t="shared" si="27"/>
        <v>1000</v>
      </c>
    </row>
    <row r="313" spans="1:6" ht="14.25" customHeight="1" x14ac:dyDescent="0.3">
      <c r="A313" s="15" t="s">
        <v>120</v>
      </c>
      <c r="B313" s="35"/>
      <c r="C313" s="36" t="s">
        <v>9</v>
      </c>
      <c r="D313" s="35"/>
      <c r="E313" s="35"/>
      <c r="F313" s="37">
        <f>SUM(F303:F312)</f>
        <v>21094.072499999998</v>
      </c>
    </row>
    <row r="314" spans="1:6" ht="14.25" customHeight="1" x14ac:dyDescent="0.3"/>
    <row r="315" spans="1:6" ht="14.25" customHeight="1" x14ac:dyDescent="0.3">
      <c r="A315" s="15"/>
      <c r="B315" s="31"/>
      <c r="C315" s="15"/>
      <c r="D315" s="32"/>
      <c r="E315" s="33"/>
      <c r="F315" s="32"/>
    </row>
    <row r="316" spans="1:6" ht="14.25" customHeight="1" x14ac:dyDescent="0.3">
      <c r="A316" s="15" t="s">
        <v>119</v>
      </c>
      <c r="B316" s="31" t="str">
        <f t="array" ref="B316">INDEX(Database!A:A, MATCH(C316, Database!B:B, 0))</f>
        <v>Wood</v>
      </c>
      <c r="C316" s="15" t="s">
        <v>34</v>
      </c>
      <c r="D316" s="32">
        <v>3.06</v>
      </c>
      <c r="E316" s="33">
        <f>VLOOKUP(C316,Database!$B$2:$C$219,2,FALSE)</f>
        <v>5200</v>
      </c>
      <c r="F316" s="32">
        <f t="shared" ref="F316:F323" si="28">D316*E316</f>
        <v>15912</v>
      </c>
    </row>
    <row r="317" spans="1:6" ht="14.25" customHeight="1" x14ac:dyDescent="0.3">
      <c r="A317" s="15" t="s">
        <v>119</v>
      </c>
      <c r="B317" s="31" t="str">
        <f t="array" ref="B317">INDEX(Database!A:A, MATCH(C317, Database!B:B, 0))</f>
        <v>Wood</v>
      </c>
      <c r="C317" s="15" t="s">
        <v>35</v>
      </c>
      <c r="D317" s="32">
        <f>SUM(D316)</f>
        <v>3.06</v>
      </c>
      <c r="E317" s="33">
        <f>VLOOKUP(C317,Database!$B$2:$C$219,2,FALSE)</f>
        <v>150</v>
      </c>
      <c r="F317" s="32">
        <f t="shared" si="28"/>
        <v>459</v>
      </c>
    </row>
    <row r="318" spans="1:6" ht="14.25" customHeight="1" x14ac:dyDescent="0.3">
      <c r="A318" s="15" t="s">
        <v>119</v>
      </c>
      <c r="B318" s="31" t="str">
        <f t="array" ref="B318">INDEX(Database!A:A, MATCH(C318, Database!B:B, 0))</f>
        <v>Wood</v>
      </c>
      <c r="C318" s="15" t="s">
        <v>36</v>
      </c>
      <c r="D318" s="32">
        <f>SUM(F316)</f>
        <v>15912</v>
      </c>
      <c r="E318" s="24">
        <f>VLOOKUP(C318,Database!$B$2:$C$219,2,FALSE)</f>
        <v>0.1</v>
      </c>
      <c r="F318" s="32">
        <f t="shared" si="28"/>
        <v>1591.2</v>
      </c>
    </row>
    <row r="319" spans="1:6" ht="14.25" customHeight="1" x14ac:dyDescent="0.3">
      <c r="A319" s="15" t="s">
        <v>119</v>
      </c>
      <c r="B319" s="31" t="str">
        <f t="array" ref="B319">INDEX(Database!A:A, MATCH(C319, Database!B:B, 0))</f>
        <v>Labour</v>
      </c>
      <c r="C319" s="15" t="s">
        <v>16</v>
      </c>
      <c r="D319" s="33">
        <v>1</v>
      </c>
      <c r="E319" s="34">
        <v>8000</v>
      </c>
      <c r="F319" s="33">
        <f t="shared" si="28"/>
        <v>8000</v>
      </c>
    </row>
    <row r="320" spans="1:6" ht="14.25" customHeight="1" x14ac:dyDescent="0.3">
      <c r="A320" s="15" t="s">
        <v>119</v>
      </c>
      <c r="B320" s="31" t="str">
        <f t="array" ref="B320">INDEX(Database!A:A, MATCH(C320, Database!B:B, 0))</f>
        <v>Polish</v>
      </c>
      <c r="C320" s="15" t="s">
        <v>37</v>
      </c>
      <c r="D320" s="32">
        <v>33</v>
      </c>
      <c r="E320" s="33">
        <f>VLOOKUP(C320,Database!$B$2:$C$219,2,FALSE)</f>
        <v>160</v>
      </c>
      <c r="F320" s="32">
        <f t="shared" si="28"/>
        <v>5280</v>
      </c>
    </row>
    <row r="321" spans="1:6" ht="14.25" customHeight="1" x14ac:dyDescent="0.3">
      <c r="A321" s="15" t="s">
        <v>119</v>
      </c>
      <c r="B321" s="31" t="str">
        <f t="array" ref="B321">INDEX(Database!A:A, MATCH(C321, Database!B:B, 0))</f>
        <v>Material</v>
      </c>
      <c r="C321" s="15" t="s">
        <v>39</v>
      </c>
      <c r="D321" s="32">
        <v>4.5</v>
      </c>
      <c r="E321" s="33">
        <f>VLOOKUP(C321,Database!$B$2:$C$219,2,FALSE)</f>
        <v>1200</v>
      </c>
      <c r="F321" s="32">
        <f t="shared" si="28"/>
        <v>5400</v>
      </c>
    </row>
    <row r="322" spans="1:6" ht="14.25" customHeight="1" x14ac:dyDescent="0.3">
      <c r="A322" s="15" t="s">
        <v>119</v>
      </c>
      <c r="B322" s="31" t="str">
        <f t="array" ref="B322">INDEX(Database!A:A, MATCH(C322, Database!B:B, 0))</f>
        <v>Upholstery</v>
      </c>
      <c r="C322" s="15" t="s">
        <v>18</v>
      </c>
      <c r="D322" s="32">
        <v>1</v>
      </c>
      <c r="E322" s="33">
        <v>24000</v>
      </c>
      <c r="F322" s="32">
        <f t="shared" si="28"/>
        <v>24000</v>
      </c>
    </row>
    <row r="323" spans="1:6" ht="14.25" customHeight="1" x14ac:dyDescent="0.3">
      <c r="A323" s="15" t="s">
        <v>119</v>
      </c>
      <c r="B323" s="31" t="str">
        <f t="array" ref="B323">INDEX(Database!A:A, MATCH(C323, Database!B:B, 0))</f>
        <v>Misc.</v>
      </c>
      <c r="C323" s="15" t="s">
        <v>20</v>
      </c>
      <c r="D323" s="32">
        <v>1</v>
      </c>
      <c r="E323" s="32">
        <v>1000</v>
      </c>
      <c r="F323" s="32">
        <f t="shared" si="28"/>
        <v>1000</v>
      </c>
    </row>
    <row r="324" spans="1:6" ht="14.25" customHeight="1" x14ac:dyDescent="0.3">
      <c r="A324" s="15" t="s">
        <v>119</v>
      </c>
      <c r="B324" s="35"/>
      <c r="C324" s="36" t="s">
        <v>9</v>
      </c>
      <c r="D324" s="35"/>
      <c r="E324" s="35"/>
      <c r="F324" s="37">
        <f>SUM(F316:F323)</f>
        <v>61642.2</v>
      </c>
    </row>
    <row r="325" spans="1:6" ht="14.25" customHeight="1" x14ac:dyDescent="0.3">
      <c r="A325" s="15"/>
      <c r="B325" s="31"/>
      <c r="C325" s="15"/>
      <c r="D325" s="32"/>
      <c r="E325" s="33"/>
      <c r="F325" s="32"/>
    </row>
    <row r="326" spans="1:6" ht="14.25" customHeight="1" x14ac:dyDescent="0.3">
      <c r="A326" s="15"/>
      <c r="B326" s="31"/>
      <c r="C326" s="15"/>
      <c r="D326" s="32"/>
      <c r="E326" s="33"/>
      <c r="F326" s="32"/>
    </row>
    <row r="327" spans="1:6" ht="14.25" customHeight="1" x14ac:dyDescent="0.3">
      <c r="A327" s="15"/>
      <c r="B327" s="31"/>
      <c r="C327" s="15"/>
      <c r="D327" s="32"/>
      <c r="E327" s="33"/>
      <c r="F327" s="32"/>
    </row>
    <row r="328" spans="1:6" ht="14.25" customHeight="1" x14ac:dyDescent="0.3">
      <c r="A328" s="15" t="s">
        <v>118</v>
      </c>
      <c r="B328" s="31" t="str">
        <f t="array" ref="B328">INDEX(Database!A:A, MATCH(C328, Database!B:B, 0))</f>
        <v>Wood</v>
      </c>
      <c r="C328" s="15" t="s">
        <v>34</v>
      </c>
      <c r="D328" s="32">
        <v>3.67</v>
      </c>
      <c r="E328" s="33">
        <f>VLOOKUP(C328,Database!$B$2:$C$219,2,FALSE)</f>
        <v>5200</v>
      </c>
      <c r="F328" s="32">
        <f t="shared" ref="F328:F335" si="29">D328*E328</f>
        <v>19084</v>
      </c>
    </row>
    <row r="329" spans="1:6" ht="14.25" customHeight="1" x14ac:dyDescent="0.3">
      <c r="A329" s="15" t="s">
        <v>118</v>
      </c>
      <c r="B329" s="31" t="str">
        <f t="array" ref="B329">INDEX(Database!A:A, MATCH(C329, Database!B:B, 0))</f>
        <v>Wood</v>
      </c>
      <c r="C329" s="15" t="s">
        <v>35</v>
      </c>
      <c r="D329" s="32">
        <f>SUM(D328)</f>
        <v>3.67</v>
      </c>
      <c r="E329" s="33">
        <f>VLOOKUP(C329,Database!$B$2:$C$219,2,FALSE)</f>
        <v>150</v>
      </c>
      <c r="F329" s="32">
        <f t="shared" si="29"/>
        <v>550.5</v>
      </c>
    </row>
    <row r="330" spans="1:6" ht="14.25" customHeight="1" x14ac:dyDescent="0.3">
      <c r="A330" s="15" t="s">
        <v>118</v>
      </c>
      <c r="B330" s="31" t="str">
        <f t="array" ref="B330">INDEX(Database!A:A, MATCH(C330, Database!B:B, 0))</f>
        <v>Wood</v>
      </c>
      <c r="C330" s="15" t="s">
        <v>36</v>
      </c>
      <c r="D330" s="32">
        <f>SUM(F328)</f>
        <v>19084</v>
      </c>
      <c r="E330" s="24">
        <f>VLOOKUP(C330,Database!$B$2:$C$219,2,FALSE)</f>
        <v>0.1</v>
      </c>
      <c r="F330" s="32">
        <f t="shared" si="29"/>
        <v>1908.4</v>
      </c>
    </row>
    <row r="331" spans="1:6" ht="14.25" customHeight="1" x14ac:dyDescent="0.3">
      <c r="A331" s="15" t="s">
        <v>118</v>
      </c>
      <c r="B331" s="31" t="str">
        <f t="array" ref="B331">INDEX(Database!A:A, MATCH(C331, Database!B:B, 0))</f>
        <v>Labour</v>
      </c>
      <c r="C331" s="15" t="s">
        <v>16</v>
      </c>
      <c r="D331" s="33">
        <v>1</v>
      </c>
      <c r="E331" s="34">
        <v>4500</v>
      </c>
      <c r="F331" s="33">
        <f t="shared" si="29"/>
        <v>4500</v>
      </c>
    </row>
    <row r="332" spans="1:6" ht="14.25" customHeight="1" x14ac:dyDescent="0.3">
      <c r="A332" s="15" t="s">
        <v>118</v>
      </c>
      <c r="B332" s="31" t="str">
        <f t="array" ref="B332">INDEX(Database!A:A, MATCH(C332, Database!B:B, 0))</f>
        <v>Polish</v>
      </c>
      <c r="C332" s="15" t="s">
        <v>37</v>
      </c>
      <c r="D332" s="32">
        <v>47</v>
      </c>
      <c r="E332" s="33">
        <f>VLOOKUP(C332,Database!$B$2:$C$219,2,FALSE)</f>
        <v>160</v>
      </c>
      <c r="F332" s="32">
        <f t="shared" si="29"/>
        <v>7520</v>
      </c>
    </row>
    <row r="333" spans="1:6" ht="14.25" customHeight="1" x14ac:dyDescent="0.3">
      <c r="A333" s="15" t="s">
        <v>118</v>
      </c>
      <c r="B333" s="31" t="str">
        <f t="array" ref="B333">INDEX(Database!A:A, MATCH(C333, Database!B:B, 0))</f>
        <v>Material</v>
      </c>
      <c r="C333" s="15" t="s">
        <v>39</v>
      </c>
      <c r="D333" s="32">
        <v>8.5</v>
      </c>
      <c r="E333" s="33">
        <f>VLOOKUP(C333,Database!$B$2:$C$219,2,FALSE)</f>
        <v>1200</v>
      </c>
      <c r="F333" s="32">
        <f t="shared" si="29"/>
        <v>10200</v>
      </c>
    </row>
    <row r="334" spans="1:6" ht="14.25" customHeight="1" x14ac:dyDescent="0.3">
      <c r="A334" s="15" t="s">
        <v>118</v>
      </c>
      <c r="B334" s="31" t="str">
        <f t="array" ref="B334">INDEX(Database!A:A, MATCH(C334, Database!B:B, 0))</f>
        <v>Upholstery</v>
      </c>
      <c r="C334" s="15" t="s">
        <v>18</v>
      </c>
      <c r="D334" s="32">
        <v>1</v>
      </c>
      <c r="E334" s="33">
        <v>32000</v>
      </c>
      <c r="F334" s="32">
        <f t="shared" si="29"/>
        <v>32000</v>
      </c>
    </row>
    <row r="335" spans="1:6" ht="14.25" customHeight="1" x14ac:dyDescent="0.3">
      <c r="A335" s="15" t="s">
        <v>118</v>
      </c>
      <c r="B335" s="31" t="str">
        <f t="array" ref="B335">INDEX(Database!A:A, MATCH(C335, Database!B:B, 0))</f>
        <v>Misc.</v>
      </c>
      <c r="C335" s="15" t="s">
        <v>20</v>
      </c>
      <c r="D335" s="32">
        <v>1</v>
      </c>
      <c r="E335" s="32">
        <v>1000</v>
      </c>
      <c r="F335" s="32">
        <f t="shared" si="29"/>
        <v>1000</v>
      </c>
    </row>
    <row r="336" spans="1:6" ht="14.25" customHeight="1" x14ac:dyDescent="0.3">
      <c r="A336" s="15" t="s">
        <v>118</v>
      </c>
      <c r="B336" s="35"/>
      <c r="C336" s="36" t="s">
        <v>9</v>
      </c>
      <c r="D336" s="35"/>
      <c r="E336" s="35"/>
      <c r="F336" s="37">
        <f>SUM(F328:F335)</f>
        <v>76762.899999999994</v>
      </c>
    </row>
    <row r="337" spans="1:6" ht="14.25" customHeight="1" x14ac:dyDescent="0.3"/>
    <row r="338" spans="1:6" ht="14.25" customHeight="1" x14ac:dyDescent="0.3">
      <c r="A338" s="15" t="s">
        <v>117</v>
      </c>
      <c r="B338" s="31" t="str">
        <f t="array" ref="B338">INDEX(Database!A:A, MATCH(C338, Database!B:B, 0))</f>
        <v>Wood</v>
      </c>
      <c r="C338" s="15" t="s">
        <v>34</v>
      </c>
      <c r="D338" s="32">
        <v>3.85</v>
      </c>
      <c r="E338" s="33">
        <f>VLOOKUP(C338,Database!$B$2:$C$219,2,FALSE)</f>
        <v>5200</v>
      </c>
      <c r="F338" s="32">
        <f t="shared" ref="F338:F345" si="30">D338*E338</f>
        <v>20020</v>
      </c>
    </row>
    <row r="339" spans="1:6" ht="14.25" customHeight="1" x14ac:dyDescent="0.3">
      <c r="A339" s="15" t="s">
        <v>117</v>
      </c>
      <c r="B339" s="31" t="str">
        <f t="array" ref="B339">INDEX(Database!A:A, MATCH(C339, Database!B:B, 0))</f>
        <v>Wood</v>
      </c>
      <c r="C339" s="15" t="s">
        <v>35</v>
      </c>
      <c r="D339" s="32">
        <f>SUM(D338)</f>
        <v>3.85</v>
      </c>
      <c r="E339" s="33">
        <f>VLOOKUP(C339,Database!$B$2:$C$219,2,FALSE)</f>
        <v>150</v>
      </c>
      <c r="F339" s="32">
        <f t="shared" si="30"/>
        <v>577.5</v>
      </c>
    </row>
    <row r="340" spans="1:6" ht="14.25" customHeight="1" x14ac:dyDescent="0.3">
      <c r="A340" s="15" t="s">
        <v>117</v>
      </c>
      <c r="B340" s="31" t="str">
        <f t="array" ref="B340">INDEX(Database!A:A, MATCH(C340, Database!B:B, 0))</f>
        <v>Wood</v>
      </c>
      <c r="C340" s="15" t="s">
        <v>36</v>
      </c>
      <c r="D340" s="32">
        <f>SUM(F338)</f>
        <v>20020</v>
      </c>
      <c r="E340" s="24">
        <f>VLOOKUP(C340,Database!$B$2:$C$219,2,FALSE)</f>
        <v>0.1</v>
      </c>
      <c r="F340" s="32">
        <f t="shared" si="30"/>
        <v>2002</v>
      </c>
    </row>
    <row r="341" spans="1:6" ht="14.25" customHeight="1" x14ac:dyDescent="0.3">
      <c r="A341" s="15" t="s">
        <v>117</v>
      </c>
      <c r="B341" s="31" t="str">
        <f t="array" ref="B341">INDEX(Database!A:A, MATCH(C341, Database!B:B, 0))</f>
        <v>Labour</v>
      </c>
      <c r="C341" s="15" t="s">
        <v>16</v>
      </c>
      <c r="D341" s="33">
        <v>1</v>
      </c>
      <c r="E341" s="34">
        <v>5500</v>
      </c>
      <c r="F341" s="33">
        <f t="shared" si="30"/>
        <v>5500</v>
      </c>
    </row>
    <row r="342" spans="1:6" ht="14.25" customHeight="1" x14ac:dyDescent="0.3">
      <c r="A342" s="15" t="s">
        <v>117</v>
      </c>
      <c r="B342" s="31" t="str">
        <f t="array" ref="B342">INDEX(Database!A:A, MATCH(C342, Database!B:B, 0))</f>
        <v>Polish</v>
      </c>
      <c r="C342" s="15" t="s">
        <v>37</v>
      </c>
      <c r="D342" s="32">
        <v>51</v>
      </c>
      <c r="E342" s="33">
        <f>VLOOKUP(C342,Database!$B$2:$C$219,2,FALSE)</f>
        <v>160</v>
      </c>
      <c r="F342" s="32">
        <f t="shared" si="30"/>
        <v>8160</v>
      </c>
    </row>
    <row r="343" spans="1:6" ht="14.25" customHeight="1" x14ac:dyDescent="0.3">
      <c r="A343" s="15" t="s">
        <v>117</v>
      </c>
      <c r="B343" s="31" t="str">
        <f t="array" ref="B343">INDEX(Database!A:A, MATCH(C343, Database!B:B, 0))</f>
        <v>Material</v>
      </c>
      <c r="C343" s="15" t="s">
        <v>39</v>
      </c>
      <c r="D343" s="32">
        <v>8</v>
      </c>
      <c r="E343" s="33">
        <f>VLOOKUP(C343,Database!$B$2:$C$219,2,FALSE)</f>
        <v>1200</v>
      </c>
      <c r="F343" s="32">
        <f t="shared" si="30"/>
        <v>9600</v>
      </c>
    </row>
    <row r="344" spans="1:6" ht="14.25" customHeight="1" x14ac:dyDescent="0.3">
      <c r="A344" s="15" t="s">
        <v>117</v>
      </c>
      <c r="B344" s="31" t="str">
        <f t="array" ref="B344">INDEX(Database!A:A, MATCH(C344, Database!B:B, 0))</f>
        <v>Upholstery</v>
      </c>
      <c r="C344" s="15" t="s">
        <v>18</v>
      </c>
      <c r="D344" s="32">
        <v>1</v>
      </c>
      <c r="E344" s="33">
        <v>27000</v>
      </c>
      <c r="F344" s="32">
        <f t="shared" si="30"/>
        <v>27000</v>
      </c>
    </row>
    <row r="345" spans="1:6" ht="14.25" customHeight="1" x14ac:dyDescent="0.3">
      <c r="A345" s="15" t="s">
        <v>117</v>
      </c>
      <c r="B345" s="31" t="str">
        <f t="array" ref="B345">INDEX(Database!A:A, MATCH(C345, Database!B:B, 0))</f>
        <v>Misc.</v>
      </c>
      <c r="C345" s="15" t="s">
        <v>20</v>
      </c>
      <c r="D345" s="32">
        <v>1</v>
      </c>
      <c r="E345" s="32">
        <v>1000</v>
      </c>
      <c r="F345" s="32">
        <f t="shared" si="30"/>
        <v>1000</v>
      </c>
    </row>
    <row r="346" spans="1:6" ht="14.25" customHeight="1" x14ac:dyDescent="0.3">
      <c r="A346" s="15" t="s">
        <v>117</v>
      </c>
      <c r="B346" s="35"/>
      <c r="C346" s="36" t="s">
        <v>9</v>
      </c>
      <c r="D346" s="35"/>
      <c r="E346" s="35"/>
      <c r="F346" s="37">
        <f>SUM(F338:F345)</f>
        <v>73859.5</v>
      </c>
    </row>
    <row r="347" spans="1:6" ht="14.25" customHeight="1" x14ac:dyDescent="0.3"/>
    <row r="348" spans="1:6" ht="14.25" customHeight="1" x14ac:dyDescent="0.3">
      <c r="A348" s="15" t="s">
        <v>116</v>
      </c>
      <c r="B348" s="31" t="str">
        <f t="array" ref="B348">INDEX(Database!A:A, MATCH(C348, Database!B:B, 0))</f>
        <v>Wood</v>
      </c>
      <c r="C348" s="15" t="s">
        <v>34</v>
      </c>
      <c r="D348" s="32">
        <v>5.29</v>
      </c>
      <c r="E348" s="33">
        <f>VLOOKUP(C348,Database!$B$2:$C$219,2,FALSE)</f>
        <v>5200</v>
      </c>
      <c r="F348" s="32">
        <f t="shared" ref="F348:F359" si="31">D348*E348</f>
        <v>27508</v>
      </c>
    </row>
    <row r="349" spans="1:6" ht="14.25" customHeight="1" x14ac:dyDescent="0.3">
      <c r="A349" s="15" t="s">
        <v>116</v>
      </c>
      <c r="B349" s="31" t="str">
        <f t="array" ref="B349">INDEX(Database!A:A, MATCH(C349, Database!B:B, 0))</f>
        <v>Wood</v>
      </c>
      <c r="C349" s="15" t="s">
        <v>35</v>
      </c>
      <c r="D349" s="32">
        <f>SUM(D348)</f>
        <v>5.29</v>
      </c>
      <c r="E349" s="33">
        <f>VLOOKUP(C349,Database!$B$2:$C$219,2,FALSE)</f>
        <v>150</v>
      </c>
      <c r="F349" s="32">
        <f t="shared" si="31"/>
        <v>793.5</v>
      </c>
    </row>
    <row r="350" spans="1:6" ht="14.25" customHeight="1" x14ac:dyDescent="0.3">
      <c r="A350" s="15" t="s">
        <v>116</v>
      </c>
      <c r="B350" s="31" t="str">
        <f t="array" ref="B350">INDEX(Database!A:A, MATCH(C350, Database!B:B, 0))</f>
        <v>Wood</v>
      </c>
      <c r="C350" s="15" t="s">
        <v>36</v>
      </c>
      <c r="D350" s="32">
        <f>SUM(F348)</f>
        <v>27508</v>
      </c>
      <c r="E350" s="24">
        <f>VLOOKUP(C350,Database!$B$2:$C$219,2,FALSE)</f>
        <v>0.1</v>
      </c>
      <c r="F350" s="32">
        <f t="shared" si="31"/>
        <v>2750.8</v>
      </c>
    </row>
    <row r="351" spans="1:6" ht="14.25" customHeight="1" x14ac:dyDescent="0.3">
      <c r="A351" s="15" t="s">
        <v>116</v>
      </c>
      <c r="B351" s="31" t="str">
        <f t="array" ref="B351">INDEX(Database!A:A, MATCH(C351, Database!B:B, 0))</f>
        <v>Labour</v>
      </c>
      <c r="C351" s="15" t="s">
        <v>16</v>
      </c>
      <c r="D351" s="33">
        <v>1</v>
      </c>
      <c r="E351" s="34">
        <v>7500</v>
      </c>
      <c r="F351" s="33">
        <f t="shared" si="31"/>
        <v>7500</v>
      </c>
    </row>
    <row r="352" spans="1:6" ht="14.25" customHeight="1" x14ac:dyDescent="0.3">
      <c r="A352" s="15" t="s">
        <v>116</v>
      </c>
      <c r="B352" s="31" t="str">
        <f t="array" ref="B352">INDEX(Database!A:A, MATCH(C352, Database!B:B, 0))</f>
        <v>Polish</v>
      </c>
      <c r="C352" s="15" t="s">
        <v>37</v>
      </c>
      <c r="D352" s="32">
        <v>105</v>
      </c>
      <c r="E352" s="33">
        <f>VLOOKUP(C352,Database!$B$2:$C$219,2,FALSE)</f>
        <v>160</v>
      </c>
      <c r="F352" s="32">
        <f t="shared" si="31"/>
        <v>16800</v>
      </c>
    </row>
    <row r="353" spans="1:6" ht="14.25" customHeight="1" x14ac:dyDescent="0.3">
      <c r="A353" s="15" t="s">
        <v>116</v>
      </c>
      <c r="B353" s="31" t="str">
        <f t="array" ref="B353">INDEX(Database!A:A, MATCH(C353, Database!B:B, 0))</f>
        <v>Labour</v>
      </c>
      <c r="C353" s="15" t="s">
        <v>40</v>
      </c>
      <c r="D353" s="32">
        <v>3</v>
      </c>
      <c r="E353" s="33">
        <f>VLOOKUP(C353,Database!$B$2:$C$219,2,FALSE)</f>
        <v>150</v>
      </c>
      <c r="F353" s="32">
        <f t="shared" si="31"/>
        <v>450</v>
      </c>
    </row>
    <row r="354" spans="1:6" ht="14.25" customHeight="1" x14ac:dyDescent="0.3">
      <c r="A354" s="15" t="s">
        <v>116</v>
      </c>
      <c r="B354" s="31" t="str">
        <f t="array" ref="B354">INDEX(Database!A:A, MATCH(C354, Database!B:B, 0))</f>
        <v>Material</v>
      </c>
      <c r="C354" s="15" t="s">
        <v>46</v>
      </c>
      <c r="D354" s="32">
        <f>9/32</f>
        <v>0.28125</v>
      </c>
      <c r="E354" s="33">
        <f>VLOOKUP(C354,Database!$B$2:$C$219,2,FALSE)</f>
        <v>1600</v>
      </c>
      <c r="F354" s="32">
        <f t="shared" si="31"/>
        <v>450</v>
      </c>
    </row>
    <row r="355" spans="1:6" ht="14.25" customHeight="1" x14ac:dyDescent="0.3">
      <c r="A355" s="15" t="s">
        <v>116</v>
      </c>
      <c r="B355" s="31" t="str">
        <f t="array" ref="B355">INDEX(Database!A:A, MATCH(C355, Database!B:B, 0))</f>
        <v>Material</v>
      </c>
      <c r="C355" s="15" t="s">
        <v>48</v>
      </c>
      <c r="D355" s="32">
        <f>18/32</f>
        <v>0.5625</v>
      </c>
      <c r="E355" s="33">
        <f>VLOOKUP(C355,Database!$B$2:$C$219,2,FALSE)</f>
        <v>750</v>
      </c>
      <c r="F355" s="32">
        <f t="shared" si="31"/>
        <v>421.875</v>
      </c>
    </row>
    <row r="356" spans="1:6" ht="14.25" customHeight="1" x14ac:dyDescent="0.3">
      <c r="A356" s="15" t="s">
        <v>116</v>
      </c>
      <c r="B356" s="31" t="str">
        <f t="array" ref="B356">INDEX(Database!A:A, MATCH(C356, Database!B:B, 0))</f>
        <v>Material</v>
      </c>
      <c r="C356" s="15" t="s">
        <v>50</v>
      </c>
      <c r="D356" s="32">
        <v>4</v>
      </c>
      <c r="E356" s="39">
        <f>VLOOKUP(C356,Database!$B$2:$C$219,2,FALSE)</f>
        <v>761.98</v>
      </c>
      <c r="F356" s="32">
        <f t="shared" si="31"/>
        <v>3047.92</v>
      </c>
    </row>
    <row r="357" spans="1:6" ht="14.25" customHeight="1" x14ac:dyDescent="0.3">
      <c r="A357" s="15" t="s">
        <v>116</v>
      </c>
      <c r="B357" s="31" t="str">
        <f t="array" ref="B357">INDEX(Database!A:A, MATCH(C357, Database!B:B, 0))</f>
        <v>Material</v>
      </c>
      <c r="C357" s="15" t="s">
        <v>51</v>
      </c>
      <c r="D357" s="32">
        <v>2</v>
      </c>
      <c r="E357" s="33">
        <f>VLOOKUP(C357,Database!$B$2:$C$219,2,FALSE)</f>
        <v>250</v>
      </c>
      <c r="F357" s="32">
        <f t="shared" si="31"/>
        <v>500</v>
      </c>
    </row>
    <row r="358" spans="1:6" ht="14.25" customHeight="1" x14ac:dyDescent="0.3">
      <c r="A358" s="15" t="s">
        <v>116</v>
      </c>
      <c r="B358" s="31" t="str">
        <f t="array" ref="B358">INDEX(Database!A:A, MATCH(C358, Database!B:B, 0))</f>
        <v>Material</v>
      </c>
      <c r="C358" s="15" t="s">
        <v>55</v>
      </c>
      <c r="D358" s="32">
        <v>2</v>
      </c>
      <c r="E358" s="33">
        <f>VLOOKUP(C358,Database!$B$2:$C$219,2,FALSE)</f>
        <v>250</v>
      </c>
      <c r="F358" s="32">
        <f t="shared" si="31"/>
        <v>500</v>
      </c>
    </row>
    <row r="359" spans="1:6" ht="14.25" customHeight="1" x14ac:dyDescent="0.3">
      <c r="A359" s="15" t="s">
        <v>116</v>
      </c>
      <c r="B359" s="31" t="str">
        <f t="array" ref="B359">INDEX(Database!A:A, MATCH(C359, Database!B:B, 0))</f>
        <v>Misc.</v>
      </c>
      <c r="C359" s="15" t="s">
        <v>20</v>
      </c>
      <c r="D359" s="32">
        <v>1</v>
      </c>
      <c r="E359" s="32">
        <v>1000</v>
      </c>
      <c r="F359" s="32">
        <f t="shared" si="31"/>
        <v>1000</v>
      </c>
    </row>
    <row r="360" spans="1:6" ht="14.25" customHeight="1" x14ac:dyDescent="0.3">
      <c r="A360" s="15" t="s">
        <v>116</v>
      </c>
      <c r="B360" s="35"/>
      <c r="C360" s="36" t="s">
        <v>9</v>
      </c>
      <c r="D360" s="35"/>
      <c r="E360" s="35"/>
      <c r="F360" s="37">
        <f>SUM(F348:F359)</f>
        <v>61722.095000000001</v>
      </c>
    </row>
    <row r="361" spans="1:6" ht="14.25" customHeight="1" x14ac:dyDescent="0.3"/>
    <row r="362" spans="1:6" ht="14.25" customHeight="1" x14ac:dyDescent="0.3">
      <c r="A362" s="15" t="s">
        <v>104</v>
      </c>
      <c r="B362" s="31" t="str">
        <f t="array" ref="B362">INDEX(Database!A:A, MATCH(C362, Database!B:B, 0))</f>
        <v>Wood</v>
      </c>
      <c r="C362" s="15" t="s">
        <v>34</v>
      </c>
      <c r="D362" s="32">
        <v>3.85</v>
      </c>
      <c r="E362" s="33">
        <f>VLOOKUP(C362,Database!$B$2:$C$219,2,FALSE)</f>
        <v>5200</v>
      </c>
      <c r="F362" s="32">
        <f t="shared" ref="F362:F373" si="32">D362*E362</f>
        <v>20020</v>
      </c>
    </row>
    <row r="363" spans="1:6" ht="14.25" customHeight="1" x14ac:dyDescent="0.3">
      <c r="A363" s="15" t="s">
        <v>104</v>
      </c>
      <c r="B363" s="31" t="str">
        <f t="array" ref="B363">INDEX(Database!A:A, MATCH(C363, Database!B:B, 0))</f>
        <v>Wood</v>
      </c>
      <c r="C363" s="15" t="s">
        <v>35</v>
      </c>
      <c r="D363" s="32">
        <f>SUM(D362)</f>
        <v>3.85</v>
      </c>
      <c r="E363" s="33">
        <f>VLOOKUP(C363,Database!$B$2:$C$219,2,FALSE)</f>
        <v>150</v>
      </c>
      <c r="F363" s="32">
        <f t="shared" si="32"/>
        <v>577.5</v>
      </c>
    </row>
    <row r="364" spans="1:6" ht="14.25" customHeight="1" x14ac:dyDescent="0.3">
      <c r="A364" s="15" t="s">
        <v>104</v>
      </c>
      <c r="B364" s="31" t="str">
        <f t="array" ref="B364">INDEX(Database!A:A, MATCH(C364, Database!B:B, 0))</f>
        <v>Wood</v>
      </c>
      <c r="C364" s="15" t="s">
        <v>36</v>
      </c>
      <c r="D364" s="32">
        <f>SUM(F362)</f>
        <v>20020</v>
      </c>
      <c r="E364" s="24">
        <f>VLOOKUP(C364,Database!$B$2:$C$219,2,FALSE)</f>
        <v>0.1</v>
      </c>
      <c r="F364" s="32">
        <f t="shared" si="32"/>
        <v>2002</v>
      </c>
    </row>
    <row r="365" spans="1:6" ht="14.25" customHeight="1" x14ac:dyDescent="0.3">
      <c r="A365" s="15" t="s">
        <v>104</v>
      </c>
      <c r="B365" s="31" t="str">
        <f t="array" ref="B365">INDEX(Database!A:A, MATCH(C365, Database!B:B, 0))</f>
        <v>Labour</v>
      </c>
      <c r="C365" s="15" t="s">
        <v>16</v>
      </c>
      <c r="D365" s="33">
        <v>1</v>
      </c>
      <c r="E365" s="41">
        <v>5000</v>
      </c>
      <c r="F365" s="33">
        <f t="shared" si="32"/>
        <v>5000</v>
      </c>
    </row>
    <row r="366" spans="1:6" ht="14.25" customHeight="1" x14ac:dyDescent="0.3">
      <c r="A366" s="15" t="s">
        <v>104</v>
      </c>
      <c r="B366" s="31" t="str">
        <f t="array" ref="B366">INDEX(Database!A:A, MATCH(C366, Database!B:B, 0))</f>
        <v>Polish</v>
      </c>
      <c r="C366" s="15" t="s">
        <v>37</v>
      </c>
      <c r="D366" s="32">
        <v>61.5</v>
      </c>
      <c r="E366" s="33">
        <f>VLOOKUP(C366,Database!$B$2:$C$219,2,FALSE)</f>
        <v>160</v>
      </c>
      <c r="F366" s="32">
        <f t="shared" si="32"/>
        <v>9840</v>
      </c>
    </row>
    <row r="367" spans="1:6" ht="14.25" customHeight="1" x14ac:dyDescent="0.3">
      <c r="A367" s="15" t="s">
        <v>104</v>
      </c>
      <c r="B367" s="31" t="str">
        <f t="array" ref="B367">INDEX(Database!A:A, MATCH(C367, Database!B:B, 0))</f>
        <v>Labour</v>
      </c>
      <c r="C367" s="15" t="s">
        <v>40</v>
      </c>
      <c r="D367" s="32">
        <v>3</v>
      </c>
      <c r="E367" s="33">
        <f>VLOOKUP(C367,Database!$B$2:$C$219,2,FALSE)</f>
        <v>150</v>
      </c>
      <c r="F367" s="32">
        <f t="shared" si="32"/>
        <v>450</v>
      </c>
    </row>
    <row r="368" spans="1:6" ht="14.25" customHeight="1" x14ac:dyDescent="0.3">
      <c r="A368" s="15" t="s">
        <v>104</v>
      </c>
      <c r="B368" s="31" t="str">
        <f t="array" ref="B368">INDEX(Database!A:A, MATCH(C368, Database!B:B, 0))</f>
        <v>Material</v>
      </c>
      <c r="C368" s="15" t="s">
        <v>46</v>
      </c>
      <c r="D368" s="32">
        <f>2.5/32</f>
        <v>7.8125E-2</v>
      </c>
      <c r="E368" s="33">
        <f>VLOOKUP(C368,Database!$B$2:$C$219,2,FALSE)</f>
        <v>1600</v>
      </c>
      <c r="F368" s="32">
        <f t="shared" si="32"/>
        <v>125</v>
      </c>
    </row>
    <row r="369" spans="1:6" ht="14.25" customHeight="1" x14ac:dyDescent="0.3">
      <c r="A369" s="15" t="s">
        <v>104</v>
      </c>
      <c r="B369" s="31" t="str">
        <f t="array" ref="B369">INDEX(Database!A:A, MATCH(C369, Database!B:B, 0))</f>
        <v>Material</v>
      </c>
      <c r="C369" s="15" t="s">
        <v>48</v>
      </c>
      <c r="D369" s="32">
        <f>5/32</f>
        <v>0.15625</v>
      </c>
      <c r="E369" s="33">
        <f>VLOOKUP(C369,Database!$B$2:$C$219,2,FALSE)</f>
        <v>750</v>
      </c>
      <c r="F369" s="32">
        <f t="shared" si="32"/>
        <v>117.1875</v>
      </c>
    </row>
    <row r="370" spans="1:6" ht="14.25" customHeight="1" x14ac:dyDescent="0.3">
      <c r="A370" s="15" t="s">
        <v>104</v>
      </c>
      <c r="B370" s="31" t="str">
        <f t="array" ref="B370">INDEX(Database!A:A, MATCH(C370, Database!B:B, 0))</f>
        <v>Material</v>
      </c>
      <c r="C370" s="15" t="s">
        <v>49</v>
      </c>
      <c r="D370" s="32">
        <v>28</v>
      </c>
      <c r="E370" s="33">
        <f>VLOOKUP(C370,Database!$B$2:$C$219,2,FALSE)</f>
        <v>35</v>
      </c>
      <c r="F370" s="32">
        <f t="shared" si="32"/>
        <v>980</v>
      </c>
    </row>
    <row r="371" spans="1:6" ht="14.25" customHeight="1" x14ac:dyDescent="0.3">
      <c r="A371" s="15" t="s">
        <v>104</v>
      </c>
      <c r="B371" s="31" t="str">
        <f t="array" ref="B371">INDEX(Database!A:A, MATCH(C371, Database!B:B, 0))</f>
        <v>Material</v>
      </c>
      <c r="C371" s="15" t="s">
        <v>55</v>
      </c>
      <c r="D371" s="32">
        <v>1</v>
      </c>
      <c r="E371" s="33">
        <f>VLOOKUP(C371,Database!$B$2:$C$219,2,FALSE)</f>
        <v>250</v>
      </c>
      <c r="F371" s="32">
        <f t="shared" si="32"/>
        <v>250</v>
      </c>
    </row>
    <row r="372" spans="1:6" ht="14.25" customHeight="1" x14ac:dyDescent="0.3">
      <c r="A372" s="15" t="s">
        <v>104</v>
      </c>
      <c r="B372" s="31" t="str">
        <f t="array" ref="B372">INDEX(Database!A:A, MATCH(C372, Database!B:B, 0))</f>
        <v>Material</v>
      </c>
      <c r="C372" s="15" t="s">
        <v>56</v>
      </c>
      <c r="D372" s="32">
        <v>1</v>
      </c>
      <c r="E372" s="33">
        <f>VLOOKUP(C372,Database!$B$2:$C$219,2,FALSE)</f>
        <v>100</v>
      </c>
      <c r="F372" s="32">
        <f t="shared" si="32"/>
        <v>100</v>
      </c>
    </row>
    <row r="373" spans="1:6" ht="14.25" customHeight="1" x14ac:dyDescent="0.3">
      <c r="A373" s="15" t="s">
        <v>104</v>
      </c>
      <c r="B373" s="31" t="str">
        <f t="array" ref="B373">INDEX(Database!A:A, MATCH(C373, Database!B:B, 0))</f>
        <v>Misc.</v>
      </c>
      <c r="C373" s="15" t="s">
        <v>20</v>
      </c>
      <c r="D373" s="32">
        <v>1</v>
      </c>
      <c r="E373" s="32">
        <v>1000</v>
      </c>
      <c r="F373" s="32">
        <f t="shared" si="32"/>
        <v>1000</v>
      </c>
    </row>
    <row r="374" spans="1:6" ht="14.25" customHeight="1" x14ac:dyDescent="0.3">
      <c r="A374" s="15" t="s">
        <v>104</v>
      </c>
      <c r="B374" s="35"/>
      <c r="C374" s="36" t="s">
        <v>9</v>
      </c>
      <c r="D374" s="35"/>
      <c r="E374" s="35"/>
      <c r="F374" s="37">
        <f>SUM(F362:F373)</f>
        <v>40461.6875</v>
      </c>
    </row>
    <row r="375" spans="1:6" ht="14.25" customHeight="1" x14ac:dyDescent="0.3"/>
    <row r="376" spans="1:6" ht="14.25" customHeight="1" x14ac:dyDescent="0.3">
      <c r="A376" s="15" t="s">
        <v>115</v>
      </c>
      <c r="B376" s="31" t="str">
        <f t="array" ref="B376">INDEX(Database!A:A, MATCH(C376, Database!B:B, 0))</f>
        <v>Wood</v>
      </c>
      <c r="C376" s="15" t="s">
        <v>34</v>
      </c>
      <c r="D376" s="32">
        <v>6.12</v>
      </c>
      <c r="E376" s="33">
        <f>VLOOKUP(C376,Database!$B$2:$C$219,2,FALSE)</f>
        <v>5200</v>
      </c>
      <c r="F376" s="32">
        <f t="shared" ref="F376:F387" si="33">D376*E376</f>
        <v>31824</v>
      </c>
    </row>
    <row r="377" spans="1:6" ht="14.25" customHeight="1" x14ac:dyDescent="0.3">
      <c r="A377" s="15" t="s">
        <v>115</v>
      </c>
      <c r="B377" s="31" t="str">
        <f t="array" ref="B377">INDEX(Database!A:A, MATCH(C377, Database!B:B, 0))</f>
        <v>Wood</v>
      </c>
      <c r="C377" s="15" t="s">
        <v>35</v>
      </c>
      <c r="D377" s="32">
        <f>SUM(D376)</f>
        <v>6.12</v>
      </c>
      <c r="E377" s="33">
        <f>VLOOKUP(C377,Database!$B$2:$C$219,2,FALSE)</f>
        <v>150</v>
      </c>
      <c r="F377" s="32">
        <f t="shared" si="33"/>
        <v>918</v>
      </c>
    </row>
    <row r="378" spans="1:6" ht="14.25" customHeight="1" x14ac:dyDescent="0.3">
      <c r="A378" s="15" t="s">
        <v>115</v>
      </c>
      <c r="B378" s="31" t="str">
        <f t="array" ref="B378">INDEX(Database!A:A, MATCH(C378, Database!B:B, 0))</f>
        <v>Wood</v>
      </c>
      <c r="C378" s="15" t="s">
        <v>36</v>
      </c>
      <c r="D378" s="32">
        <f>SUM(F376)</f>
        <v>31824</v>
      </c>
      <c r="E378" s="24">
        <f>VLOOKUP(C378,Database!$B$2:$C$219,2,FALSE)</f>
        <v>0.1</v>
      </c>
      <c r="F378" s="32">
        <f t="shared" si="33"/>
        <v>3182.4</v>
      </c>
    </row>
    <row r="379" spans="1:6" ht="14.25" customHeight="1" x14ac:dyDescent="0.3">
      <c r="A379" s="15" t="s">
        <v>115</v>
      </c>
      <c r="B379" s="31" t="str">
        <f t="array" ref="B379">INDEX(Database!A:A, MATCH(C379, Database!B:B, 0))</f>
        <v>Labour</v>
      </c>
      <c r="C379" s="15" t="s">
        <v>16</v>
      </c>
      <c r="D379" s="33">
        <v>1</v>
      </c>
      <c r="E379" s="41">
        <v>7500</v>
      </c>
      <c r="F379" s="33">
        <f t="shared" si="33"/>
        <v>7500</v>
      </c>
    </row>
    <row r="380" spans="1:6" ht="14.25" customHeight="1" x14ac:dyDescent="0.3">
      <c r="A380" s="15" t="s">
        <v>115</v>
      </c>
      <c r="B380" s="31" t="str">
        <f t="array" ref="B380">INDEX(Database!A:A, MATCH(C380, Database!B:B, 0))</f>
        <v>Polish</v>
      </c>
      <c r="C380" s="15" t="s">
        <v>37</v>
      </c>
      <c r="D380" s="32">
        <v>79</v>
      </c>
      <c r="E380" s="33">
        <f>VLOOKUP(C380,Database!$B$2:$C$219,2,FALSE)</f>
        <v>160</v>
      </c>
      <c r="F380" s="32">
        <f t="shared" si="33"/>
        <v>12640</v>
      </c>
    </row>
    <row r="381" spans="1:6" ht="14.25" customHeight="1" x14ac:dyDescent="0.3">
      <c r="A381" s="15" t="s">
        <v>115</v>
      </c>
      <c r="B381" s="31" t="str">
        <f t="array" ref="B381">INDEX(Database!A:A, MATCH(C381, Database!B:B, 0))</f>
        <v>Material</v>
      </c>
      <c r="C381" s="15" t="s">
        <v>46</v>
      </c>
      <c r="D381" s="32">
        <f>9/32</f>
        <v>0.28125</v>
      </c>
      <c r="E381" s="33">
        <f>VLOOKUP(C381,Database!$B$2:$C$219,2,FALSE)</f>
        <v>1600</v>
      </c>
      <c r="F381" s="32">
        <f t="shared" si="33"/>
        <v>450</v>
      </c>
    </row>
    <row r="382" spans="1:6" ht="14.25" customHeight="1" x14ac:dyDescent="0.3">
      <c r="A382" s="15" t="s">
        <v>115</v>
      </c>
      <c r="B382" s="31" t="str">
        <f t="array" ref="B382">INDEX(Database!A:A, MATCH(C382, Database!B:B, 0))</f>
        <v>Material</v>
      </c>
      <c r="C382" s="15" t="s">
        <v>48</v>
      </c>
      <c r="D382" s="32">
        <f>18/32</f>
        <v>0.5625</v>
      </c>
      <c r="E382" s="33">
        <f>VLOOKUP(C382,Database!$B$2:$C$219,2,FALSE)</f>
        <v>750</v>
      </c>
      <c r="F382" s="32">
        <f t="shared" si="33"/>
        <v>421.875</v>
      </c>
    </row>
    <row r="383" spans="1:6" ht="14.25" customHeight="1" x14ac:dyDescent="0.3">
      <c r="A383" s="15" t="s">
        <v>115</v>
      </c>
      <c r="B383" s="31" t="str">
        <f t="array" ref="B383">INDEX(Database!A:A, MATCH(C383, Database!B:B, 0))</f>
        <v>Material</v>
      </c>
      <c r="C383" s="15" t="s">
        <v>49</v>
      </c>
      <c r="D383" s="32">
        <v>26</v>
      </c>
      <c r="E383" s="33">
        <f>VLOOKUP(C383,Database!$B$2:$C$219,2,FALSE)</f>
        <v>35</v>
      </c>
      <c r="F383" s="32">
        <f t="shared" si="33"/>
        <v>910</v>
      </c>
    </row>
    <row r="384" spans="1:6" ht="14.25" customHeight="1" x14ac:dyDescent="0.3">
      <c r="A384" s="15" t="s">
        <v>115</v>
      </c>
      <c r="B384" s="31" t="str">
        <f t="array" ref="B384">INDEX(Database!A:A, MATCH(C384, Database!B:B, 0))</f>
        <v>Material</v>
      </c>
      <c r="C384" s="15" t="s">
        <v>54</v>
      </c>
      <c r="D384" s="32">
        <v>4</v>
      </c>
      <c r="E384" s="39">
        <f>VLOOKUP(C384,Database!$B$2:$C$219,2,FALSE)</f>
        <v>500</v>
      </c>
      <c r="F384" s="32">
        <f t="shared" si="33"/>
        <v>2000</v>
      </c>
    </row>
    <row r="385" spans="1:6" ht="14.25" customHeight="1" x14ac:dyDescent="0.3">
      <c r="A385" s="15" t="s">
        <v>115</v>
      </c>
      <c r="B385" s="31" t="str">
        <f t="array" ref="B385">INDEX(Database!A:A, MATCH(C385, Database!B:B, 0))</f>
        <v>Material</v>
      </c>
      <c r="C385" s="15" t="s">
        <v>55</v>
      </c>
      <c r="D385" s="32">
        <v>2</v>
      </c>
      <c r="E385" s="33">
        <f>VLOOKUP(C385,Database!$B$2:$C$219,2,FALSE)</f>
        <v>250</v>
      </c>
      <c r="F385" s="32">
        <f t="shared" si="33"/>
        <v>500</v>
      </c>
    </row>
    <row r="386" spans="1:6" ht="14.25" customHeight="1" x14ac:dyDescent="0.3">
      <c r="A386" s="15" t="s">
        <v>115</v>
      </c>
      <c r="B386" s="31" t="str">
        <f t="array" ref="B386">INDEX(Database!A:A, MATCH(C386, Database!B:B, 0))</f>
        <v>Material</v>
      </c>
      <c r="C386" s="15" t="s">
        <v>51</v>
      </c>
      <c r="D386" s="32">
        <v>2</v>
      </c>
      <c r="E386" s="33">
        <f>VLOOKUP(C386,Database!$B$2:$C$219,2,FALSE)</f>
        <v>250</v>
      </c>
      <c r="F386" s="32">
        <f t="shared" si="33"/>
        <v>500</v>
      </c>
    </row>
    <row r="387" spans="1:6" ht="14.25" customHeight="1" x14ac:dyDescent="0.3">
      <c r="A387" s="15" t="s">
        <v>115</v>
      </c>
      <c r="B387" s="31" t="str">
        <f t="array" ref="B387">INDEX(Database!A:A, MATCH(C387, Database!B:B, 0))</f>
        <v>Misc.</v>
      </c>
      <c r="C387" s="15" t="s">
        <v>20</v>
      </c>
      <c r="D387" s="32">
        <v>1</v>
      </c>
      <c r="E387" s="32">
        <v>1000</v>
      </c>
      <c r="F387" s="32">
        <f t="shared" si="33"/>
        <v>1000</v>
      </c>
    </row>
    <row r="388" spans="1:6" ht="14.25" customHeight="1" x14ac:dyDescent="0.3">
      <c r="A388" s="15" t="s">
        <v>115</v>
      </c>
      <c r="B388" s="35"/>
      <c r="C388" s="36" t="s">
        <v>9</v>
      </c>
      <c r="D388" s="35"/>
      <c r="E388" s="35"/>
      <c r="F388" s="37">
        <f>SUM(F376:F387)</f>
        <v>61846.275000000001</v>
      </c>
    </row>
    <row r="389" spans="1:6" ht="14.25" customHeight="1" x14ac:dyDescent="0.3"/>
    <row r="390" spans="1:6" ht="14.25" customHeight="1" x14ac:dyDescent="0.3">
      <c r="A390" s="15" t="s">
        <v>114</v>
      </c>
      <c r="B390" s="31" t="str">
        <f t="array" ref="B390">INDEX(Database!A:A, MATCH(C390, Database!B:B, 0))</f>
        <v>Wood</v>
      </c>
      <c r="C390" s="15" t="s">
        <v>34</v>
      </c>
      <c r="D390" s="32">
        <v>2.84</v>
      </c>
      <c r="E390" s="33">
        <f>VLOOKUP(C390,Database!$B$2:$C$219,2,FALSE)</f>
        <v>5200</v>
      </c>
      <c r="F390" s="32">
        <f t="shared" ref="F390:F398" si="34">D390*E390</f>
        <v>14768</v>
      </c>
    </row>
    <row r="391" spans="1:6" ht="14.25" customHeight="1" x14ac:dyDescent="0.3">
      <c r="A391" s="15" t="s">
        <v>114</v>
      </c>
      <c r="B391" s="31" t="str">
        <f t="array" ref="B391">INDEX(Database!A:A, MATCH(C391, Database!B:B, 0))</f>
        <v>Wood</v>
      </c>
      <c r="C391" s="15" t="s">
        <v>35</v>
      </c>
      <c r="D391" s="32">
        <f>SUM(D390)</f>
        <v>2.84</v>
      </c>
      <c r="E391" s="33">
        <f>VLOOKUP(C391,Database!$B$2:$C$219,2,FALSE)</f>
        <v>150</v>
      </c>
      <c r="F391" s="32">
        <f t="shared" si="34"/>
        <v>426</v>
      </c>
    </row>
    <row r="392" spans="1:6" ht="14.25" customHeight="1" x14ac:dyDescent="0.3">
      <c r="A392" s="15" t="s">
        <v>114</v>
      </c>
      <c r="B392" s="31" t="str">
        <f t="array" ref="B392">INDEX(Database!A:A, MATCH(C392, Database!B:B, 0))</f>
        <v>Wood</v>
      </c>
      <c r="C392" s="15" t="s">
        <v>36</v>
      </c>
      <c r="D392" s="32">
        <f>SUM(F390)</f>
        <v>14768</v>
      </c>
      <c r="E392" s="24">
        <f>VLOOKUP(C392,Database!$B$2:$C$219,2,FALSE)</f>
        <v>0.1</v>
      </c>
      <c r="F392" s="32">
        <f t="shared" si="34"/>
        <v>1476.8000000000002</v>
      </c>
    </row>
    <row r="393" spans="1:6" ht="14.25" customHeight="1" x14ac:dyDescent="0.3">
      <c r="A393" s="15" t="s">
        <v>114</v>
      </c>
      <c r="B393" s="31" t="str">
        <f t="array" ref="B393">INDEX(Database!A:A, MATCH(C393, Database!B:B, 0))</f>
        <v>Labour</v>
      </c>
      <c r="C393" s="15" t="s">
        <v>16</v>
      </c>
      <c r="D393" s="33">
        <v>1</v>
      </c>
      <c r="E393" s="34">
        <v>4500</v>
      </c>
      <c r="F393" s="33">
        <f t="shared" si="34"/>
        <v>4500</v>
      </c>
    </row>
    <row r="394" spans="1:6" ht="14.25" customHeight="1" x14ac:dyDescent="0.3">
      <c r="A394" s="15" t="s">
        <v>114</v>
      </c>
      <c r="B394" s="31" t="str">
        <f t="array" ref="B394">INDEX(Database!A:A, MATCH(C394, Database!B:B, 0))</f>
        <v>Polish</v>
      </c>
      <c r="C394" s="15" t="s">
        <v>37</v>
      </c>
      <c r="D394" s="32">
        <v>53</v>
      </c>
      <c r="E394" s="33">
        <f>VLOOKUP(C394,Database!$B$2:$C$219,2,FALSE)</f>
        <v>160</v>
      </c>
      <c r="F394" s="32">
        <f t="shared" si="34"/>
        <v>8480</v>
      </c>
    </row>
    <row r="395" spans="1:6" ht="14.25" customHeight="1" x14ac:dyDescent="0.3">
      <c r="A395" s="15" t="s">
        <v>114</v>
      </c>
      <c r="B395" s="31" t="str">
        <f t="array" ref="B395">INDEX(Database!A:A, MATCH(C395, Database!B:B, 0))</f>
        <v>Material</v>
      </c>
      <c r="C395" s="15" t="s">
        <v>57</v>
      </c>
      <c r="D395" s="32">
        <v>2</v>
      </c>
      <c r="E395" s="33">
        <f>VLOOKUP(C395,Database!$B$2:$C$219,2,FALSE)</f>
        <v>400</v>
      </c>
      <c r="F395" s="32">
        <f t="shared" si="34"/>
        <v>800</v>
      </c>
    </row>
    <row r="396" spans="1:6" ht="14.25" customHeight="1" x14ac:dyDescent="0.3">
      <c r="A396" s="15" t="s">
        <v>114</v>
      </c>
      <c r="B396" s="31" t="str">
        <f t="array" ref="B396">INDEX(Database!A:A, MATCH(C396, Database!B:B, 0))</f>
        <v>Material</v>
      </c>
      <c r="C396" s="15" t="s">
        <v>58</v>
      </c>
      <c r="D396" s="32">
        <v>1</v>
      </c>
      <c r="E396" s="39">
        <f>VLOOKUP(C396,Database!$B$2:$C$219,2,FALSE)</f>
        <v>828.94</v>
      </c>
      <c r="F396" s="32">
        <f t="shared" si="34"/>
        <v>828.94</v>
      </c>
    </row>
    <row r="397" spans="1:6" ht="14.25" customHeight="1" x14ac:dyDescent="0.3">
      <c r="A397" s="15" t="s">
        <v>114</v>
      </c>
      <c r="B397" s="31" t="str">
        <f t="array" ref="B397">INDEX(Database!A:A, MATCH(C397, Database!B:B, 0))</f>
        <v>Material</v>
      </c>
      <c r="C397" s="15" t="s">
        <v>59</v>
      </c>
      <c r="D397" s="32">
        <v>2</v>
      </c>
      <c r="E397" s="33">
        <f>VLOOKUP(C397,Database!$B$2:$C$219,2,FALSE)</f>
        <v>300</v>
      </c>
      <c r="F397" s="32">
        <f t="shared" si="34"/>
        <v>600</v>
      </c>
    </row>
    <row r="398" spans="1:6" ht="14.25" customHeight="1" x14ac:dyDescent="0.3">
      <c r="A398" s="15" t="s">
        <v>114</v>
      </c>
      <c r="B398" s="31" t="str">
        <f t="array" ref="B398">INDEX(Database!A:A, MATCH(C398, Database!B:B, 0))</f>
        <v>Misc.</v>
      </c>
      <c r="C398" s="15" t="s">
        <v>20</v>
      </c>
      <c r="D398" s="32">
        <v>1</v>
      </c>
      <c r="E398" s="32">
        <v>1000</v>
      </c>
      <c r="F398" s="32">
        <f t="shared" si="34"/>
        <v>1000</v>
      </c>
    </row>
    <row r="399" spans="1:6" ht="14.25" customHeight="1" x14ac:dyDescent="0.3">
      <c r="A399" s="15" t="s">
        <v>114</v>
      </c>
      <c r="B399" s="35"/>
      <c r="C399" s="36" t="s">
        <v>9</v>
      </c>
      <c r="D399" s="35"/>
      <c r="E399" s="35"/>
      <c r="F399" s="37">
        <f>SUM(F390:F398)</f>
        <v>32879.74</v>
      </c>
    </row>
    <row r="400" spans="1:6" ht="14.25" customHeight="1" x14ac:dyDescent="0.3"/>
    <row r="401" spans="1:6" ht="14.25" customHeight="1" x14ac:dyDescent="0.3">
      <c r="A401" s="15" t="s">
        <v>113</v>
      </c>
      <c r="B401" s="31" t="str">
        <f t="array" ref="B401">INDEX(Database!A:A, MATCH(C401, Database!B:B, 0))</f>
        <v>Wood</v>
      </c>
      <c r="C401" s="15" t="s">
        <v>34</v>
      </c>
      <c r="D401" s="32">
        <v>3.7</v>
      </c>
      <c r="E401" s="33">
        <f>VLOOKUP(C401,Database!$B$2:$C$219,2,FALSE)</f>
        <v>5200</v>
      </c>
      <c r="F401" s="32">
        <f t="shared" ref="F401:F407" si="35">D401*E401</f>
        <v>19240</v>
      </c>
    </row>
    <row r="402" spans="1:6" ht="14.25" customHeight="1" x14ac:dyDescent="0.3">
      <c r="A402" s="15" t="s">
        <v>113</v>
      </c>
      <c r="B402" s="31" t="str">
        <f t="array" ref="B402">INDEX(Database!A:A, MATCH(C402, Database!B:B, 0))</f>
        <v>Wood</v>
      </c>
      <c r="C402" s="15" t="s">
        <v>35</v>
      </c>
      <c r="D402" s="32">
        <f>SUM(D401)</f>
        <v>3.7</v>
      </c>
      <c r="E402" s="33">
        <f>VLOOKUP(C402,Database!$B$2:$C$219,2,FALSE)</f>
        <v>150</v>
      </c>
      <c r="F402" s="32">
        <f t="shared" si="35"/>
        <v>555</v>
      </c>
    </row>
    <row r="403" spans="1:6" ht="14.25" customHeight="1" x14ac:dyDescent="0.3">
      <c r="A403" s="15" t="s">
        <v>113</v>
      </c>
      <c r="B403" s="31" t="str">
        <f t="array" ref="B403">INDEX(Database!A:A, MATCH(C403, Database!B:B, 0))</f>
        <v>Wood</v>
      </c>
      <c r="C403" s="15" t="s">
        <v>36</v>
      </c>
      <c r="D403" s="32">
        <f>SUM(F401)</f>
        <v>19240</v>
      </c>
      <c r="E403" s="24">
        <f>VLOOKUP(C403,Database!$B$2:$C$219,2,FALSE)</f>
        <v>0.1</v>
      </c>
      <c r="F403" s="32">
        <f t="shared" si="35"/>
        <v>1924</v>
      </c>
    </row>
    <row r="404" spans="1:6" ht="14.25" customHeight="1" x14ac:dyDescent="0.3">
      <c r="A404" s="15" t="s">
        <v>113</v>
      </c>
      <c r="B404" s="31" t="str">
        <f t="array" ref="B404">INDEX(Database!A:A, MATCH(C404, Database!B:B, 0))</f>
        <v>Labour</v>
      </c>
      <c r="C404" s="15" t="s">
        <v>16</v>
      </c>
      <c r="D404" s="33">
        <v>1</v>
      </c>
      <c r="E404" s="34">
        <v>5000</v>
      </c>
      <c r="F404" s="33">
        <f t="shared" si="35"/>
        <v>5000</v>
      </c>
    </row>
    <row r="405" spans="1:6" ht="14.25" customHeight="1" x14ac:dyDescent="0.3">
      <c r="A405" s="15" t="s">
        <v>113</v>
      </c>
      <c r="B405" s="31" t="str">
        <f t="array" ref="B405">INDEX(Database!A:A, MATCH(C405, Database!B:B, 0))</f>
        <v>Polish</v>
      </c>
      <c r="C405" s="15" t="s">
        <v>37</v>
      </c>
      <c r="D405" s="32">
        <v>56</v>
      </c>
      <c r="E405" s="33">
        <f>VLOOKUP(C405,Database!$B$2:$C$219,2,FALSE)</f>
        <v>160</v>
      </c>
      <c r="F405" s="32">
        <f t="shared" si="35"/>
        <v>8960</v>
      </c>
    </row>
    <row r="406" spans="1:6" ht="14.25" customHeight="1" x14ac:dyDescent="0.3">
      <c r="A406" s="15" t="s">
        <v>113</v>
      </c>
      <c r="B406" s="31" t="str">
        <f t="array" ref="B406">INDEX(Database!A:A, MATCH(C406, Database!B:B, 0))</f>
        <v>Material</v>
      </c>
      <c r="C406" s="15" t="s">
        <v>58</v>
      </c>
      <c r="D406" s="32">
        <v>2</v>
      </c>
      <c r="E406" s="39">
        <f>VLOOKUP(C406,Database!$B$2:$C$219,2,FALSE)</f>
        <v>828.94</v>
      </c>
      <c r="F406" s="32">
        <f t="shared" si="35"/>
        <v>1657.88</v>
      </c>
    </row>
    <row r="407" spans="1:6" ht="14.25" customHeight="1" x14ac:dyDescent="0.3">
      <c r="A407" s="15" t="s">
        <v>113</v>
      </c>
      <c r="B407" s="31" t="str">
        <f t="array" ref="B407">INDEX(Database!A:A, MATCH(C407, Database!B:B, 0))</f>
        <v>Misc.</v>
      </c>
      <c r="C407" s="15" t="s">
        <v>20</v>
      </c>
      <c r="D407" s="32">
        <v>1</v>
      </c>
      <c r="E407" s="32">
        <v>1000</v>
      </c>
      <c r="F407" s="32">
        <f t="shared" si="35"/>
        <v>1000</v>
      </c>
    </row>
    <row r="408" spans="1:6" ht="14.25" customHeight="1" x14ac:dyDescent="0.3">
      <c r="A408" s="15" t="s">
        <v>113</v>
      </c>
      <c r="B408" s="35"/>
      <c r="C408" s="36" t="s">
        <v>9</v>
      </c>
      <c r="D408" s="35"/>
      <c r="E408" s="35"/>
      <c r="F408" s="37">
        <f>SUM(F401:F407)</f>
        <v>38336.879999999997</v>
      </c>
    </row>
    <row r="409" spans="1:6" ht="14.25" customHeight="1" x14ac:dyDescent="0.3"/>
    <row r="410" spans="1:6" ht="14.25" customHeight="1" x14ac:dyDescent="0.3">
      <c r="A410" s="15" t="s">
        <v>112</v>
      </c>
      <c r="B410" s="31" t="str">
        <f t="array" ref="B410">INDEX(Database!A:A, MATCH(C410, Database!B:B, 0))</f>
        <v>Wood</v>
      </c>
      <c r="C410" s="15" t="s">
        <v>34</v>
      </c>
      <c r="D410" s="32">
        <v>2.5</v>
      </c>
      <c r="E410" s="33">
        <f>VLOOKUP(C410,Database!$B$2:$C$219,2,FALSE)</f>
        <v>5200</v>
      </c>
      <c r="F410" s="32">
        <f t="shared" ref="F410:F421" si="36">D410*E410</f>
        <v>13000</v>
      </c>
    </row>
    <row r="411" spans="1:6" ht="14.25" customHeight="1" x14ac:dyDescent="0.3">
      <c r="A411" s="15" t="s">
        <v>112</v>
      </c>
      <c r="B411" s="31" t="str">
        <f t="array" ref="B411">INDEX(Database!A:A, MATCH(C411, Database!B:B, 0))</f>
        <v>Wood</v>
      </c>
      <c r="C411" s="15" t="s">
        <v>35</v>
      </c>
      <c r="D411" s="32">
        <f>SUM(D410)</f>
        <v>2.5</v>
      </c>
      <c r="E411" s="33">
        <f>VLOOKUP(C411,Database!$B$2:$C$219,2,FALSE)</f>
        <v>150</v>
      </c>
      <c r="F411" s="32">
        <f t="shared" si="36"/>
        <v>375</v>
      </c>
    </row>
    <row r="412" spans="1:6" ht="14.25" customHeight="1" x14ac:dyDescent="0.3">
      <c r="A412" s="15" t="s">
        <v>112</v>
      </c>
      <c r="B412" s="31" t="str">
        <f t="array" ref="B412">INDEX(Database!A:A, MATCH(C412, Database!B:B, 0))</f>
        <v>Wood</v>
      </c>
      <c r="C412" s="15" t="s">
        <v>36</v>
      </c>
      <c r="D412" s="32">
        <f>SUM(F410)</f>
        <v>13000</v>
      </c>
      <c r="E412" s="24">
        <f>VLOOKUP(C412,Database!$B$2:$C$219,2,FALSE)</f>
        <v>0.1</v>
      </c>
      <c r="F412" s="32">
        <f t="shared" si="36"/>
        <v>1300</v>
      </c>
    </row>
    <row r="413" spans="1:6" ht="14.25" customHeight="1" x14ac:dyDescent="0.3">
      <c r="A413" s="15" t="s">
        <v>112</v>
      </c>
      <c r="B413" s="31" t="str">
        <f t="array" ref="B413">INDEX(Database!A:A, MATCH(C413, Database!B:B, 0))</f>
        <v>Labour</v>
      </c>
      <c r="C413" s="15" t="s">
        <v>16</v>
      </c>
      <c r="D413" s="33">
        <v>1</v>
      </c>
      <c r="E413" s="40">
        <v>4500</v>
      </c>
      <c r="F413" s="33">
        <f t="shared" si="36"/>
        <v>4500</v>
      </c>
    </row>
    <row r="414" spans="1:6" ht="14.25" customHeight="1" x14ac:dyDescent="0.3">
      <c r="A414" s="15" t="s">
        <v>112</v>
      </c>
      <c r="B414" s="31" t="str">
        <f t="array" ref="B414">INDEX(Database!A:A, MATCH(C414, Database!B:B, 0))</f>
        <v>Polish</v>
      </c>
      <c r="C414" s="15" t="s">
        <v>37</v>
      </c>
      <c r="D414" s="32">
        <v>32</v>
      </c>
      <c r="E414" s="33">
        <f>VLOOKUP(C414,Database!$B$2:$C$219,2,FALSE)</f>
        <v>160</v>
      </c>
      <c r="F414" s="32">
        <f t="shared" si="36"/>
        <v>5120</v>
      </c>
    </row>
    <row r="415" spans="1:6" ht="14.25" customHeight="1" x14ac:dyDescent="0.3">
      <c r="A415" s="15" t="s">
        <v>112</v>
      </c>
      <c r="B415" s="31" t="str">
        <f t="array" ref="B415">INDEX(Database!A:A, MATCH(C415, Database!B:B, 0))</f>
        <v>Material</v>
      </c>
      <c r="C415" s="15" t="s">
        <v>39</v>
      </c>
      <c r="D415" s="32">
        <v>2</v>
      </c>
      <c r="E415" s="33">
        <f>VLOOKUP(C415,Database!$B$2:$C$219,2,FALSE)</f>
        <v>1200</v>
      </c>
      <c r="F415" s="32">
        <f t="shared" si="36"/>
        <v>2400</v>
      </c>
    </row>
    <row r="416" spans="1:6" ht="14.25" customHeight="1" x14ac:dyDescent="0.3">
      <c r="A416" s="15" t="s">
        <v>112</v>
      </c>
      <c r="B416" s="31" t="str">
        <f t="array" ref="B416">INDEX(Database!A:A, MATCH(C416, Database!B:B, 0))</f>
        <v>Upholstery</v>
      </c>
      <c r="C416" s="15" t="s">
        <v>18</v>
      </c>
      <c r="D416" s="32">
        <v>1</v>
      </c>
      <c r="E416" s="33">
        <v>4000</v>
      </c>
      <c r="F416" s="32">
        <f t="shared" si="36"/>
        <v>4000</v>
      </c>
    </row>
    <row r="417" spans="1:6" ht="14.25" customHeight="1" x14ac:dyDescent="0.3">
      <c r="A417" s="15" t="s">
        <v>112</v>
      </c>
      <c r="B417" s="31" t="str">
        <f t="array" ref="B417">INDEX(Database!A:A, MATCH(C417, Database!B:B, 0))</f>
        <v>Material</v>
      </c>
      <c r="C417" s="15" t="s">
        <v>52</v>
      </c>
      <c r="D417" s="32">
        <v>1</v>
      </c>
      <c r="E417" s="33">
        <f>VLOOKUP(C417,Database!$B$2:$C$219,2,FALSE)</f>
        <v>300</v>
      </c>
      <c r="F417" s="32">
        <f t="shared" si="36"/>
        <v>300</v>
      </c>
    </row>
    <row r="418" spans="1:6" ht="14.25" customHeight="1" x14ac:dyDescent="0.3">
      <c r="A418" s="15" t="s">
        <v>112</v>
      </c>
      <c r="B418" s="31" t="str">
        <f t="array" ref="B418">INDEX(Database!A:A, MATCH(C418, Database!B:B, 0))</f>
        <v>Upholstery</v>
      </c>
      <c r="C418" s="15" t="s">
        <v>53</v>
      </c>
      <c r="D418" s="32">
        <v>5.5</v>
      </c>
      <c r="E418" s="33">
        <f>VLOOKUP(C418,Database!$B$2:$C$219,2,FALSE)</f>
        <v>1000</v>
      </c>
      <c r="F418" s="32">
        <f t="shared" si="36"/>
        <v>5500</v>
      </c>
    </row>
    <row r="419" spans="1:6" ht="14.25" customHeight="1" x14ac:dyDescent="0.3">
      <c r="A419" s="15" t="s">
        <v>112</v>
      </c>
      <c r="B419" s="31" t="str">
        <f t="array" ref="B419">INDEX(Database!A:A, MATCH(C419, Database!B:B, 0))</f>
        <v>Material</v>
      </c>
      <c r="C419" s="15" t="s">
        <v>60</v>
      </c>
      <c r="D419" s="32">
        <v>1</v>
      </c>
      <c r="E419" s="33">
        <f>VLOOKUP(C419,Database!$B$2:$C$219,2,FALSE)</f>
        <v>16000</v>
      </c>
      <c r="F419" s="32">
        <f t="shared" si="36"/>
        <v>16000</v>
      </c>
    </row>
    <row r="420" spans="1:6" ht="14.25" customHeight="1" x14ac:dyDescent="0.3">
      <c r="A420" s="15" t="s">
        <v>112</v>
      </c>
      <c r="B420" s="31" t="str">
        <f t="array" ref="B420">INDEX(Database!A:A, MATCH(C420, Database!B:B, 0))</f>
        <v>Material</v>
      </c>
      <c r="C420" s="15" t="s">
        <v>61</v>
      </c>
      <c r="D420" s="32">
        <v>1</v>
      </c>
      <c r="E420" s="33">
        <v>2000</v>
      </c>
      <c r="F420" s="32">
        <f t="shared" si="36"/>
        <v>2000</v>
      </c>
    </row>
    <row r="421" spans="1:6" ht="14.25" customHeight="1" x14ac:dyDescent="0.3">
      <c r="A421" s="15" t="s">
        <v>112</v>
      </c>
      <c r="B421" s="31" t="str">
        <f t="array" ref="B421">INDEX(Database!A:A, MATCH(C421, Database!B:B, 0))</f>
        <v>Misc.</v>
      </c>
      <c r="C421" s="15" t="s">
        <v>20</v>
      </c>
      <c r="D421" s="32">
        <v>1</v>
      </c>
      <c r="E421" s="32">
        <v>1000</v>
      </c>
      <c r="F421" s="32">
        <f t="shared" si="36"/>
        <v>1000</v>
      </c>
    </row>
    <row r="422" spans="1:6" ht="14.25" customHeight="1" x14ac:dyDescent="0.3">
      <c r="A422" s="15" t="s">
        <v>112</v>
      </c>
      <c r="B422" s="35"/>
      <c r="C422" s="36" t="s">
        <v>9</v>
      </c>
      <c r="D422" s="35"/>
      <c r="E422" s="35"/>
      <c r="F422" s="37">
        <f>SUM(F410:F421)</f>
        <v>55495</v>
      </c>
    </row>
    <row r="423" spans="1:6" ht="14.25" customHeight="1" x14ac:dyDescent="0.3"/>
    <row r="424" spans="1:6" ht="14.25" customHeight="1" x14ac:dyDescent="0.3">
      <c r="A424" s="15" t="s">
        <v>111</v>
      </c>
      <c r="B424" s="31" t="str">
        <f t="array" ref="B424">INDEX(Database!A:A, MATCH(C424, Database!B:B, 0))</f>
        <v>Wood</v>
      </c>
      <c r="C424" s="15" t="s">
        <v>34</v>
      </c>
      <c r="D424" s="32">
        <v>4.21</v>
      </c>
      <c r="E424" s="33">
        <f>VLOOKUP(C424,Database!$B$2:$C$219,2,FALSE)</f>
        <v>5200</v>
      </c>
      <c r="F424" s="32">
        <f t="shared" ref="F424:F433" si="37">D424*E424</f>
        <v>21892</v>
      </c>
    </row>
    <row r="425" spans="1:6" ht="14.25" customHeight="1" x14ac:dyDescent="0.3">
      <c r="A425" s="15" t="s">
        <v>111</v>
      </c>
      <c r="B425" s="31" t="str">
        <f t="array" ref="B425">INDEX(Database!A:A, MATCH(C425, Database!B:B, 0))</f>
        <v>Wood</v>
      </c>
      <c r="C425" s="15" t="s">
        <v>35</v>
      </c>
      <c r="D425" s="32">
        <f>SUM(D424)</f>
        <v>4.21</v>
      </c>
      <c r="E425" s="33">
        <f>VLOOKUP(C425,Database!$B$2:$C$219,2,FALSE)</f>
        <v>150</v>
      </c>
      <c r="F425" s="32">
        <f t="shared" si="37"/>
        <v>631.5</v>
      </c>
    </row>
    <row r="426" spans="1:6" ht="14.25" customHeight="1" x14ac:dyDescent="0.3">
      <c r="A426" s="15" t="s">
        <v>111</v>
      </c>
      <c r="B426" s="31" t="str">
        <f t="array" ref="B426">INDEX(Database!A:A, MATCH(C426, Database!B:B, 0))</f>
        <v>Wood</v>
      </c>
      <c r="C426" s="15" t="s">
        <v>36</v>
      </c>
      <c r="D426" s="32">
        <f>SUM(F424)</f>
        <v>21892</v>
      </c>
      <c r="E426" s="24">
        <f>VLOOKUP(C426,Database!$B$2:$C$219,2,FALSE)</f>
        <v>0.1</v>
      </c>
      <c r="F426" s="32">
        <f t="shared" si="37"/>
        <v>2189.2000000000003</v>
      </c>
    </row>
    <row r="427" spans="1:6" ht="14.25" customHeight="1" x14ac:dyDescent="0.3">
      <c r="A427" s="15" t="s">
        <v>111</v>
      </c>
      <c r="B427" s="31" t="str">
        <f t="array" ref="B427">INDEX(Database!A:A, MATCH(C427, Database!B:B, 0))</f>
        <v>Labour</v>
      </c>
      <c r="C427" s="15" t="s">
        <v>16</v>
      </c>
      <c r="D427" s="33">
        <v>1</v>
      </c>
      <c r="E427" s="34">
        <v>6000</v>
      </c>
      <c r="F427" s="33">
        <f t="shared" si="37"/>
        <v>6000</v>
      </c>
    </row>
    <row r="428" spans="1:6" ht="14.25" customHeight="1" x14ac:dyDescent="0.3">
      <c r="A428" s="15" t="s">
        <v>111</v>
      </c>
      <c r="B428" s="31" t="str">
        <f t="array" ref="B428">INDEX(Database!A:A, MATCH(C428, Database!B:B, 0))</f>
        <v>Polish</v>
      </c>
      <c r="C428" s="15" t="s">
        <v>37</v>
      </c>
      <c r="D428" s="32">
        <v>85.5</v>
      </c>
      <c r="E428" s="33">
        <f>VLOOKUP(C428,Database!$B$2:$C$219,2,FALSE)</f>
        <v>160</v>
      </c>
      <c r="F428" s="32">
        <f t="shared" si="37"/>
        <v>13680</v>
      </c>
    </row>
    <row r="429" spans="1:6" ht="14.25" customHeight="1" x14ac:dyDescent="0.3">
      <c r="A429" s="15" t="s">
        <v>111</v>
      </c>
      <c r="B429" s="31" t="str">
        <f t="array" ref="B429">INDEX(Database!A:A, MATCH(C429, Database!B:B, 0))</f>
        <v>Labour</v>
      </c>
      <c r="C429" s="15" t="s">
        <v>40</v>
      </c>
      <c r="D429" s="32">
        <v>2</v>
      </c>
      <c r="E429" s="33">
        <f>VLOOKUP(C429,Database!$B$2:$C$219,2,FALSE)</f>
        <v>150</v>
      </c>
      <c r="F429" s="32">
        <f t="shared" si="37"/>
        <v>300</v>
      </c>
    </row>
    <row r="430" spans="1:6" ht="14.25" customHeight="1" x14ac:dyDescent="0.3">
      <c r="A430" s="15" t="s">
        <v>111</v>
      </c>
      <c r="B430" s="31" t="str">
        <f t="array" ref="B430">INDEX(Database!A:A, MATCH(C430, Database!B:B, 0))</f>
        <v>Material</v>
      </c>
      <c r="C430" s="15" t="s">
        <v>46</v>
      </c>
      <c r="D430" s="32">
        <f>4/32</f>
        <v>0.125</v>
      </c>
      <c r="E430" s="33">
        <v>4000</v>
      </c>
      <c r="F430" s="32">
        <f t="shared" si="37"/>
        <v>500</v>
      </c>
    </row>
    <row r="431" spans="1:6" ht="14.25" customHeight="1" x14ac:dyDescent="0.3">
      <c r="A431" s="15" t="s">
        <v>111</v>
      </c>
      <c r="B431" s="31" t="str">
        <f t="array" ref="B431">INDEX(Database!A:A, MATCH(C431, Database!B:B, 0))</f>
        <v>Material</v>
      </c>
      <c r="C431" s="15" t="s">
        <v>48</v>
      </c>
      <c r="D431" s="32">
        <f>8/32</f>
        <v>0.25</v>
      </c>
      <c r="E431" s="33">
        <f>VLOOKUP(C431,Database!$B$2:$C$219,2,FALSE)</f>
        <v>750</v>
      </c>
      <c r="F431" s="32">
        <f t="shared" si="37"/>
        <v>187.5</v>
      </c>
    </row>
    <row r="432" spans="1:6" ht="14.25" customHeight="1" x14ac:dyDescent="0.3">
      <c r="A432" s="15" t="s">
        <v>111</v>
      </c>
      <c r="B432" s="31" t="str">
        <f t="array" ref="B432">INDEX(Database!A:A, MATCH(C432, Database!B:B, 0))</f>
        <v>Material</v>
      </c>
      <c r="C432" s="15" t="s">
        <v>58</v>
      </c>
      <c r="D432" s="32">
        <v>3</v>
      </c>
      <c r="E432" s="39">
        <f>VLOOKUP(C432,Database!$B$2:$C$219,2,FALSE)</f>
        <v>828.94</v>
      </c>
      <c r="F432" s="32">
        <f t="shared" si="37"/>
        <v>2486.8200000000002</v>
      </c>
    </row>
    <row r="433" spans="1:6" ht="14.25" customHeight="1" x14ac:dyDescent="0.3">
      <c r="A433" s="15" t="s">
        <v>111</v>
      </c>
      <c r="B433" s="31" t="str">
        <f t="array" ref="B433">INDEX(Database!A:A, MATCH(C433, Database!B:B, 0))</f>
        <v>Misc.</v>
      </c>
      <c r="C433" s="15" t="s">
        <v>20</v>
      </c>
      <c r="D433" s="32">
        <v>1</v>
      </c>
      <c r="E433" s="32">
        <v>1000</v>
      </c>
      <c r="F433" s="32">
        <f t="shared" si="37"/>
        <v>1000</v>
      </c>
    </row>
    <row r="434" spans="1:6" ht="14.25" customHeight="1" x14ac:dyDescent="0.3">
      <c r="A434" s="15" t="s">
        <v>111</v>
      </c>
      <c r="B434" s="35"/>
      <c r="C434" s="36" t="s">
        <v>9</v>
      </c>
      <c r="D434" s="35"/>
      <c r="E434" s="35"/>
      <c r="F434" s="37">
        <f>SUM(F424:F433)</f>
        <v>48867.02</v>
      </c>
    </row>
    <row r="435" spans="1:6" ht="14.25" customHeight="1" x14ac:dyDescent="0.3"/>
    <row r="436" spans="1:6" ht="14.25" customHeight="1" x14ac:dyDescent="0.3">
      <c r="A436" s="15" t="s">
        <v>110</v>
      </c>
      <c r="B436" s="31" t="str">
        <f t="array" ref="B436">INDEX(Database!A:A, MATCH(C436, Database!B:B, 0))</f>
        <v>Wood</v>
      </c>
      <c r="C436" s="15" t="s">
        <v>34</v>
      </c>
      <c r="D436" s="32">
        <v>0.4</v>
      </c>
      <c r="E436" s="33">
        <f>VLOOKUP(C436,Database!$B$2:$C$219,2,FALSE)</f>
        <v>5200</v>
      </c>
      <c r="F436" s="32">
        <f t="shared" ref="F436:F445" si="38">D436*E436</f>
        <v>2080</v>
      </c>
    </row>
    <row r="437" spans="1:6" ht="14.25" customHeight="1" x14ac:dyDescent="0.3">
      <c r="A437" s="15" t="s">
        <v>110</v>
      </c>
      <c r="B437" s="31" t="str">
        <f t="array" ref="B437">INDEX(Database!A:A, MATCH(C437, Database!B:B, 0))</f>
        <v>Wood</v>
      </c>
      <c r="C437" s="15" t="s">
        <v>35</v>
      </c>
      <c r="D437" s="32">
        <f>SUM(D436)</f>
        <v>0.4</v>
      </c>
      <c r="E437" s="33">
        <f>VLOOKUP(C437,Database!$B$2:$C$219,2,FALSE)</f>
        <v>150</v>
      </c>
      <c r="F437" s="32">
        <f t="shared" si="38"/>
        <v>60</v>
      </c>
    </row>
    <row r="438" spans="1:6" ht="14.25" customHeight="1" x14ac:dyDescent="0.3">
      <c r="A438" s="15" t="s">
        <v>110</v>
      </c>
      <c r="B438" s="31" t="str">
        <f t="array" ref="B438">INDEX(Database!A:A, MATCH(C438, Database!B:B, 0))</f>
        <v>Wood</v>
      </c>
      <c r="C438" s="15" t="s">
        <v>36</v>
      </c>
      <c r="D438" s="32">
        <f>SUM(F436)</f>
        <v>2080</v>
      </c>
      <c r="E438" s="24">
        <f>VLOOKUP(C438,Database!$B$2:$C$219,2,FALSE)</f>
        <v>0.1</v>
      </c>
      <c r="F438" s="32">
        <f t="shared" si="38"/>
        <v>208</v>
      </c>
    </row>
    <row r="439" spans="1:6" ht="14.25" customHeight="1" x14ac:dyDescent="0.3">
      <c r="A439" s="15" t="s">
        <v>110</v>
      </c>
      <c r="B439" s="31" t="str">
        <f t="array" ref="B439">INDEX(Database!A:A, MATCH(C439, Database!B:B, 0))</f>
        <v>Labour</v>
      </c>
      <c r="C439" s="15" t="s">
        <v>16</v>
      </c>
      <c r="D439" s="33">
        <v>1</v>
      </c>
      <c r="E439" s="34">
        <v>6000</v>
      </c>
      <c r="F439" s="33">
        <f t="shared" si="38"/>
        <v>6000</v>
      </c>
    </row>
    <row r="440" spans="1:6" ht="14.25" customHeight="1" x14ac:dyDescent="0.3">
      <c r="A440" s="15" t="s">
        <v>110</v>
      </c>
      <c r="B440" s="31" t="str">
        <f t="array" ref="B440">INDEX(Database!A:A, MATCH(C440, Database!B:B, 0))</f>
        <v>Polish</v>
      </c>
      <c r="C440" s="15" t="s">
        <v>37</v>
      </c>
      <c r="D440" s="32">
        <v>14</v>
      </c>
      <c r="E440" s="33">
        <f>VLOOKUP(C440,Database!$B$2:$C$219,2,FALSE)</f>
        <v>160</v>
      </c>
      <c r="F440" s="32">
        <f t="shared" si="38"/>
        <v>2240</v>
      </c>
    </row>
    <row r="441" spans="1:6" ht="14.25" customHeight="1" x14ac:dyDescent="0.3">
      <c r="A441" s="15" t="s">
        <v>110</v>
      </c>
      <c r="B441" s="31" t="str">
        <f t="array" ref="B441">INDEX(Database!A:A, MATCH(C441, Database!B:B, 0))</f>
        <v>Material</v>
      </c>
      <c r="C441" s="15" t="s">
        <v>45</v>
      </c>
      <c r="D441" s="32">
        <f t="shared" ref="D441:D442" si="39">4.5/32</f>
        <v>0.140625</v>
      </c>
      <c r="E441" s="33">
        <f>VLOOKUP(C441,Database!$B$2:$C$219,2,FALSE)</f>
        <v>3200</v>
      </c>
      <c r="F441" s="32">
        <f t="shared" si="38"/>
        <v>450</v>
      </c>
    </row>
    <row r="442" spans="1:6" ht="14.25" customHeight="1" x14ac:dyDescent="0.3">
      <c r="A442" s="15" t="s">
        <v>110</v>
      </c>
      <c r="B442" s="31" t="str">
        <f t="array" ref="B442">INDEX(Database!A:A, MATCH(C442, Database!B:B, 0))</f>
        <v>Material</v>
      </c>
      <c r="C442" s="15" t="s">
        <v>47</v>
      </c>
      <c r="D442" s="32">
        <f t="shared" si="39"/>
        <v>0.140625</v>
      </c>
      <c r="E442" s="33">
        <v>4000</v>
      </c>
      <c r="F442" s="32">
        <f t="shared" si="38"/>
        <v>562.5</v>
      </c>
    </row>
    <row r="443" spans="1:6" ht="14.25" customHeight="1" x14ac:dyDescent="0.3">
      <c r="A443" s="15" t="s">
        <v>110</v>
      </c>
      <c r="B443" s="31" t="str">
        <f t="array" ref="B443">INDEX(Database!A:A, MATCH(C443, Database!B:B, 0))</f>
        <v>Material</v>
      </c>
      <c r="C443" s="15" t="s">
        <v>49</v>
      </c>
      <c r="D443" s="32">
        <v>18</v>
      </c>
      <c r="E443" s="33">
        <f>VLOOKUP(C443,Database!$B$2:$C$219,2,FALSE)</f>
        <v>35</v>
      </c>
      <c r="F443" s="32">
        <f t="shared" si="38"/>
        <v>630</v>
      </c>
    </row>
    <row r="444" spans="1:6" ht="14.25" customHeight="1" x14ac:dyDescent="0.3">
      <c r="A444" s="15" t="s">
        <v>110</v>
      </c>
      <c r="B444" s="31" t="str">
        <f t="array" ref="B444">INDEX(Database!A:A, MATCH(C444, Database!B:B, 0))</f>
        <v>Material</v>
      </c>
      <c r="C444" s="15" t="s">
        <v>62</v>
      </c>
      <c r="D444" s="32">
        <v>4.5</v>
      </c>
      <c r="E444" s="33">
        <f>VLOOKUP(C444,Database!$B$2:$C$219,2,FALSE)</f>
        <v>800</v>
      </c>
      <c r="F444" s="32">
        <f t="shared" si="38"/>
        <v>3600</v>
      </c>
    </row>
    <row r="445" spans="1:6" ht="14.25" customHeight="1" x14ac:dyDescent="0.3">
      <c r="A445" s="15" t="s">
        <v>110</v>
      </c>
      <c r="B445" s="31" t="str">
        <f t="array" ref="B445">INDEX(Database!A:A, MATCH(C445, Database!B:B, 0))</f>
        <v>Misc.</v>
      </c>
      <c r="C445" s="15" t="s">
        <v>20</v>
      </c>
      <c r="D445" s="32">
        <v>1</v>
      </c>
      <c r="E445" s="32">
        <v>1000</v>
      </c>
      <c r="F445" s="32">
        <f t="shared" si="38"/>
        <v>1000</v>
      </c>
    </row>
    <row r="446" spans="1:6" ht="14.25" customHeight="1" x14ac:dyDescent="0.3">
      <c r="A446" s="15" t="s">
        <v>110</v>
      </c>
      <c r="B446" s="35"/>
      <c r="C446" s="36" t="s">
        <v>9</v>
      </c>
      <c r="D446" s="35"/>
      <c r="E446" s="35"/>
      <c r="F446" s="37">
        <f>SUM(F436:F445)</f>
        <v>16830.5</v>
      </c>
    </row>
    <row r="447" spans="1:6" ht="14.25" customHeight="1" x14ac:dyDescent="0.3"/>
    <row r="448" spans="1:6" ht="14.25" customHeight="1" x14ac:dyDescent="0.3"/>
    <row r="449" spans="1:6" ht="14.25" customHeight="1" x14ac:dyDescent="0.3">
      <c r="A449" s="15" t="s">
        <v>107</v>
      </c>
      <c r="B449" s="31" t="str">
        <f t="array" ref="B449">INDEX(Database!A:A, MATCH(C449, Database!B:B, 0))</f>
        <v>Wood</v>
      </c>
      <c r="C449" s="15" t="s">
        <v>34</v>
      </c>
      <c r="D449" s="32">
        <v>11.9</v>
      </c>
      <c r="E449" s="33">
        <f>VLOOKUP(C449,Database!$B$2:$C$219,2,FALSE)</f>
        <v>5200</v>
      </c>
      <c r="F449" s="32">
        <f t="shared" ref="F449:F458" si="40">D449*E449</f>
        <v>61880</v>
      </c>
    </row>
    <row r="450" spans="1:6" ht="14.25" customHeight="1" x14ac:dyDescent="0.3">
      <c r="A450" s="15" t="s">
        <v>107</v>
      </c>
      <c r="B450" s="31" t="str">
        <f t="array" ref="B450">INDEX(Database!A:A, MATCH(C450, Database!B:B, 0))</f>
        <v>Wood</v>
      </c>
      <c r="C450" s="15" t="s">
        <v>35</v>
      </c>
      <c r="D450" s="32">
        <f>SUM(D449)</f>
        <v>11.9</v>
      </c>
      <c r="E450" s="33">
        <f>VLOOKUP(C450,Database!$B$2:$C$219,2,FALSE)</f>
        <v>150</v>
      </c>
      <c r="F450" s="32">
        <f t="shared" si="40"/>
        <v>1785</v>
      </c>
    </row>
    <row r="451" spans="1:6" ht="14.25" customHeight="1" x14ac:dyDescent="0.3">
      <c r="A451" s="15" t="s">
        <v>107</v>
      </c>
      <c r="B451" s="31" t="str">
        <f t="array" ref="B451">INDEX(Database!A:A, MATCH(C451, Database!B:B, 0))</f>
        <v>Wood</v>
      </c>
      <c r="C451" s="15" t="s">
        <v>36</v>
      </c>
      <c r="D451" s="32">
        <f>SUM(F449)</f>
        <v>61880</v>
      </c>
      <c r="E451" s="24">
        <f>VLOOKUP(C451,Database!$B$2:$C$219,2,FALSE)</f>
        <v>0.1</v>
      </c>
      <c r="F451" s="32">
        <f t="shared" si="40"/>
        <v>6188</v>
      </c>
    </row>
    <row r="452" spans="1:6" ht="14.25" customHeight="1" x14ac:dyDescent="0.3">
      <c r="A452" s="15" t="s">
        <v>107</v>
      </c>
      <c r="B452" s="31" t="str">
        <f t="array" ref="B452">INDEX(Database!A:A, MATCH(C452, Database!B:B, 0))</f>
        <v>Labour</v>
      </c>
      <c r="C452" s="15" t="s">
        <v>16</v>
      </c>
      <c r="D452" s="33">
        <v>1</v>
      </c>
      <c r="E452" s="34">
        <v>7500</v>
      </c>
      <c r="F452" s="33">
        <f t="shared" si="40"/>
        <v>7500</v>
      </c>
    </row>
    <row r="453" spans="1:6" ht="14.25" customHeight="1" x14ac:dyDescent="0.3">
      <c r="A453" s="15" t="s">
        <v>107</v>
      </c>
      <c r="B453" s="31" t="str">
        <f t="array" ref="B453">INDEX(Database!A:A, MATCH(C453, Database!B:B, 0))</f>
        <v>Polish</v>
      </c>
      <c r="C453" s="15" t="s">
        <v>37</v>
      </c>
      <c r="D453" s="32">
        <v>187</v>
      </c>
      <c r="E453" s="33">
        <f>VLOOKUP(C453,Database!$B$2:$C$219,2,FALSE)</f>
        <v>160</v>
      </c>
      <c r="F453" s="32">
        <f t="shared" si="40"/>
        <v>29920</v>
      </c>
    </row>
    <row r="454" spans="1:6" ht="14.25" customHeight="1" x14ac:dyDescent="0.3">
      <c r="A454" s="15" t="s">
        <v>107</v>
      </c>
      <c r="B454" s="31" t="str">
        <f t="array" ref="B454">INDEX(Database!A:A, MATCH(C454, Database!B:B, 0))</f>
        <v>Material</v>
      </c>
      <c r="C454" s="15" t="s">
        <v>50</v>
      </c>
      <c r="D454" s="32">
        <v>4</v>
      </c>
      <c r="E454" s="39">
        <f>VLOOKUP(C454,Database!$B$2:$C$219,2,FALSE)</f>
        <v>761.98</v>
      </c>
      <c r="F454" s="32">
        <f t="shared" si="40"/>
        <v>3047.92</v>
      </c>
    </row>
    <row r="455" spans="1:6" ht="14.25" customHeight="1" x14ac:dyDescent="0.3">
      <c r="A455" s="15" t="s">
        <v>107</v>
      </c>
      <c r="B455" s="31" t="str">
        <f t="array" ref="B455">INDEX(Database!A:A, MATCH(C455, Database!B:B, 0))</f>
        <v>Material</v>
      </c>
      <c r="C455" s="15" t="s">
        <v>55</v>
      </c>
      <c r="D455" s="32">
        <v>3</v>
      </c>
      <c r="E455" s="33">
        <f>VLOOKUP(C455,Database!$B$2:$C$219,2,FALSE)</f>
        <v>250</v>
      </c>
      <c r="F455" s="32">
        <f t="shared" si="40"/>
        <v>750</v>
      </c>
    </row>
    <row r="456" spans="1:6" ht="14.25" customHeight="1" x14ac:dyDescent="0.3">
      <c r="A456" s="15" t="s">
        <v>107</v>
      </c>
      <c r="B456" s="31" t="str">
        <f t="array" ref="B456">INDEX(Database!A:A, MATCH(C456, Database!B:B, 0))</f>
        <v>Material</v>
      </c>
      <c r="C456" s="15" t="s">
        <v>51</v>
      </c>
      <c r="D456" s="32">
        <v>3</v>
      </c>
      <c r="E456" s="33">
        <f>VLOOKUP(C456,Database!$B$2:$C$219,2,FALSE)</f>
        <v>250</v>
      </c>
      <c r="F456" s="32">
        <f t="shared" si="40"/>
        <v>750</v>
      </c>
    </row>
    <row r="457" spans="1:6" ht="14.25" customHeight="1" x14ac:dyDescent="0.3">
      <c r="A457" s="15" t="s">
        <v>107</v>
      </c>
      <c r="B457" s="31" t="str">
        <f t="array" ref="B457">INDEX(Database!A:A, MATCH(C457, Database!B:B, 0))</f>
        <v>Material</v>
      </c>
      <c r="C457" s="15" t="s">
        <v>63</v>
      </c>
      <c r="D457" s="32">
        <v>2</v>
      </c>
      <c r="E457" s="39">
        <f>VLOOKUP(C457,Database!$B$2:$C$219,2,FALSE)</f>
        <v>300</v>
      </c>
      <c r="F457" s="32">
        <f t="shared" si="40"/>
        <v>600</v>
      </c>
    </row>
    <row r="458" spans="1:6" ht="14.25" customHeight="1" x14ac:dyDescent="0.3">
      <c r="A458" s="15" t="s">
        <v>107</v>
      </c>
      <c r="B458" s="31" t="str">
        <f t="array" ref="B458">INDEX(Database!A:A, MATCH(C458, Database!B:B, 0))</f>
        <v>Misc.</v>
      </c>
      <c r="C458" s="15" t="s">
        <v>20</v>
      </c>
      <c r="D458" s="32">
        <v>1</v>
      </c>
      <c r="E458" s="32">
        <v>1000</v>
      </c>
      <c r="F458" s="32">
        <f t="shared" si="40"/>
        <v>1000</v>
      </c>
    </row>
    <row r="459" spans="1:6" ht="14.25" customHeight="1" x14ac:dyDescent="0.3">
      <c r="A459" s="15" t="s">
        <v>107</v>
      </c>
      <c r="B459" s="35"/>
      <c r="C459" s="36" t="s">
        <v>9</v>
      </c>
      <c r="D459" s="35"/>
      <c r="E459" s="35"/>
      <c r="F459" s="37">
        <f>SUM(F449:F458)</f>
        <v>113420.92</v>
      </c>
    </row>
    <row r="460" spans="1:6" ht="14.25" customHeight="1" x14ac:dyDescent="0.3"/>
    <row r="461" spans="1:6" ht="14.25" customHeight="1" x14ac:dyDescent="0.3">
      <c r="A461" s="15" t="s">
        <v>108</v>
      </c>
      <c r="B461" s="31" t="str">
        <f t="array" ref="B461">INDEX(Database!A:A, MATCH(C461, Database!B:B, 0))</f>
        <v>Wood</v>
      </c>
      <c r="C461" s="15" t="s">
        <v>34</v>
      </c>
      <c r="D461" s="32">
        <v>3.35</v>
      </c>
      <c r="E461" s="33">
        <f>VLOOKUP(C461,Database!$B$2:$C$219,2,FALSE)</f>
        <v>5200</v>
      </c>
      <c r="F461" s="32">
        <f t="shared" ref="F461:F468" si="41">D461*E461</f>
        <v>17420</v>
      </c>
    </row>
    <row r="462" spans="1:6" ht="14.25" customHeight="1" x14ac:dyDescent="0.3">
      <c r="A462" s="15" t="s">
        <v>108</v>
      </c>
      <c r="B462" s="31" t="str">
        <f t="array" ref="B462">INDEX(Database!A:A, MATCH(C462, Database!B:B, 0))</f>
        <v>Wood</v>
      </c>
      <c r="C462" s="15" t="s">
        <v>35</v>
      </c>
      <c r="D462" s="32">
        <f>SUM(D461)</f>
        <v>3.35</v>
      </c>
      <c r="E462" s="33">
        <f>VLOOKUP(C462,Database!$B$2:$C$219,2,FALSE)</f>
        <v>150</v>
      </c>
      <c r="F462" s="32">
        <f t="shared" si="41"/>
        <v>502.5</v>
      </c>
    </row>
    <row r="463" spans="1:6" ht="14.25" customHeight="1" x14ac:dyDescent="0.3">
      <c r="A463" s="15" t="s">
        <v>108</v>
      </c>
      <c r="B463" s="31" t="str">
        <f t="array" ref="B463">INDEX(Database!A:A, MATCH(C463, Database!B:B, 0))</f>
        <v>Wood</v>
      </c>
      <c r="C463" s="15" t="s">
        <v>36</v>
      </c>
      <c r="D463" s="32">
        <f>SUM(F461)</f>
        <v>17420</v>
      </c>
      <c r="E463" s="24">
        <f>VLOOKUP(C463,Database!$B$2:$C$219,2,FALSE)</f>
        <v>0.1</v>
      </c>
      <c r="F463" s="32">
        <f t="shared" si="41"/>
        <v>1742</v>
      </c>
    </row>
    <row r="464" spans="1:6" ht="14.25" customHeight="1" x14ac:dyDescent="0.3">
      <c r="A464" s="15" t="s">
        <v>108</v>
      </c>
      <c r="B464" s="31" t="str">
        <f t="array" ref="B464">INDEX(Database!A:A, MATCH(C464, Database!B:B, 0))</f>
        <v>Labour</v>
      </c>
      <c r="C464" s="15" t="s">
        <v>16</v>
      </c>
      <c r="D464" s="33">
        <v>1</v>
      </c>
      <c r="E464" s="34">
        <v>8000</v>
      </c>
      <c r="F464" s="33">
        <f t="shared" si="41"/>
        <v>8000</v>
      </c>
    </row>
    <row r="465" spans="1:6" ht="14.25" customHeight="1" x14ac:dyDescent="0.3">
      <c r="A465" s="15" t="s">
        <v>108</v>
      </c>
      <c r="B465" s="31" t="str">
        <f t="array" ref="B465">INDEX(Database!A:A, MATCH(C465, Database!B:B, 0))</f>
        <v>Polish</v>
      </c>
      <c r="C465" s="15" t="s">
        <v>37</v>
      </c>
      <c r="D465" s="32">
        <v>47</v>
      </c>
      <c r="E465" s="33">
        <f>VLOOKUP(C465,Database!$B$2:$C$219,2,FALSE)</f>
        <v>160</v>
      </c>
      <c r="F465" s="32">
        <f t="shared" si="41"/>
        <v>7520</v>
      </c>
    </row>
    <row r="466" spans="1:6" ht="14.25" customHeight="1" x14ac:dyDescent="0.3">
      <c r="A466" s="15" t="s">
        <v>108</v>
      </c>
      <c r="B466" s="31" t="str">
        <f t="array" ref="B466">INDEX(Database!A:A, MATCH(C466, Database!B:B, 0))</f>
        <v>Material</v>
      </c>
      <c r="C466" s="15" t="s">
        <v>39</v>
      </c>
      <c r="D466" s="32">
        <v>6</v>
      </c>
      <c r="E466" s="33">
        <f>VLOOKUP(C466,Database!$B$2:$C$219,2,FALSE)</f>
        <v>1200</v>
      </c>
      <c r="F466" s="32">
        <f t="shared" si="41"/>
        <v>7200</v>
      </c>
    </row>
    <row r="467" spans="1:6" ht="14.25" customHeight="1" x14ac:dyDescent="0.3">
      <c r="A467" s="15" t="s">
        <v>108</v>
      </c>
      <c r="B467" s="31" t="str">
        <f t="array" ref="B467">INDEX(Database!A:A, MATCH(C467, Database!B:B, 0))</f>
        <v>Upholstery</v>
      </c>
      <c r="C467" s="15" t="s">
        <v>18</v>
      </c>
      <c r="D467" s="32">
        <v>1</v>
      </c>
      <c r="E467" s="33">
        <v>27000</v>
      </c>
      <c r="F467" s="32">
        <f t="shared" si="41"/>
        <v>27000</v>
      </c>
    </row>
    <row r="468" spans="1:6" ht="14.25" customHeight="1" x14ac:dyDescent="0.3">
      <c r="A468" s="15" t="s">
        <v>108</v>
      </c>
      <c r="B468" s="31" t="str">
        <f t="array" ref="B468">INDEX(Database!A:A, MATCH(C468, Database!B:B, 0))</f>
        <v>Misc.</v>
      </c>
      <c r="C468" s="15" t="s">
        <v>20</v>
      </c>
      <c r="D468" s="32">
        <v>1</v>
      </c>
      <c r="E468" s="32">
        <v>1000</v>
      </c>
      <c r="F468" s="32">
        <f t="shared" si="41"/>
        <v>1000</v>
      </c>
    </row>
    <row r="469" spans="1:6" ht="14.25" customHeight="1" x14ac:dyDescent="0.3">
      <c r="A469" s="15" t="s">
        <v>108</v>
      </c>
      <c r="B469" s="35"/>
      <c r="C469" s="36" t="s">
        <v>9</v>
      </c>
      <c r="D469" s="35"/>
      <c r="E469" s="35"/>
      <c r="F469" s="37">
        <f>SUM(F461:F468)</f>
        <v>70384.5</v>
      </c>
    </row>
    <row r="470" spans="1:6" ht="14.25" customHeight="1" x14ac:dyDescent="0.3"/>
    <row r="471" spans="1:6" ht="14.25" customHeight="1" x14ac:dyDescent="0.3">
      <c r="A471" s="15" t="s">
        <v>109</v>
      </c>
      <c r="B471" s="31" t="str">
        <f t="array" ref="B471">INDEX(Database!A:A, MATCH(C471, Database!B:B, 0))</f>
        <v>Wood</v>
      </c>
      <c r="C471" s="15" t="s">
        <v>34</v>
      </c>
      <c r="D471" s="32">
        <v>4.1100000000000003</v>
      </c>
      <c r="E471" s="33">
        <f>VLOOKUP(C471,Database!$B$2:$C$219,2,FALSE)</f>
        <v>5200</v>
      </c>
      <c r="F471" s="32">
        <f t="shared" ref="F471:F479" si="42">D471*E471</f>
        <v>21372</v>
      </c>
    </row>
    <row r="472" spans="1:6" ht="14.25" customHeight="1" x14ac:dyDescent="0.3">
      <c r="A472" s="15" t="s">
        <v>109</v>
      </c>
      <c r="B472" s="31" t="str">
        <f t="array" ref="B472">INDEX(Database!A:A, MATCH(C472, Database!B:B, 0))</f>
        <v>Wood</v>
      </c>
      <c r="C472" s="15" t="s">
        <v>35</v>
      </c>
      <c r="D472" s="32">
        <f>SUM(D471)</f>
        <v>4.1100000000000003</v>
      </c>
      <c r="E472" s="33">
        <f>VLOOKUP(C472,Database!$B$2:$C$219,2,FALSE)</f>
        <v>150</v>
      </c>
      <c r="F472" s="32">
        <f t="shared" si="42"/>
        <v>616.5</v>
      </c>
    </row>
    <row r="473" spans="1:6" ht="14.25" customHeight="1" x14ac:dyDescent="0.3">
      <c r="A473" s="15" t="s">
        <v>109</v>
      </c>
      <c r="B473" s="31" t="str">
        <f t="array" ref="B473">INDEX(Database!A:A, MATCH(C473, Database!B:B, 0))</f>
        <v>Wood</v>
      </c>
      <c r="C473" s="15" t="s">
        <v>36</v>
      </c>
      <c r="D473" s="32">
        <f>SUM(F471)</f>
        <v>21372</v>
      </c>
      <c r="E473" s="24">
        <f>VLOOKUP(C473,Database!$B$2:$C$219,2,FALSE)</f>
        <v>0.1</v>
      </c>
      <c r="F473" s="32">
        <f t="shared" si="42"/>
        <v>2137.2000000000003</v>
      </c>
    </row>
    <row r="474" spans="1:6" ht="14.25" customHeight="1" x14ac:dyDescent="0.3">
      <c r="A474" s="15" t="s">
        <v>109</v>
      </c>
      <c r="B474" s="31" t="str">
        <f t="array" ref="B474">INDEX(Database!A:A, MATCH(C474, Database!B:B, 0))</f>
        <v>Labour</v>
      </c>
      <c r="C474" s="15" t="s">
        <v>16</v>
      </c>
      <c r="D474" s="33">
        <v>1</v>
      </c>
      <c r="E474" s="34">
        <v>6000</v>
      </c>
      <c r="F474" s="33">
        <f t="shared" si="42"/>
        <v>6000</v>
      </c>
    </row>
    <row r="475" spans="1:6" ht="14.25" customHeight="1" x14ac:dyDescent="0.3">
      <c r="A475" s="15" t="s">
        <v>109</v>
      </c>
      <c r="B475" s="31" t="str">
        <f t="array" ref="B475">INDEX(Database!A:A, MATCH(C475, Database!B:B, 0))</f>
        <v>Polish</v>
      </c>
      <c r="C475" s="15" t="s">
        <v>37</v>
      </c>
      <c r="D475" s="32">
        <v>71</v>
      </c>
      <c r="E475" s="33">
        <f>VLOOKUP(C475,Database!$B$2:$C$219,2,FALSE)</f>
        <v>160</v>
      </c>
      <c r="F475" s="32">
        <f t="shared" si="42"/>
        <v>11360</v>
      </c>
    </row>
    <row r="476" spans="1:6" ht="14.25" customHeight="1" x14ac:dyDescent="0.3">
      <c r="A476" s="15" t="s">
        <v>109</v>
      </c>
      <c r="B476" s="31" t="str">
        <f t="array" ref="B476">INDEX(Database!A:A, MATCH(C476, Database!B:B, 0))</f>
        <v>Material</v>
      </c>
      <c r="C476" s="15" t="s">
        <v>54</v>
      </c>
      <c r="D476" s="32">
        <v>2</v>
      </c>
      <c r="E476" s="39">
        <f>VLOOKUP(C476,Database!$B$2:$C$219,2,FALSE)</f>
        <v>500</v>
      </c>
      <c r="F476" s="32">
        <f t="shared" si="42"/>
        <v>1000</v>
      </c>
    </row>
    <row r="477" spans="1:6" ht="14.25" customHeight="1" x14ac:dyDescent="0.3">
      <c r="A477" s="15" t="s">
        <v>109</v>
      </c>
      <c r="B477" s="31" t="str">
        <f t="array" ref="B477">INDEX(Database!A:A, MATCH(C477, Database!B:B, 0))</f>
        <v>Material</v>
      </c>
      <c r="C477" s="15" t="s">
        <v>55</v>
      </c>
      <c r="D477" s="32">
        <v>1</v>
      </c>
      <c r="E477" s="33">
        <f>VLOOKUP(C477,Database!$B$2:$C$219,2,FALSE)</f>
        <v>250</v>
      </c>
      <c r="F477" s="32">
        <f t="shared" si="42"/>
        <v>250</v>
      </c>
    </row>
    <row r="478" spans="1:6" ht="14.25" customHeight="1" x14ac:dyDescent="0.3">
      <c r="A478" s="15" t="s">
        <v>109</v>
      </c>
      <c r="B478" s="31" t="str">
        <f t="array" ref="B478">INDEX(Database!A:A, MATCH(C478, Database!B:B, 0))</f>
        <v>Material</v>
      </c>
      <c r="C478" s="15" t="s">
        <v>51</v>
      </c>
      <c r="D478" s="32">
        <v>3</v>
      </c>
      <c r="E478" s="33">
        <f>VLOOKUP(C478,Database!$B$2:$C$219,2,FALSE)</f>
        <v>250</v>
      </c>
      <c r="F478" s="32">
        <f t="shared" si="42"/>
        <v>750</v>
      </c>
    </row>
    <row r="479" spans="1:6" ht="14.25" customHeight="1" x14ac:dyDescent="0.3">
      <c r="A479" s="15" t="s">
        <v>109</v>
      </c>
      <c r="B479" s="31" t="str">
        <f t="array" ref="B479">INDEX(Database!A:A, MATCH(C479, Database!B:B, 0))</f>
        <v>Misc.</v>
      </c>
      <c r="C479" s="15" t="s">
        <v>20</v>
      </c>
      <c r="D479" s="32">
        <v>1</v>
      </c>
      <c r="E479" s="32">
        <v>1000</v>
      </c>
      <c r="F479" s="32">
        <f t="shared" si="42"/>
        <v>1000</v>
      </c>
    </row>
    <row r="480" spans="1:6" ht="14.25" customHeight="1" x14ac:dyDescent="0.3">
      <c r="A480" s="15" t="s">
        <v>109</v>
      </c>
      <c r="B480" s="35"/>
      <c r="C480" s="36" t="s">
        <v>9</v>
      </c>
      <c r="D480" s="35"/>
      <c r="E480" s="35"/>
      <c r="F480" s="37">
        <f>SUM(F471:F479)</f>
        <v>44485.7</v>
      </c>
    </row>
    <row r="481" spans="1:6" ht="14.25" customHeight="1" x14ac:dyDescent="0.3"/>
    <row r="482" spans="1:6" ht="14.25" customHeight="1" x14ac:dyDescent="0.3"/>
    <row r="483" spans="1:6" ht="14.25" customHeight="1" x14ac:dyDescent="0.3">
      <c r="A483" s="15" t="s">
        <v>30</v>
      </c>
      <c r="B483" s="31" t="str">
        <f t="array" ref="B483">INDEX(Database!A:A, MATCH(C483, Database!B:B, 0))</f>
        <v>Wood</v>
      </c>
      <c r="C483" s="15" t="s">
        <v>34</v>
      </c>
      <c r="D483" s="32">
        <v>0.54</v>
      </c>
      <c r="E483" s="33">
        <f>VLOOKUP(C483,Database!$B$2:$C$219,2,FALSE)</f>
        <v>5200</v>
      </c>
      <c r="F483" s="32">
        <f t="shared" ref="F483:F497" si="43">D483*E483</f>
        <v>2808</v>
      </c>
    </row>
    <row r="484" spans="1:6" ht="14.25" customHeight="1" x14ac:dyDescent="0.3">
      <c r="A484" s="15" t="s">
        <v>30</v>
      </c>
      <c r="B484" s="31" t="str">
        <f t="array" ref="B484">INDEX(Database!A:A, MATCH(C484, Database!B:B, 0))</f>
        <v>Wood</v>
      </c>
      <c r="C484" s="15" t="s">
        <v>35</v>
      </c>
      <c r="D484" s="32">
        <f>SUM(D483)</f>
        <v>0.54</v>
      </c>
      <c r="E484" s="33">
        <f>VLOOKUP(C484,Database!$B$2:$C$219,2,FALSE)</f>
        <v>150</v>
      </c>
      <c r="F484" s="32">
        <f t="shared" si="43"/>
        <v>81</v>
      </c>
    </row>
    <row r="485" spans="1:6" ht="14.25" customHeight="1" x14ac:dyDescent="0.3">
      <c r="A485" s="15" t="s">
        <v>30</v>
      </c>
      <c r="B485" s="31" t="str">
        <f t="array" ref="B485">INDEX(Database!A:A, MATCH(C485, Database!B:B, 0))</f>
        <v>Wood</v>
      </c>
      <c r="C485" s="15" t="s">
        <v>36</v>
      </c>
      <c r="D485" s="32">
        <f>SUM(F483)</f>
        <v>2808</v>
      </c>
      <c r="E485" s="24">
        <f>VLOOKUP(C485,Database!$B$2:$C$219,2,FALSE)</f>
        <v>0.1</v>
      </c>
      <c r="F485" s="32">
        <f t="shared" si="43"/>
        <v>280.8</v>
      </c>
    </row>
    <row r="486" spans="1:6" ht="14.25" customHeight="1" x14ac:dyDescent="0.3">
      <c r="A486" s="15" t="s">
        <v>30</v>
      </c>
      <c r="B486" s="31" t="str">
        <f t="array" ref="B486">INDEX(Database!A:A, MATCH(C486, Database!B:B, 0))</f>
        <v>Labour</v>
      </c>
      <c r="C486" s="15" t="s">
        <v>16</v>
      </c>
      <c r="D486" s="33">
        <v>1</v>
      </c>
      <c r="E486" s="34">
        <v>6000</v>
      </c>
      <c r="F486" s="33">
        <f t="shared" si="43"/>
        <v>6000</v>
      </c>
    </row>
    <row r="487" spans="1:6" ht="14.25" customHeight="1" x14ac:dyDescent="0.3">
      <c r="A487" s="15" t="s">
        <v>30</v>
      </c>
      <c r="B487" s="31" t="str">
        <f t="array" ref="B487">INDEX(Database!A:A, MATCH(C487, Database!B:B, 0))</f>
        <v>Polish</v>
      </c>
      <c r="C487" s="15" t="s">
        <v>37</v>
      </c>
      <c r="D487" s="32">
        <v>42</v>
      </c>
      <c r="E487" s="33">
        <f>VLOOKUP(C487,Database!$B$2:$C$219,2,FALSE)</f>
        <v>160</v>
      </c>
      <c r="F487" s="32">
        <f t="shared" si="43"/>
        <v>6720</v>
      </c>
    </row>
    <row r="488" spans="1:6" ht="14.25" customHeight="1" x14ac:dyDescent="0.3">
      <c r="A488" s="15" t="s">
        <v>30</v>
      </c>
      <c r="B488" s="31" t="str">
        <f t="array" ref="B488">INDEX(Database!A:A, MATCH(C488, Database!B:B, 0))</f>
        <v>Material</v>
      </c>
      <c r="C488" s="15" t="s">
        <v>45</v>
      </c>
      <c r="D488" s="32">
        <f>23/32</f>
        <v>0.71875</v>
      </c>
      <c r="E488" s="33">
        <f>VLOOKUP(C488,Database!$B$2:$C$219,2,FALSE)</f>
        <v>3200</v>
      </c>
      <c r="F488" s="32">
        <f t="shared" si="43"/>
        <v>2300</v>
      </c>
    </row>
    <row r="489" spans="1:6" ht="14.25" customHeight="1" x14ac:dyDescent="0.3">
      <c r="A489" s="15" t="s">
        <v>30</v>
      </c>
      <c r="B489" s="31" t="str">
        <f t="array" ref="B489">INDEX(Database!A:A, MATCH(C489, Database!B:B, 0))</f>
        <v>Material</v>
      </c>
      <c r="C489" s="15" t="s">
        <v>38</v>
      </c>
      <c r="D489" s="32">
        <f>3/32</f>
        <v>9.375E-2</v>
      </c>
      <c r="E489" s="33">
        <f>VLOOKUP(C489,Database!$B$2:$C$219,2,FALSE)</f>
        <v>2600</v>
      </c>
      <c r="F489" s="32">
        <f t="shared" si="43"/>
        <v>243.75</v>
      </c>
    </row>
    <row r="490" spans="1:6" ht="14.25" customHeight="1" x14ac:dyDescent="0.3">
      <c r="A490" s="15" t="s">
        <v>30</v>
      </c>
      <c r="B490" s="31" t="str">
        <f t="array" ref="B490">INDEX(Database!A:A, MATCH(C490, Database!B:B, 0))</f>
        <v>Material</v>
      </c>
      <c r="C490" s="15" t="s">
        <v>47</v>
      </c>
      <c r="D490" s="32">
        <f>22/32</f>
        <v>0.6875</v>
      </c>
      <c r="E490" s="33">
        <f>VLOOKUP(C490,Database!$B$2:$C$219,2,FALSE)</f>
        <v>3500</v>
      </c>
      <c r="F490" s="32">
        <f t="shared" si="43"/>
        <v>2406.25</v>
      </c>
    </row>
    <row r="491" spans="1:6" ht="14.25" customHeight="1" x14ac:dyDescent="0.3">
      <c r="A491" s="15" t="s">
        <v>30</v>
      </c>
      <c r="B491" s="31" t="str">
        <f t="array" ref="B491">INDEX(Database!A:A, MATCH(C491, Database!B:B, 0))</f>
        <v>Material</v>
      </c>
      <c r="C491" s="15" t="s">
        <v>48</v>
      </c>
      <c r="D491" s="32">
        <f>17/32</f>
        <v>0.53125</v>
      </c>
      <c r="E491" s="33">
        <f>VLOOKUP(C491,Database!$B$2:$C$219,2,FALSE)</f>
        <v>750</v>
      </c>
      <c r="F491" s="32">
        <f t="shared" si="43"/>
        <v>398.4375</v>
      </c>
    </row>
    <row r="492" spans="1:6" ht="14.25" customHeight="1" x14ac:dyDescent="0.3">
      <c r="A492" s="15" t="s">
        <v>30</v>
      </c>
      <c r="B492" s="31" t="str">
        <f t="array" ref="B492">INDEX(Database!A:A, MATCH(C492, Database!B:B, 0))</f>
        <v>Material</v>
      </c>
      <c r="C492" s="15" t="s">
        <v>49</v>
      </c>
      <c r="D492" s="32">
        <v>78</v>
      </c>
      <c r="E492" s="33">
        <f>VLOOKUP(C492,Database!$B$2:$C$219,2,FALSE)</f>
        <v>35</v>
      </c>
      <c r="F492" s="32">
        <f t="shared" si="43"/>
        <v>2730</v>
      </c>
    </row>
    <row r="493" spans="1:6" ht="14.25" customHeight="1" x14ac:dyDescent="0.3">
      <c r="A493" s="15" t="s">
        <v>30</v>
      </c>
      <c r="B493" s="31" t="str">
        <f t="array" ref="B493">INDEX(Database!A:A, MATCH(C493, Database!B:B, 0))</f>
        <v>Material</v>
      </c>
      <c r="C493" s="15" t="s">
        <v>64</v>
      </c>
      <c r="D493" s="32">
        <v>10</v>
      </c>
      <c r="E493" s="33">
        <f>VLOOKUP(C493,Database!$B$2:$C$219,2,FALSE)</f>
        <v>15</v>
      </c>
      <c r="F493" s="32">
        <f t="shared" si="43"/>
        <v>150</v>
      </c>
    </row>
    <row r="494" spans="1:6" ht="14.25" customHeight="1" x14ac:dyDescent="0.3">
      <c r="A494" s="15" t="s">
        <v>30</v>
      </c>
      <c r="B494" s="31" t="str">
        <f t="array" ref="B494">INDEX(Database!A:A, MATCH(C494, Database!B:B, 0))</f>
        <v>Material</v>
      </c>
      <c r="C494" s="15" t="s">
        <v>54</v>
      </c>
      <c r="D494" s="32">
        <v>2</v>
      </c>
      <c r="E494" s="39">
        <f>VLOOKUP(C494,Database!$B$2:$C$219,2,FALSE)</f>
        <v>500</v>
      </c>
      <c r="F494" s="32">
        <f t="shared" si="43"/>
        <v>1000</v>
      </c>
    </row>
    <row r="495" spans="1:6" ht="14.25" customHeight="1" x14ac:dyDescent="0.3">
      <c r="A495" s="15" t="s">
        <v>30</v>
      </c>
      <c r="B495" s="31" t="str">
        <f t="array" ref="B495">INDEX(Database!A:A, MATCH(C495, Database!B:B, 0))</f>
        <v>Material</v>
      </c>
      <c r="C495" s="15" t="s">
        <v>55</v>
      </c>
      <c r="D495" s="32">
        <v>1</v>
      </c>
      <c r="E495" s="33">
        <f>VLOOKUP(C495,Database!$B$2:$C$219,2,FALSE)</f>
        <v>250</v>
      </c>
      <c r="F495" s="32">
        <f t="shared" si="43"/>
        <v>250</v>
      </c>
    </row>
    <row r="496" spans="1:6" ht="14.25" customHeight="1" x14ac:dyDescent="0.3">
      <c r="A496" s="15" t="s">
        <v>30</v>
      </c>
      <c r="B496" s="31" t="str">
        <f t="array" ref="B496">INDEX(Database!A:A, MATCH(C496, Database!B:B, 0))</f>
        <v>Material</v>
      </c>
      <c r="C496" s="15" t="s">
        <v>51</v>
      </c>
      <c r="D496" s="32">
        <v>3</v>
      </c>
      <c r="E496" s="33">
        <f>VLOOKUP(C496,Database!$B$2:$C$219,2,FALSE)</f>
        <v>250</v>
      </c>
      <c r="F496" s="32">
        <f t="shared" si="43"/>
        <v>750</v>
      </c>
    </row>
    <row r="497" spans="1:6" ht="14.25" customHeight="1" x14ac:dyDescent="0.3">
      <c r="A497" s="15" t="s">
        <v>30</v>
      </c>
      <c r="B497" s="31" t="str">
        <f t="array" ref="B497">INDEX(Database!A:A, MATCH(C497, Database!B:B, 0))</f>
        <v>Misc.</v>
      </c>
      <c r="C497" s="15" t="s">
        <v>20</v>
      </c>
      <c r="D497" s="32">
        <v>1</v>
      </c>
      <c r="E497" s="32">
        <v>1000</v>
      </c>
      <c r="F497" s="32">
        <f t="shared" si="43"/>
        <v>1000</v>
      </c>
    </row>
    <row r="498" spans="1:6" ht="14.25" customHeight="1" x14ac:dyDescent="0.3">
      <c r="A498" s="15" t="s">
        <v>30</v>
      </c>
      <c r="B498" s="35"/>
      <c r="C498" s="36" t="s">
        <v>9</v>
      </c>
      <c r="D498" s="35"/>
      <c r="E498" s="35"/>
      <c r="F498" s="37">
        <f>SUM(F483:F497)</f>
        <v>27118.237499999999</v>
      </c>
    </row>
    <row r="499" spans="1:6" ht="14.25" customHeight="1" x14ac:dyDescent="0.3"/>
    <row r="500" spans="1:6" ht="14.25" customHeight="1" x14ac:dyDescent="0.3">
      <c r="A500" s="15" t="s">
        <v>106</v>
      </c>
      <c r="B500" s="31" t="str">
        <f t="array" ref="B500">INDEX(Database!A:A, MATCH(C500, Database!B:B, 0))</f>
        <v>Wood</v>
      </c>
      <c r="C500" s="15" t="s">
        <v>34</v>
      </c>
      <c r="D500" s="32">
        <v>5.45</v>
      </c>
      <c r="E500" s="33">
        <f>VLOOKUP(C500,Database!$B$2:$C$219,2,FALSE)</f>
        <v>5200</v>
      </c>
      <c r="F500" s="32">
        <f t="shared" ref="F500:F516" si="44">D500*E500</f>
        <v>28340</v>
      </c>
    </row>
    <row r="501" spans="1:6" ht="14.25" customHeight="1" x14ac:dyDescent="0.3">
      <c r="A501" s="15" t="s">
        <v>106</v>
      </c>
      <c r="B501" s="31" t="str">
        <f t="array" ref="B501">INDEX(Database!A:A, MATCH(C501, Database!B:B, 0))</f>
        <v>Wood</v>
      </c>
      <c r="C501" s="15" t="s">
        <v>42</v>
      </c>
      <c r="D501" s="32">
        <v>1.04</v>
      </c>
      <c r="E501" s="33">
        <f>VLOOKUP(C501,Database!$B$2:$C$219,2,FALSE)</f>
        <v>3000</v>
      </c>
      <c r="F501" s="32">
        <f t="shared" si="44"/>
        <v>3120</v>
      </c>
    </row>
    <row r="502" spans="1:6" ht="14.25" customHeight="1" x14ac:dyDescent="0.3">
      <c r="A502" s="15" t="s">
        <v>106</v>
      </c>
      <c r="B502" s="31" t="str">
        <f t="array" ref="B502">INDEX(Database!A:A, MATCH(C502, Database!B:B, 0))</f>
        <v>Wood</v>
      </c>
      <c r="C502" s="15" t="s">
        <v>43</v>
      </c>
      <c r="D502" s="32">
        <v>3.6</v>
      </c>
      <c r="E502" s="33">
        <f>VLOOKUP(C502,Database!$B$2:$C$219,2,FALSE)</f>
        <v>1500</v>
      </c>
      <c r="F502" s="32">
        <f t="shared" si="44"/>
        <v>5400</v>
      </c>
    </row>
    <row r="503" spans="1:6" ht="14.25" customHeight="1" x14ac:dyDescent="0.3">
      <c r="A503" s="15" t="s">
        <v>106</v>
      </c>
      <c r="B503" s="31" t="str">
        <f t="array" ref="B503">INDEX(Database!A:A, MATCH(C503, Database!B:B, 0))</f>
        <v>Wood</v>
      </c>
      <c r="C503" s="15" t="s">
        <v>35</v>
      </c>
      <c r="D503" s="32">
        <f>SUM(D500:D502)</f>
        <v>10.09</v>
      </c>
      <c r="E503" s="33">
        <f>VLOOKUP(C503,Database!$B$2:$C$219,2,FALSE)</f>
        <v>150</v>
      </c>
      <c r="F503" s="32">
        <f t="shared" si="44"/>
        <v>1513.5</v>
      </c>
    </row>
    <row r="504" spans="1:6" ht="14.25" customHeight="1" x14ac:dyDescent="0.3">
      <c r="A504" s="15" t="s">
        <v>106</v>
      </c>
      <c r="B504" s="31" t="str">
        <f t="array" ref="B504">INDEX(Database!A:A, MATCH(C504, Database!B:B, 0))</f>
        <v>Wood</v>
      </c>
      <c r="C504" s="15" t="s">
        <v>36</v>
      </c>
      <c r="D504" s="32">
        <f>SUM(F500)</f>
        <v>28340</v>
      </c>
      <c r="E504" s="24">
        <f>VLOOKUP(C504,Database!$B$2:$C$219,2,FALSE)</f>
        <v>0.1</v>
      </c>
      <c r="F504" s="32">
        <f t="shared" si="44"/>
        <v>2834</v>
      </c>
    </row>
    <row r="505" spans="1:6" ht="14.25" customHeight="1" x14ac:dyDescent="0.3">
      <c r="A505" s="15" t="s">
        <v>106</v>
      </c>
      <c r="B505" s="31" t="str">
        <f t="array" ref="B505">INDEX(Database!A:A, MATCH(C505, Database!B:B, 0))</f>
        <v>Labour</v>
      </c>
      <c r="C505" s="15" t="s">
        <v>16</v>
      </c>
      <c r="D505" s="33">
        <v>1</v>
      </c>
      <c r="E505" s="34">
        <v>12000</v>
      </c>
      <c r="F505" s="33">
        <f t="shared" si="44"/>
        <v>12000</v>
      </c>
    </row>
    <row r="506" spans="1:6" ht="14.25" customHeight="1" x14ac:dyDescent="0.3">
      <c r="A506" s="15" t="s">
        <v>106</v>
      </c>
      <c r="B506" s="31" t="str">
        <f t="array" ref="B506">INDEX(Database!A:A, MATCH(C506, Database!B:B, 0))</f>
        <v>Polish</v>
      </c>
      <c r="C506" s="15" t="s">
        <v>37</v>
      </c>
      <c r="D506" s="32">
        <f>101+15</f>
        <v>116</v>
      </c>
      <c r="E506" s="33">
        <f>VLOOKUP(C506,Database!$B$2:$C$219,2,FALSE)</f>
        <v>160</v>
      </c>
      <c r="F506" s="32">
        <f t="shared" si="44"/>
        <v>18560</v>
      </c>
    </row>
    <row r="507" spans="1:6" ht="14.25" customHeight="1" x14ac:dyDescent="0.3">
      <c r="A507" s="15" t="s">
        <v>106</v>
      </c>
      <c r="B507" s="31" t="str">
        <f t="array" ref="B507">INDEX(Database!A:A, MATCH(C507, Database!B:B, 0))</f>
        <v>Material</v>
      </c>
      <c r="C507" s="15" t="s">
        <v>45</v>
      </c>
      <c r="D507" s="32">
        <f>25/32</f>
        <v>0.78125</v>
      </c>
      <c r="E507" s="33">
        <f>VLOOKUP(C507,Database!$B$2:$C$219,2,FALSE)</f>
        <v>3200</v>
      </c>
      <c r="F507" s="32">
        <f t="shared" si="44"/>
        <v>2500</v>
      </c>
    </row>
    <row r="508" spans="1:6" ht="14.25" customHeight="1" x14ac:dyDescent="0.3">
      <c r="A508" s="15" t="s">
        <v>106</v>
      </c>
      <c r="B508" s="31" t="str">
        <f t="array" ref="B508">INDEX(Database!A:A, MATCH(C508, Database!B:B, 0))</f>
        <v>Material</v>
      </c>
      <c r="C508" s="15" t="s">
        <v>46</v>
      </c>
      <c r="D508" s="32">
        <f>16.5/32</f>
        <v>0.515625</v>
      </c>
      <c r="E508" s="33">
        <f>VLOOKUP(C508,Database!$B$2:$C$219,2,FALSE)</f>
        <v>1600</v>
      </c>
      <c r="F508" s="32">
        <f t="shared" si="44"/>
        <v>825</v>
      </c>
    </row>
    <row r="509" spans="1:6" ht="14.25" customHeight="1" x14ac:dyDescent="0.3">
      <c r="A509" s="15" t="s">
        <v>106</v>
      </c>
      <c r="B509" s="31" t="str">
        <f t="array" ref="B509">INDEX(Database!A:A, MATCH(C509, Database!B:B, 0))</f>
        <v>Material</v>
      </c>
      <c r="C509" s="15" t="s">
        <v>48</v>
      </c>
      <c r="D509" s="32">
        <v>1</v>
      </c>
      <c r="E509" s="33">
        <f>VLOOKUP(C509,Database!$B$2:$C$219,2,FALSE)</f>
        <v>750</v>
      </c>
      <c r="F509" s="32">
        <f t="shared" si="44"/>
        <v>750</v>
      </c>
    </row>
    <row r="510" spans="1:6" ht="14.25" customHeight="1" x14ac:dyDescent="0.3">
      <c r="A510" s="15" t="s">
        <v>106</v>
      </c>
      <c r="B510" s="31" t="str">
        <f t="array" ref="B510">INDEX(Database!A:A, MATCH(C510, Database!B:B, 0))</f>
        <v>Material</v>
      </c>
      <c r="C510" s="15" t="s">
        <v>49</v>
      </c>
      <c r="D510" s="32">
        <v>25</v>
      </c>
      <c r="E510" s="33">
        <f>VLOOKUP(C510,Database!$B$2:$C$219,2,FALSE)</f>
        <v>35</v>
      </c>
      <c r="F510" s="32">
        <f t="shared" si="44"/>
        <v>875</v>
      </c>
    </row>
    <row r="511" spans="1:6" ht="14.25" customHeight="1" x14ac:dyDescent="0.3">
      <c r="A511" s="15" t="s">
        <v>106</v>
      </c>
      <c r="B511" s="31" t="str">
        <f t="array" ref="B511">INDEX(Database!A:A, MATCH(C511, Database!B:B, 0))</f>
        <v>Material</v>
      </c>
      <c r="C511" s="15" t="s">
        <v>50</v>
      </c>
      <c r="D511" s="32">
        <f>2</f>
        <v>2</v>
      </c>
      <c r="E511" s="39">
        <f>VLOOKUP(C511,Database!$B$2:$C$219,2,FALSE)</f>
        <v>761.98</v>
      </c>
      <c r="F511" s="32">
        <f t="shared" si="44"/>
        <v>1523.96</v>
      </c>
    </row>
    <row r="512" spans="1:6" ht="14.25" customHeight="1" x14ac:dyDescent="0.3">
      <c r="A512" s="15" t="s">
        <v>106</v>
      </c>
      <c r="B512" s="31" t="str">
        <f t="array" ref="B512">INDEX(Database!A:A, MATCH(C512, Database!B:B, 0))</f>
        <v>Labour</v>
      </c>
      <c r="C512" s="15" t="s">
        <v>40</v>
      </c>
      <c r="D512" s="32">
        <v>10</v>
      </c>
      <c r="E512" s="33">
        <f>VLOOKUP(C512,Database!$B$2:$C$219,2,FALSE)</f>
        <v>150</v>
      </c>
      <c r="F512" s="32">
        <f t="shared" si="44"/>
        <v>1500</v>
      </c>
    </row>
    <row r="513" spans="1:6" ht="14.25" customHeight="1" x14ac:dyDescent="0.3">
      <c r="A513" s="15" t="s">
        <v>106</v>
      </c>
      <c r="B513" s="31" t="str">
        <f t="array" ref="B513">INDEX(Database!A:A, MATCH(C513, Database!B:B, 0))</f>
        <v>Material</v>
      </c>
      <c r="C513" s="15" t="s">
        <v>51</v>
      </c>
      <c r="D513" s="32">
        <v>2</v>
      </c>
      <c r="E513" s="33">
        <f>VLOOKUP(C513,Database!$B$2:$C$219,2,FALSE)</f>
        <v>250</v>
      </c>
      <c r="F513" s="32">
        <f t="shared" si="44"/>
        <v>500</v>
      </c>
    </row>
    <row r="514" spans="1:6" ht="14.25" customHeight="1" x14ac:dyDescent="0.3">
      <c r="A514" s="15" t="s">
        <v>106</v>
      </c>
      <c r="B514" s="31" t="str">
        <f t="array" ref="B514">INDEX(Database!A:A, MATCH(C514, Database!B:B, 0))</f>
        <v>Material</v>
      </c>
      <c r="C514" s="15" t="s">
        <v>39</v>
      </c>
      <c r="D514" s="32">
        <v>2.5</v>
      </c>
      <c r="E514" s="33">
        <f>VLOOKUP(C514,Database!$B$2:$C$219,2,FALSE)</f>
        <v>1200</v>
      </c>
      <c r="F514" s="32">
        <f t="shared" si="44"/>
        <v>3000</v>
      </c>
    </row>
    <row r="515" spans="1:6" ht="14.25" customHeight="1" x14ac:dyDescent="0.3">
      <c r="A515" s="15" t="s">
        <v>106</v>
      </c>
      <c r="B515" s="31" t="str">
        <f t="array" ref="B515">INDEX(Database!A:A, MATCH(C515, Database!B:B, 0))</f>
        <v>Upholstery</v>
      </c>
      <c r="C515" s="15" t="s">
        <v>18</v>
      </c>
      <c r="D515" s="32">
        <v>1</v>
      </c>
      <c r="E515" s="23">
        <v>9900</v>
      </c>
      <c r="F515" s="32">
        <f t="shared" si="44"/>
        <v>9900</v>
      </c>
    </row>
    <row r="516" spans="1:6" ht="14.25" customHeight="1" x14ac:dyDescent="0.3">
      <c r="A516" s="15" t="s">
        <v>106</v>
      </c>
      <c r="B516" s="31" t="str">
        <f t="array" ref="B516">INDEX(Database!A:A, MATCH(C516, Database!B:B, 0))</f>
        <v>Misc.</v>
      </c>
      <c r="C516" s="15" t="s">
        <v>20</v>
      </c>
      <c r="D516" s="32">
        <v>1</v>
      </c>
      <c r="E516" s="32">
        <v>1000</v>
      </c>
      <c r="F516" s="32">
        <f t="shared" si="44"/>
        <v>1000</v>
      </c>
    </row>
    <row r="517" spans="1:6" ht="14.25" customHeight="1" x14ac:dyDescent="0.3">
      <c r="A517" s="15" t="s">
        <v>106</v>
      </c>
      <c r="B517" s="35"/>
      <c r="C517" s="36" t="s">
        <v>9</v>
      </c>
      <c r="D517" s="35"/>
      <c r="E517" s="35"/>
      <c r="F517" s="37">
        <f>SUM(F500:F516)</f>
        <v>94141.46</v>
      </c>
    </row>
    <row r="518" spans="1:6" ht="14.25" customHeight="1" x14ac:dyDescent="0.3"/>
    <row r="519" spans="1:6" ht="14.25" customHeight="1" x14ac:dyDescent="0.3"/>
    <row r="520" spans="1:6" ht="14.25" customHeight="1" x14ac:dyDescent="0.3"/>
    <row r="521" spans="1:6" ht="14.25" customHeight="1" x14ac:dyDescent="0.3"/>
    <row r="522" spans="1:6" ht="14.25" customHeight="1" x14ac:dyDescent="0.3"/>
    <row r="523" spans="1:6" ht="14.25" customHeight="1" x14ac:dyDescent="0.3"/>
    <row r="524" spans="1:6" ht="14.25" customHeight="1" x14ac:dyDescent="0.3"/>
    <row r="525" spans="1:6" ht="14.25" customHeight="1" x14ac:dyDescent="0.3"/>
    <row r="526" spans="1:6" ht="14.25" customHeight="1" x14ac:dyDescent="0.3"/>
    <row r="527" spans="1:6" ht="14.25" customHeight="1" x14ac:dyDescent="0.3"/>
    <row r="528" spans="1:6"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row r="1001" ht="14.25" customHeight="1" x14ac:dyDescent="0.3"/>
    <row r="1002" ht="14.25" customHeight="1" x14ac:dyDescent="0.3"/>
  </sheetData>
  <autoFilter ref="A1:F517" xr:uid="{00000000-0001-0000-0200-000000000000}"/>
  <pageMargins left="0.75" right="0.75" top="1" bottom="1" header="0" footer="0"/>
  <pageSetup orientation="landscape"/>
  <extLst>
    <ext xmlns:x14="http://schemas.microsoft.com/office/spreadsheetml/2009/9/main" uri="{CCE6A557-97BC-4b89-ADB6-D9C93CAAB3DF}">
      <x14:dataValidations xmlns:xm="http://schemas.microsoft.com/office/excel/2006/main" disablePrompts="1" count="2">
        <x14:dataValidation type="list" allowBlank="1" showErrorMessage="1" xr:uid="{00000000-0002-0000-0200-000000000000}">
          <x14:formula1>
            <xm:f>Database!$B$2:$B$219</xm:f>
          </x14:formula1>
          <xm:sqref>C500:C515 C14:C23 C27:C36 C40:C50 C54:C64 C68:C86 C90:C101 C105:C112 C116:C122 C126:C133 C137:C141 C145:C151 C155:C160 C164:C172 C176:C183 C187:C193 C197:C204 C208:C212 C216:C223 C227:C234 C238:C243 C247:C252 C256:C261 C265:C270 C274:C279 C283:C291 C295:C299 C303:C311 C315:C322 C325:C334 C338:C344 C348:C358 C362:C372 C376:C386 C390:C397 C401:C406 C410:C420 C424:C432 C436:C444 C449:C457 C461:C467 C471:C478 C483:C496 C2:C10</xm:sqref>
        </x14:dataValidation>
        <x14:dataValidation type="list" allowBlank="1" showErrorMessage="1" xr:uid="{00000000-0002-0000-0200-000001000000}">
          <x14:formula1>
            <xm:f>Database!$B$2:$B$221</xm:f>
          </x14:formula1>
          <xm:sqref>C1 C11 C24 C37 C51 C65 C87 C102 C113 C123 C134 C142 C152 C161 C173 C184 C194 C205 C213 C224 C235 C244 C253 C262 C271 C280 C292 C300 C312 C323 C335 C345 C359 C373 C387 C398 C407 C421 C433 C445 C458 C468 C479 C497 C516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028"/>
  <sheetViews>
    <sheetView topLeftCell="A59" workbookViewId="0">
      <selection activeCell="C66" sqref="C66"/>
    </sheetView>
  </sheetViews>
  <sheetFormatPr defaultColWidth="14.44140625" defaultRowHeight="15.75" customHeight="1" x14ac:dyDescent="0.3"/>
  <cols>
    <col min="1" max="1" width="13.6640625" customWidth="1"/>
    <col min="2" max="2" width="30.88671875" customWidth="1"/>
    <col min="3" max="26" width="8.6640625" customWidth="1"/>
  </cols>
  <sheetData>
    <row r="1" spans="1:5" ht="14.25" customHeight="1" x14ac:dyDescent="0.3">
      <c r="A1" s="42" t="s">
        <v>65</v>
      </c>
      <c r="B1" s="42" t="s">
        <v>33</v>
      </c>
      <c r="C1" s="42" t="s">
        <v>6</v>
      </c>
      <c r="D1" s="42" t="s">
        <v>66</v>
      </c>
      <c r="E1" s="43"/>
    </row>
    <row r="2" spans="1:5" ht="14.25" customHeight="1" x14ac:dyDescent="0.3">
      <c r="A2" s="15" t="s">
        <v>16</v>
      </c>
      <c r="B2" s="15" t="s">
        <v>16</v>
      </c>
      <c r="C2" s="44"/>
      <c r="D2" s="43"/>
      <c r="E2" s="43"/>
    </row>
    <row r="3" spans="1:5" ht="14.25" customHeight="1" x14ac:dyDescent="0.3">
      <c r="A3" s="15" t="s">
        <v>20</v>
      </c>
      <c r="B3" s="15" t="s">
        <v>20</v>
      </c>
      <c r="C3" s="43"/>
      <c r="D3" s="43"/>
      <c r="E3" s="43"/>
    </row>
    <row r="4" spans="1:5" ht="14.25" customHeight="1" x14ac:dyDescent="0.3">
      <c r="A4" s="15" t="s">
        <v>16</v>
      </c>
      <c r="B4" s="15" t="s">
        <v>40</v>
      </c>
      <c r="C4" s="32">
        <v>150</v>
      </c>
      <c r="D4" s="43"/>
      <c r="E4" s="43"/>
    </row>
    <row r="5" spans="1:5" ht="14.25" customHeight="1" x14ac:dyDescent="0.3">
      <c r="A5" s="15" t="s">
        <v>16</v>
      </c>
      <c r="B5" s="15" t="s">
        <v>41</v>
      </c>
      <c r="C5" s="32">
        <v>650</v>
      </c>
      <c r="D5" s="43"/>
      <c r="E5" s="43"/>
    </row>
    <row r="6" spans="1:5" ht="14.25" customHeight="1" x14ac:dyDescent="0.3">
      <c r="A6" s="15" t="s">
        <v>16</v>
      </c>
      <c r="B6" s="15" t="s">
        <v>67</v>
      </c>
      <c r="C6" s="43"/>
      <c r="D6" s="43"/>
      <c r="E6" s="43"/>
    </row>
    <row r="7" spans="1:5" ht="14.25" customHeight="1" x14ac:dyDescent="0.3">
      <c r="A7" s="15" t="s">
        <v>17</v>
      </c>
      <c r="B7" s="15" t="s">
        <v>68</v>
      </c>
      <c r="C7" s="32">
        <v>100</v>
      </c>
      <c r="D7" s="43"/>
      <c r="E7" s="43"/>
    </row>
    <row r="8" spans="1:5" ht="14.25" customHeight="1" x14ac:dyDescent="0.3">
      <c r="A8" s="15" t="s">
        <v>17</v>
      </c>
      <c r="B8" s="15" t="s">
        <v>69</v>
      </c>
      <c r="C8" s="32">
        <v>160</v>
      </c>
      <c r="D8" s="43"/>
      <c r="E8" s="43"/>
    </row>
    <row r="9" spans="1:5" ht="14.25" customHeight="1" x14ac:dyDescent="0.3">
      <c r="A9" s="15" t="s">
        <v>16</v>
      </c>
      <c r="B9" s="15" t="s">
        <v>70</v>
      </c>
      <c r="C9" s="32">
        <v>4000</v>
      </c>
      <c r="D9" s="43"/>
      <c r="E9" s="43"/>
    </row>
    <row r="10" spans="1:5" ht="14.25" customHeight="1" x14ac:dyDescent="0.3">
      <c r="A10" s="15" t="s">
        <v>19</v>
      </c>
      <c r="B10" s="15" t="s">
        <v>39</v>
      </c>
      <c r="C10" s="33">
        <v>1200</v>
      </c>
      <c r="D10" s="43"/>
      <c r="E10" s="43"/>
    </row>
    <row r="11" spans="1:5" ht="14.25" customHeight="1" x14ac:dyDescent="0.3">
      <c r="A11" s="15" t="s">
        <v>19</v>
      </c>
      <c r="B11" s="45" t="s">
        <v>62</v>
      </c>
      <c r="C11" s="33">
        <v>800</v>
      </c>
      <c r="D11" s="43"/>
      <c r="E11" s="43"/>
    </row>
    <row r="12" spans="1:5" ht="14.25" customHeight="1" x14ac:dyDescent="0.3">
      <c r="A12" s="15" t="s">
        <v>19</v>
      </c>
      <c r="B12" s="45" t="s">
        <v>71</v>
      </c>
      <c r="C12" s="43"/>
      <c r="D12" s="43"/>
      <c r="E12" s="43"/>
    </row>
    <row r="13" spans="1:5" ht="14.25" customHeight="1" x14ac:dyDescent="0.3">
      <c r="A13" s="15" t="s">
        <v>19</v>
      </c>
      <c r="B13" s="45" t="s">
        <v>72</v>
      </c>
      <c r="C13" s="32">
        <v>2232</v>
      </c>
      <c r="D13" s="43"/>
      <c r="E13" s="43"/>
    </row>
    <row r="14" spans="1:5" ht="14.25" customHeight="1" x14ac:dyDescent="0.3">
      <c r="A14" s="15" t="s">
        <v>19</v>
      </c>
      <c r="B14" s="45" t="s">
        <v>73</v>
      </c>
      <c r="C14" s="32">
        <v>1800</v>
      </c>
      <c r="D14" s="43"/>
      <c r="E14" s="43"/>
    </row>
    <row r="15" spans="1:5" ht="14.25" customHeight="1" x14ac:dyDescent="0.3">
      <c r="A15" s="15" t="s">
        <v>19</v>
      </c>
      <c r="B15" s="45" t="s">
        <v>45</v>
      </c>
      <c r="C15" s="32">
        <v>3200</v>
      </c>
      <c r="D15" s="43"/>
      <c r="E15" s="43"/>
    </row>
    <row r="16" spans="1:5" ht="14.25" customHeight="1" x14ac:dyDescent="0.3">
      <c r="A16" s="15" t="s">
        <v>19</v>
      </c>
      <c r="B16" s="45" t="s">
        <v>74</v>
      </c>
      <c r="C16" s="32">
        <v>1600</v>
      </c>
      <c r="D16" s="43"/>
      <c r="E16" s="43"/>
    </row>
    <row r="17" spans="1:5" ht="14.25" customHeight="1" x14ac:dyDescent="0.3">
      <c r="A17" s="15" t="s">
        <v>19</v>
      </c>
      <c r="B17" s="15" t="s">
        <v>38</v>
      </c>
      <c r="C17" s="32">
        <v>2600</v>
      </c>
      <c r="D17" s="43"/>
      <c r="E17" s="43"/>
    </row>
    <row r="18" spans="1:5" ht="14.25" customHeight="1" x14ac:dyDescent="0.3">
      <c r="A18" s="15" t="s">
        <v>19</v>
      </c>
      <c r="B18" s="15" t="s">
        <v>75</v>
      </c>
      <c r="C18" s="32">
        <v>1500</v>
      </c>
      <c r="D18" s="43"/>
      <c r="E18" s="43"/>
    </row>
    <row r="19" spans="1:5" ht="14.25" customHeight="1" x14ac:dyDescent="0.3">
      <c r="A19" s="15" t="s">
        <v>19</v>
      </c>
      <c r="B19" s="15" t="s">
        <v>46</v>
      </c>
      <c r="C19" s="32">
        <v>1600</v>
      </c>
      <c r="D19" s="43"/>
      <c r="E19" s="43"/>
    </row>
    <row r="20" spans="1:5" ht="14.25" customHeight="1" x14ac:dyDescent="0.3">
      <c r="A20" s="15" t="s">
        <v>19</v>
      </c>
      <c r="B20" s="15" t="s">
        <v>48</v>
      </c>
      <c r="C20" s="32">
        <v>750</v>
      </c>
      <c r="D20" s="43"/>
      <c r="E20" s="43"/>
    </row>
    <row r="21" spans="1:5" ht="14.25" customHeight="1" x14ac:dyDescent="0.3">
      <c r="A21" s="15" t="s">
        <v>19</v>
      </c>
      <c r="B21" s="15" t="s">
        <v>47</v>
      </c>
      <c r="C21" s="32">
        <v>3500</v>
      </c>
      <c r="D21" s="43"/>
      <c r="E21" s="43"/>
    </row>
    <row r="22" spans="1:5" ht="14.25" customHeight="1" x14ac:dyDescent="0.3">
      <c r="A22" s="15" t="s">
        <v>19</v>
      </c>
      <c r="B22" s="15" t="s">
        <v>49</v>
      </c>
      <c r="C22" s="32">
        <v>35</v>
      </c>
      <c r="D22" s="43"/>
      <c r="E22" s="43"/>
    </row>
    <row r="23" spans="1:5" ht="14.25" customHeight="1" x14ac:dyDescent="0.3">
      <c r="A23" s="15" t="s">
        <v>19</v>
      </c>
      <c r="B23" s="15" t="s">
        <v>76</v>
      </c>
      <c r="C23" s="32">
        <v>280</v>
      </c>
      <c r="D23" s="43"/>
      <c r="E23" s="43"/>
    </row>
    <row r="24" spans="1:5" ht="14.25" customHeight="1" x14ac:dyDescent="0.3">
      <c r="A24" s="15" t="s">
        <v>19</v>
      </c>
      <c r="B24" s="15" t="s">
        <v>64</v>
      </c>
      <c r="C24" s="32">
        <v>15</v>
      </c>
      <c r="D24" s="43"/>
      <c r="E24" s="43"/>
    </row>
    <row r="25" spans="1:5" ht="14.25" customHeight="1" x14ac:dyDescent="0.3">
      <c r="A25" s="15" t="s">
        <v>19</v>
      </c>
      <c r="B25" s="15" t="s">
        <v>77</v>
      </c>
      <c r="C25" s="46">
        <v>150</v>
      </c>
      <c r="D25" s="44"/>
      <c r="E25" s="43"/>
    </row>
    <row r="26" spans="1:5" ht="14.25" customHeight="1" x14ac:dyDescent="0.3">
      <c r="A26" s="15" t="s">
        <v>19</v>
      </c>
      <c r="B26" s="15" t="s">
        <v>78</v>
      </c>
      <c r="C26" s="32">
        <v>300</v>
      </c>
      <c r="D26" s="43"/>
      <c r="E26" s="43"/>
    </row>
    <row r="27" spans="1:5" ht="14.25" customHeight="1" x14ac:dyDescent="0.3">
      <c r="A27" s="15" t="s">
        <v>19</v>
      </c>
      <c r="B27" s="15" t="s">
        <v>63</v>
      </c>
      <c r="C27" s="46">
        <v>300</v>
      </c>
      <c r="D27" s="44"/>
      <c r="E27" s="43"/>
    </row>
    <row r="28" spans="1:5" ht="14.25" customHeight="1" x14ac:dyDescent="0.3">
      <c r="A28" s="47" t="s">
        <v>19</v>
      </c>
      <c r="B28" s="47" t="s">
        <v>79</v>
      </c>
      <c r="C28" s="48">
        <v>150</v>
      </c>
      <c r="D28" s="44"/>
      <c r="E28" s="43"/>
    </row>
    <row r="29" spans="1:5" ht="14.25" customHeight="1" x14ac:dyDescent="0.3">
      <c r="A29" s="15" t="s">
        <v>19</v>
      </c>
      <c r="B29" s="15" t="s">
        <v>80</v>
      </c>
      <c r="C29" s="46">
        <v>600</v>
      </c>
      <c r="D29" s="44"/>
      <c r="E29" s="43"/>
    </row>
    <row r="30" spans="1:5" ht="14.25" customHeight="1" x14ac:dyDescent="0.3">
      <c r="A30" s="15" t="s">
        <v>19</v>
      </c>
      <c r="B30" s="15" t="s">
        <v>81</v>
      </c>
      <c r="C30" s="49">
        <f>E30-(E30*D30)</f>
        <v>896.52</v>
      </c>
      <c r="D30" s="50">
        <v>0.38</v>
      </c>
      <c r="E30" s="32">
        <v>1446</v>
      </c>
    </row>
    <row r="31" spans="1:5" ht="14.25" customHeight="1" x14ac:dyDescent="0.3">
      <c r="A31" s="15" t="s">
        <v>19</v>
      </c>
      <c r="B31" s="15" t="s">
        <v>82</v>
      </c>
      <c r="C31" s="51"/>
      <c r="D31" s="44"/>
      <c r="E31" s="43"/>
    </row>
    <row r="32" spans="1:5" ht="14.25" customHeight="1" x14ac:dyDescent="0.3">
      <c r="A32" s="15" t="s">
        <v>19</v>
      </c>
      <c r="B32" s="15" t="s">
        <v>83</v>
      </c>
      <c r="C32" s="49">
        <f>E32-(E32*D32)</f>
        <v>863.04</v>
      </c>
      <c r="D32" s="50">
        <v>0.38</v>
      </c>
      <c r="E32" s="32">
        <v>1392</v>
      </c>
    </row>
    <row r="33" spans="1:14" ht="14.25" customHeight="1" x14ac:dyDescent="0.3">
      <c r="A33" s="15" t="s">
        <v>19</v>
      </c>
      <c r="B33" s="15" t="s">
        <v>84</v>
      </c>
      <c r="C33" s="32">
        <v>500</v>
      </c>
      <c r="D33" s="44"/>
      <c r="E33" s="43"/>
    </row>
    <row r="34" spans="1:14" ht="14.25" customHeight="1" x14ac:dyDescent="0.3">
      <c r="A34" s="15" t="s">
        <v>19</v>
      </c>
      <c r="B34" s="15" t="s">
        <v>58</v>
      </c>
      <c r="C34" s="49">
        <f>E34-(E34*D34)</f>
        <v>828.94</v>
      </c>
      <c r="D34" s="50">
        <v>0.38</v>
      </c>
      <c r="E34" s="32">
        <v>1337</v>
      </c>
    </row>
    <row r="35" spans="1:14" ht="14.25" customHeight="1" x14ac:dyDescent="0.3">
      <c r="A35" s="15" t="s">
        <v>19</v>
      </c>
      <c r="B35" s="15" t="s">
        <v>85</v>
      </c>
      <c r="C35" s="46">
        <v>450</v>
      </c>
      <c r="D35" s="44"/>
      <c r="E35" s="43"/>
    </row>
    <row r="36" spans="1:14" ht="14.25" customHeight="1" x14ac:dyDescent="0.3">
      <c r="A36" s="15" t="s">
        <v>19</v>
      </c>
      <c r="B36" s="15" t="s">
        <v>50</v>
      </c>
      <c r="C36" s="49">
        <f>E36-(E36*D36)</f>
        <v>761.98</v>
      </c>
      <c r="D36" s="50">
        <v>0.38</v>
      </c>
      <c r="E36" s="32">
        <v>1229</v>
      </c>
    </row>
    <row r="37" spans="1:14" ht="14.25" customHeight="1" x14ac:dyDescent="0.3">
      <c r="A37" s="15" t="s">
        <v>19</v>
      </c>
      <c r="B37" s="15" t="s">
        <v>86</v>
      </c>
      <c r="C37" s="46">
        <v>400</v>
      </c>
      <c r="D37" s="44"/>
      <c r="E37" s="43"/>
    </row>
    <row r="38" spans="1:14" ht="14.25" customHeight="1" x14ac:dyDescent="0.3">
      <c r="A38" s="15" t="s">
        <v>19</v>
      </c>
      <c r="B38" s="15" t="s">
        <v>54</v>
      </c>
      <c r="C38" s="49">
        <v>500</v>
      </c>
      <c r="D38" s="50">
        <v>0.38</v>
      </c>
      <c r="E38" s="32">
        <v>1283</v>
      </c>
      <c r="M38" s="15"/>
      <c r="N38" s="32"/>
    </row>
    <row r="39" spans="1:14" ht="14.25" customHeight="1" x14ac:dyDescent="0.3">
      <c r="A39" s="15" t="s">
        <v>19</v>
      </c>
      <c r="B39" s="15" t="s">
        <v>87</v>
      </c>
      <c r="C39" s="49">
        <v>750</v>
      </c>
      <c r="D39" s="50">
        <v>0.4</v>
      </c>
      <c r="E39" s="52">
        <v>1230</v>
      </c>
    </row>
    <row r="40" spans="1:14" ht="14.25" customHeight="1" x14ac:dyDescent="0.3">
      <c r="A40" s="15" t="s">
        <v>19</v>
      </c>
      <c r="B40" s="15" t="s">
        <v>88</v>
      </c>
      <c r="C40" s="49">
        <v>810</v>
      </c>
      <c r="D40" s="50">
        <v>0.4</v>
      </c>
      <c r="E40" s="52">
        <v>1337</v>
      </c>
    </row>
    <row r="41" spans="1:14" ht="14.25" customHeight="1" x14ac:dyDescent="0.3">
      <c r="A41" s="15" t="s">
        <v>19</v>
      </c>
      <c r="B41" s="15" t="s">
        <v>89</v>
      </c>
      <c r="C41" s="49">
        <v>850</v>
      </c>
      <c r="D41" s="50">
        <v>0.4</v>
      </c>
      <c r="E41" s="52">
        <v>1392</v>
      </c>
    </row>
    <row r="42" spans="1:14" ht="14.25" customHeight="1" x14ac:dyDescent="0.3">
      <c r="A42" s="15" t="s">
        <v>19</v>
      </c>
      <c r="B42" s="15" t="s">
        <v>90</v>
      </c>
      <c r="C42" s="49">
        <v>900</v>
      </c>
      <c r="D42" s="50">
        <v>0.4</v>
      </c>
      <c r="E42" s="52">
        <v>1446</v>
      </c>
    </row>
    <row r="43" spans="1:14" ht="14.25" customHeight="1" x14ac:dyDescent="0.3">
      <c r="A43" s="15" t="s">
        <v>19</v>
      </c>
      <c r="B43" s="15" t="s">
        <v>91</v>
      </c>
      <c r="C43" s="32">
        <v>230</v>
      </c>
      <c r="D43" s="43"/>
      <c r="E43" s="43"/>
    </row>
    <row r="44" spans="1:14" ht="14.25" customHeight="1" x14ac:dyDescent="0.3">
      <c r="A44" s="15" t="s">
        <v>19</v>
      </c>
      <c r="B44" s="15" t="s">
        <v>92</v>
      </c>
      <c r="C44" s="32">
        <v>250</v>
      </c>
      <c r="D44" s="43"/>
      <c r="E44" s="43"/>
    </row>
    <row r="45" spans="1:14" ht="14.25" customHeight="1" x14ac:dyDescent="0.3">
      <c r="A45" s="15" t="s">
        <v>19</v>
      </c>
      <c r="B45" s="15" t="s">
        <v>55</v>
      </c>
      <c r="C45" s="32">
        <v>250</v>
      </c>
      <c r="D45" s="43"/>
      <c r="E45" s="43"/>
    </row>
    <row r="46" spans="1:14" ht="14.25" customHeight="1" x14ac:dyDescent="0.3">
      <c r="A46" s="15" t="s">
        <v>19</v>
      </c>
      <c r="B46" s="15" t="s">
        <v>57</v>
      </c>
      <c r="C46" s="32">
        <v>400</v>
      </c>
      <c r="D46" s="43"/>
      <c r="E46" s="43"/>
    </row>
    <row r="47" spans="1:14" ht="14.25" customHeight="1" x14ac:dyDescent="0.3">
      <c r="A47" s="15" t="s">
        <v>19</v>
      </c>
      <c r="B47" s="15" t="s">
        <v>93</v>
      </c>
      <c r="C47" s="32">
        <v>700</v>
      </c>
      <c r="D47" s="43"/>
      <c r="E47" s="43"/>
    </row>
    <row r="48" spans="1:14" ht="14.25" customHeight="1" x14ac:dyDescent="0.3">
      <c r="A48" s="15" t="s">
        <v>19</v>
      </c>
      <c r="B48" s="15" t="s">
        <v>52</v>
      </c>
      <c r="C48" s="32">
        <v>300</v>
      </c>
      <c r="D48" s="43"/>
      <c r="E48" s="43"/>
    </row>
    <row r="49" spans="1:5" ht="14.25" customHeight="1" x14ac:dyDescent="0.3">
      <c r="A49" s="15" t="s">
        <v>19</v>
      </c>
      <c r="B49" s="15" t="s">
        <v>94</v>
      </c>
      <c r="C49" s="32">
        <v>42000</v>
      </c>
      <c r="D49" s="43"/>
      <c r="E49" s="43"/>
    </row>
    <row r="50" spans="1:5" ht="14.25" customHeight="1" x14ac:dyDescent="0.3">
      <c r="A50" s="15" t="s">
        <v>19</v>
      </c>
      <c r="B50" s="15" t="s">
        <v>95</v>
      </c>
      <c r="C50" s="32">
        <v>13000</v>
      </c>
      <c r="D50" s="43"/>
      <c r="E50" s="43"/>
    </row>
    <row r="51" spans="1:5" ht="14.25" customHeight="1" x14ac:dyDescent="0.3">
      <c r="A51" s="15" t="s">
        <v>19</v>
      </c>
      <c r="B51" s="15" t="s">
        <v>60</v>
      </c>
      <c r="C51" s="32">
        <v>16000</v>
      </c>
      <c r="D51" s="43"/>
      <c r="E51" s="43"/>
    </row>
    <row r="52" spans="1:5" ht="14.25" customHeight="1" x14ac:dyDescent="0.3">
      <c r="A52" s="15" t="s">
        <v>19</v>
      </c>
      <c r="B52" s="15" t="s">
        <v>96</v>
      </c>
      <c r="C52" s="32">
        <v>2500</v>
      </c>
      <c r="D52" s="43"/>
      <c r="E52" s="43"/>
    </row>
    <row r="53" spans="1:5" ht="14.25" customHeight="1" x14ac:dyDescent="0.3">
      <c r="A53" s="15" t="s">
        <v>19</v>
      </c>
      <c r="B53" s="15" t="s">
        <v>61</v>
      </c>
      <c r="C53" s="32">
        <v>4000</v>
      </c>
      <c r="D53" s="43"/>
      <c r="E53" s="43"/>
    </row>
    <row r="54" spans="1:5" ht="14.25" customHeight="1" x14ac:dyDescent="0.3">
      <c r="A54" s="15" t="s">
        <v>19</v>
      </c>
      <c r="B54" s="15" t="s">
        <v>51</v>
      </c>
      <c r="C54" s="32">
        <v>250</v>
      </c>
      <c r="D54" s="43"/>
      <c r="E54" s="43"/>
    </row>
    <row r="55" spans="1:5" ht="14.25" customHeight="1" x14ac:dyDescent="0.3">
      <c r="A55" s="15" t="s">
        <v>19</v>
      </c>
      <c r="B55" s="15" t="s">
        <v>56</v>
      </c>
      <c r="C55" s="32">
        <v>100</v>
      </c>
      <c r="D55" s="43"/>
      <c r="E55" s="43"/>
    </row>
    <row r="56" spans="1:5" ht="14.25" customHeight="1" x14ac:dyDescent="0.3">
      <c r="A56" s="15" t="s">
        <v>19</v>
      </c>
      <c r="B56" s="15" t="s">
        <v>97</v>
      </c>
      <c r="C56" s="32">
        <v>250</v>
      </c>
      <c r="D56" s="43"/>
      <c r="E56" s="43"/>
    </row>
    <row r="57" spans="1:5" ht="14.25" customHeight="1" x14ac:dyDescent="0.3">
      <c r="A57" s="15" t="s">
        <v>19</v>
      </c>
      <c r="B57" s="15" t="s">
        <v>44</v>
      </c>
      <c r="C57" s="32">
        <v>400</v>
      </c>
      <c r="D57" s="43"/>
      <c r="E57" s="43"/>
    </row>
    <row r="58" spans="1:5" ht="14.25" customHeight="1" x14ac:dyDescent="0.3">
      <c r="A58" s="15" t="s">
        <v>19</v>
      </c>
      <c r="B58" s="15" t="s">
        <v>98</v>
      </c>
      <c r="C58" s="43"/>
      <c r="D58" s="43"/>
      <c r="E58" s="43"/>
    </row>
    <row r="59" spans="1:5" ht="14.25" customHeight="1" x14ac:dyDescent="0.3">
      <c r="A59" s="15" t="s">
        <v>19</v>
      </c>
      <c r="B59" s="15" t="s">
        <v>59</v>
      </c>
      <c r="C59" s="32">
        <v>300</v>
      </c>
      <c r="D59" s="43"/>
      <c r="E59" s="43"/>
    </row>
    <row r="60" spans="1:5" ht="14.25" customHeight="1" x14ac:dyDescent="0.3">
      <c r="A60" s="15" t="s">
        <v>18</v>
      </c>
      <c r="B60" s="15" t="s">
        <v>53</v>
      </c>
      <c r="C60" s="32">
        <v>1000</v>
      </c>
      <c r="D60" s="43"/>
      <c r="E60" s="43"/>
    </row>
    <row r="61" spans="1:5" ht="14.25" customHeight="1" x14ac:dyDescent="0.3">
      <c r="A61" s="15" t="s">
        <v>19</v>
      </c>
      <c r="B61" s="15" t="s">
        <v>99</v>
      </c>
      <c r="C61" s="53">
        <v>250</v>
      </c>
      <c r="D61" s="43"/>
      <c r="E61" s="43"/>
    </row>
    <row r="62" spans="1:5" ht="14.25" customHeight="1" x14ac:dyDescent="0.3">
      <c r="A62" s="15" t="s">
        <v>18</v>
      </c>
      <c r="B62" s="15" t="s">
        <v>18</v>
      </c>
      <c r="D62" s="43"/>
      <c r="E62" s="43"/>
    </row>
    <row r="63" spans="1:5" ht="14.25" customHeight="1" x14ac:dyDescent="0.3">
      <c r="A63" s="15" t="s">
        <v>15</v>
      </c>
      <c r="B63" s="15" t="s">
        <v>100</v>
      </c>
      <c r="C63" s="32">
        <v>5000</v>
      </c>
      <c r="D63" s="43"/>
      <c r="E63" s="43"/>
    </row>
    <row r="64" spans="1:5" ht="14.25" customHeight="1" x14ac:dyDescent="0.3">
      <c r="A64" s="15" t="s">
        <v>15</v>
      </c>
      <c r="B64" s="15" t="s">
        <v>101</v>
      </c>
      <c r="C64" s="32">
        <v>4000</v>
      </c>
      <c r="D64" s="43"/>
      <c r="E64" s="43"/>
    </row>
    <row r="65" spans="1:5" ht="14.25" customHeight="1" x14ac:dyDescent="0.3">
      <c r="A65" s="15" t="s">
        <v>15</v>
      </c>
      <c r="B65" s="15" t="s">
        <v>34</v>
      </c>
      <c r="C65" s="32">
        <v>5200</v>
      </c>
      <c r="D65" s="43"/>
      <c r="E65" s="43"/>
    </row>
    <row r="66" spans="1:5" ht="14.25" customHeight="1" x14ac:dyDescent="0.3">
      <c r="A66" s="15" t="s">
        <v>15</v>
      </c>
      <c r="B66" s="15" t="s">
        <v>102</v>
      </c>
      <c r="C66" s="32">
        <v>3100</v>
      </c>
      <c r="D66" s="43"/>
      <c r="E66" s="43"/>
    </row>
    <row r="67" spans="1:5" ht="14.25" customHeight="1" x14ac:dyDescent="0.3">
      <c r="A67" s="15" t="s">
        <v>15</v>
      </c>
      <c r="B67" s="15" t="s">
        <v>42</v>
      </c>
      <c r="C67" s="32">
        <v>3000</v>
      </c>
      <c r="D67" s="43"/>
      <c r="E67" s="43"/>
    </row>
    <row r="68" spans="1:5" ht="14.25" customHeight="1" x14ac:dyDescent="0.3">
      <c r="A68" s="15" t="s">
        <v>15</v>
      </c>
      <c r="B68" s="15" t="s">
        <v>103</v>
      </c>
      <c r="C68" s="32">
        <v>2900</v>
      </c>
      <c r="D68" s="43"/>
      <c r="E68" s="43"/>
    </row>
    <row r="69" spans="1:5" ht="14.25" customHeight="1" x14ac:dyDescent="0.3">
      <c r="A69" s="15" t="s">
        <v>15</v>
      </c>
      <c r="B69" s="15" t="s">
        <v>43</v>
      </c>
      <c r="C69" s="32">
        <v>1500</v>
      </c>
      <c r="D69" s="43"/>
      <c r="E69" s="43"/>
    </row>
    <row r="70" spans="1:5" ht="14.25" customHeight="1" x14ac:dyDescent="0.3">
      <c r="A70" s="15" t="s">
        <v>15</v>
      </c>
      <c r="B70" s="15" t="s">
        <v>35</v>
      </c>
      <c r="C70" s="32">
        <v>150</v>
      </c>
      <c r="D70" s="43"/>
      <c r="E70" s="43"/>
    </row>
    <row r="71" spans="1:5" ht="14.25" customHeight="1" x14ac:dyDescent="0.3">
      <c r="A71" s="15" t="s">
        <v>15</v>
      </c>
      <c r="B71" s="15" t="s">
        <v>36</v>
      </c>
      <c r="C71" s="24">
        <v>0.1</v>
      </c>
      <c r="D71" s="43"/>
      <c r="E71" s="43"/>
    </row>
    <row r="72" spans="1:5" ht="14.25" customHeight="1" x14ac:dyDescent="0.3"/>
    <row r="73" spans="1:5" ht="14.25" customHeight="1" x14ac:dyDescent="0.3"/>
    <row r="74" spans="1:5" ht="14.25" customHeight="1" x14ac:dyDescent="0.3"/>
    <row r="75" spans="1:5" ht="14.25" customHeight="1" x14ac:dyDescent="0.3"/>
    <row r="76" spans="1:5" ht="14.25" customHeight="1" x14ac:dyDescent="0.3"/>
    <row r="77" spans="1:5" ht="14.25" customHeight="1" x14ac:dyDescent="0.3"/>
    <row r="78" spans="1:5" ht="14.25" customHeight="1" x14ac:dyDescent="0.3"/>
    <row r="79" spans="1:5" ht="14.25" customHeight="1" x14ac:dyDescent="0.3"/>
    <row r="80" spans="1:5"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row r="1001" ht="14.25" customHeight="1" x14ac:dyDescent="0.3"/>
    <row r="1002" ht="14.25" customHeight="1" x14ac:dyDescent="0.3"/>
    <row r="1003" ht="14.25" customHeight="1" x14ac:dyDescent="0.3"/>
    <row r="1004" ht="14.25" customHeight="1" x14ac:dyDescent="0.3"/>
    <row r="1005" ht="14.25" customHeight="1" x14ac:dyDescent="0.3"/>
    <row r="1006" ht="14.25" customHeight="1" x14ac:dyDescent="0.3"/>
    <row r="1007" ht="14.25" customHeight="1" x14ac:dyDescent="0.3"/>
    <row r="1008" ht="14.25" customHeight="1" x14ac:dyDescent="0.3"/>
    <row r="1009" ht="14.25" customHeight="1" x14ac:dyDescent="0.3"/>
    <row r="1010" ht="14.25" customHeight="1" x14ac:dyDescent="0.3"/>
    <row r="1011" ht="14.25" customHeight="1" x14ac:dyDescent="0.3"/>
    <row r="1012" ht="14.25" customHeight="1" x14ac:dyDescent="0.3"/>
    <row r="1013" ht="14.25" customHeight="1" x14ac:dyDescent="0.3"/>
    <row r="1014" ht="14.25" customHeight="1" x14ac:dyDescent="0.3"/>
    <row r="1015" ht="14.25" customHeight="1" x14ac:dyDescent="0.3"/>
    <row r="1016" ht="14.25" customHeight="1" x14ac:dyDescent="0.3"/>
    <row r="1017" ht="14.25" customHeight="1" x14ac:dyDescent="0.3"/>
    <row r="1018" ht="14.25" customHeight="1" x14ac:dyDescent="0.3"/>
    <row r="1019" ht="14.25" customHeight="1" x14ac:dyDescent="0.3"/>
    <row r="1020" ht="14.25" customHeight="1" x14ac:dyDescent="0.3"/>
    <row r="1021" ht="14.25" customHeight="1" x14ac:dyDescent="0.3"/>
    <row r="1022" ht="14.25" customHeight="1" x14ac:dyDescent="0.3"/>
    <row r="1023" ht="14.25" customHeight="1" x14ac:dyDescent="0.3"/>
    <row r="1024" ht="14.25" customHeight="1" x14ac:dyDescent="0.3"/>
    <row r="1025" ht="14.25" customHeight="1" x14ac:dyDescent="0.3"/>
    <row r="1026" ht="14.25" customHeight="1" x14ac:dyDescent="0.3"/>
    <row r="1027" ht="14.25" customHeight="1" x14ac:dyDescent="0.3"/>
    <row r="1028" ht="14.25" customHeight="1" x14ac:dyDescent="0.3"/>
  </sheetData>
  <autoFilter ref="A1:C71"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45"/>
  <sheetViews>
    <sheetView workbookViewId="0"/>
  </sheetViews>
  <sheetFormatPr defaultColWidth="14.44140625" defaultRowHeight="15.75" customHeight="1" x14ac:dyDescent="0.3"/>
  <sheetData>
    <row r="1" spans="1:2" ht="13.8" x14ac:dyDescent="0.3">
      <c r="A1" s="54" t="str">
        <f>MasterSummary!A1</f>
        <v>Furniture</v>
      </c>
      <c r="B1" s="54" t="str">
        <f>MasterSummary!U1</f>
        <v>Item Rate</v>
      </c>
    </row>
    <row r="2" spans="1:2" ht="13.8" x14ac:dyDescent="0.3">
      <c r="A2" s="53" t="str">
        <f>MasterSummary!A2</f>
        <v>Barstool 01 B1</v>
      </c>
      <c r="B2" s="55">
        <f>MasterSummary!U2</f>
        <v>19000</v>
      </c>
    </row>
    <row r="3" spans="1:2" ht="13.8" x14ac:dyDescent="0.3">
      <c r="A3" s="53" t="str">
        <f>MasterSummary!A3</f>
        <v>Barstool 03 A1</v>
      </c>
      <c r="B3" s="55">
        <f>MasterSummary!U3</f>
        <v>20000</v>
      </c>
    </row>
    <row r="4" spans="1:2" ht="13.8" x14ac:dyDescent="0.3">
      <c r="A4" s="53" t="str">
        <f>MasterSummary!A4</f>
        <v>Barstool 11 A1</v>
      </c>
      <c r="B4" s="55">
        <f>MasterSummary!U4</f>
        <v>27000</v>
      </c>
    </row>
    <row r="5" spans="1:2" ht="13.8" x14ac:dyDescent="0.3">
      <c r="A5" s="53" t="str">
        <f>MasterSummary!A5</f>
        <v>Bed 01 A1</v>
      </c>
      <c r="B5" s="55">
        <f>MasterSummary!U5</f>
        <v>105000</v>
      </c>
    </row>
    <row r="6" spans="1:2" ht="13.8" x14ac:dyDescent="0.3">
      <c r="A6" s="53" t="str">
        <f>MasterSummary!A6</f>
        <v>Bed 04 A1</v>
      </c>
      <c r="B6" s="55">
        <f>MasterSummary!U6</f>
        <v>117000</v>
      </c>
    </row>
    <row r="7" spans="1:2" ht="13.8" x14ac:dyDescent="0.3">
      <c r="A7" s="53" t="str">
        <f>MasterSummary!A7</f>
        <v>Bed 27 A1</v>
      </c>
      <c r="B7" s="55">
        <f>MasterSummary!U7</f>
        <v>146000</v>
      </c>
    </row>
    <row r="8" spans="1:2" ht="13.8" x14ac:dyDescent="0.3">
      <c r="A8" s="53" t="str">
        <f>MasterSummary!A8</f>
        <v>Bed 47 A1</v>
      </c>
      <c r="B8" s="55">
        <f>MasterSummary!U8</f>
        <v>103000</v>
      </c>
    </row>
    <row r="9" spans="1:2" ht="13.8" x14ac:dyDescent="0.3">
      <c r="A9" s="53" t="str">
        <f>MasterSummary!A9</f>
        <v>Bench 03 A1</v>
      </c>
      <c r="B9" s="55">
        <f>MasterSummary!U9</f>
        <v>25000</v>
      </c>
    </row>
    <row r="10" spans="1:2" ht="13.8" x14ac:dyDescent="0.3">
      <c r="A10" s="53" t="str">
        <f>MasterSummary!A10</f>
        <v>Bench 14 A1</v>
      </c>
      <c r="B10" s="55">
        <f>MasterSummary!U10</f>
        <v>50000</v>
      </c>
    </row>
    <row r="11" spans="1:2" ht="13.8" x14ac:dyDescent="0.3">
      <c r="A11" s="53" t="str">
        <f>MasterSummary!A11</f>
        <v>Bench 20 B1</v>
      </c>
      <c r="B11" s="55">
        <f>MasterSummary!U11</f>
        <v>38000</v>
      </c>
    </row>
    <row r="12" spans="1:2" ht="13.8" x14ac:dyDescent="0.3">
      <c r="A12" s="53" t="str">
        <f>MasterSummary!A12</f>
        <v>Centre Table 02 A1</v>
      </c>
      <c r="B12" s="55">
        <f>MasterSummary!U12</f>
        <v>22000</v>
      </c>
    </row>
    <row r="13" spans="1:2" ht="13.8" x14ac:dyDescent="0.3">
      <c r="A13" s="53" t="str">
        <f>MasterSummary!A13</f>
        <v>Centre Table 13 A1</v>
      </c>
      <c r="B13" s="55">
        <f>MasterSummary!U13</f>
        <v>32000</v>
      </c>
    </row>
    <row r="14" spans="1:2" ht="13.8" x14ac:dyDescent="0.3">
      <c r="A14" s="53" t="str">
        <f>MasterSummary!A14</f>
        <v>Centre Table 23 A1</v>
      </c>
      <c r="B14" s="55">
        <f>MasterSummary!U14</f>
        <v>29000</v>
      </c>
    </row>
    <row r="15" spans="1:2" ht="13.8" x14ac:dyDescent="0.3">
      <c r="A15" s="53" t="str">
        <f>MasterSummary!A15</f>
        <v>Chair 06 A1</v>
      </c>
      <c r="B15" s="55">
        <f>MasterSummary!U15</f>
        <v>36000</v>
      </c>
    </row>
    <row r="16" spans="1:2" ht="13.8" x14ac:dyDescent="0.3">
      <c r="A16" s="53" t="str">
        <f>MasterSummary!A16</f>
        <v>Chair 07 A1</v>
      </c>
      <c r="B16" s="55">
        <f>MasterSummary!U16</f>
        <v>31000</v>
      </c>
    </row>
    <row r="17" spans="1:2" ht="13.8" x14ac:dyDescent="0.3">
      <c r="A17" s="53" t="str">
        <f>MasterSummary!A17</f>
        <v>Chair 12 C1</v>
      </c>
      <c r="B17" s="55">
        <f>MasterSummary!U17</f>
        <v>27000</v>
      </c>
    </row>
    <row r="18" spans="1:2" ht="13.8" x14ac:dyDescent="0.3">
      <c r="A18" s="53" t="str">
        <f>MasterSummary!A18</f>
        <v>Chair 42 A1</v>
      </c>
      <c r="B18" s="55">
        <f>MasterSummary!U18</f>
        <v>38000</v>
      </c>
    </row>
    <row r="19" spans="1:2" ht="13.8" x14ac:dyDescent="0.3">
      <c r="A19" s="53" t="str">
        <f>MasterSummary!A19</f>
        <v>Chair 27 A1</v>
      </c>
      <c r="B19" s="55">
        <f>MasterSummary!U19</f>
        <v>26000</v>
      </c>
    </row>
    <row r="20" spans="1:2" ht="13.8" x14ac:dyDescent="0.3">
      <c r="A20" s="53" t="str">
        <f>MasterSummary!A20</f>
        <v>Chair 44 C1</v>
      </c>
      <c r="B20" s="55">
        <f>MasterSummary!U20</f>
        <v>20000</v>
      </c>
    </row>
    <row r="21" spans="1:2" ht="13.8" x14ac:dyDescent="0.3">
      <c r="A21" s="53" t="str">
        <f>MasterSummary!A21</f>
        <v>Chair 05 A1</v>
      </c>
      <c r="B21" s="55">
        <f>MasterSummary!U21</f>
        <v>17000</v>
      </c>
    </row>
    <row r="22" spans="1:2" ht="13.8" x14ac:dyDescent="0.3">
      <c r="A22" s="53" t="str">
        <f>MasterSummary!A22</f>
        <v>Chair 09 A1</v>
      </c>
      <c r="B22" s="55">
        <f>MasterSummary!U22</f>
        <v>21000</v>
      </c>
    </row>
    <row r="23" spans="1:2" ht="13.8" x14ac:dyDescent="0.3">
      <c r="A23" s="53" t="str">
        <f>MasterSummary!A23</f>
        <v>Dining Table 03 A1</v>
      </c>
      <c r="B23" s="55">
        <f>MasterSummary!U23</f>
        <v>78000</v>
      </c>
    </row>
    <row r="24" spans="1:2" ht="13.8" x14ac:dyDescent="0.3">
      <c r="A24" s="53" t="str">
        <f>MasterSummary!A24</f>
        <v>Side Table 01 A1</v>
      </c>
      <c r="B24" s="55">
        <f>MasterSummary!U24</f>
        <v>21000</v>
      </c>
    </row>
    <row r="25" spans="1:2" ht="13.8" x14ac:dyDescent="0.3">
      <c r="A25" s="53" t="str">
        <f>MasterSummary!A25</f>
        <v>Side Table 02 A1</v>
      </c>
      <c r="B25" s="55">
        <f>MasterSummary!U25</f>
        <v>11000</v>
      </c>
    </row>
    <row r="26" spans="1:2" ht="13.8" x14ac:dyDescent="0.3">
      <c r="A26" s="53" t="str">
        <f>MasterSummary!A26</f>
        <v>Side Table 02 C1</v>
      </c>
      <c r="B26" s="55">
        <f>MasterSummary!U26</f>
        <v>12000</v>
      </c>
    </row>
    <row r="27" spans="1:2" ht="13.8" x14ac:dyDescent="0.3">
      <c r="A27" s="53" t="str">
        <f>MasterSummary!A27</f>
        <v>Side Table 08 B1</v>
      </c>
      <c r="B27" s="55">
        <f>MasterSummary!U27</f>
        <v>33000</v>
      </c>
    </row>
    <row r="28" spans="1:2" ht="13.8" x14ac:dyDescent="0.3">
      <c r="A28" s="53" t="str">
        <f>MasterSummary!A28</f>
        <v>Side Table 31 A1</v>
      </c>
      <c r="B28" s="55">
        <f>MasterSummary!U28</f>
        <v>10000</v>
      </c>
    </row>
    <row r="29" spans="1:2" ht="13.8" x14ac:dyDescent="0.3">
      <c r="A29" s="53" t="str">
        <f>MasterSummary!A29</f>
        <v>Side Table 42 A1</v>
      </c>
      <c r="B29" s="55">
        <f>MasterSummary!U29</f>
        <v>30000</v>
      </c>
    </row>
    <row r="30" spans="1:2" ht="13.8" x14ac:dyDescent="0.3">
      <c r="A30" s="53" t="str">
        <f>MasterSummary!A30</f>
        <v>Sofa 23 B1</v>
      </c>
      <c r="B30" s="55">
        <f>MasterSummary!U30</f>
        <v>88000</v>
      </c>
    </row>
    <row r="31" spans="1:2" ht="13.8" x14ac:dyDescent="0.3">
      <c r="A31" s="53" t="str">
        <f>MasterSummary!A31</f>
        <v>Sofa 28 C1</v>
      </c>
      <c r="B31" s="55">
        <f>MasterSummary!U31</f>
        <v>110000</v>
      </c>
    </row>
    <row r="32" spans="1:2" ht="13.8" x14ac:dyDescent="0.3">
      <c r="A32" s="53" t="str">
        <f>MasterSummary!A32</f>
        <v>Sofa 36 A1</v>
      </c>
      <c r="B32" s="55">
        <f>MasterSummary!U32</f>
        <v>106000</v>
      </c>
    </row>
    <row r="33" spans="1:2" ht="13.8" x14ac:dyDescent="0.3">
      <c r="A33" s="53" t="str">
        <f>MasterSummary!A33</f>
        <v>Storage 16 A1</v>
      </c>
      <c r="B33" s="55">
        <f>MasterSummary!U33</f>
        <v>88000</v>
      </c>
    </row>
    <row r="34" spans="1:2" ht="13.8" x14ac:dyDescent="0.3">
      <c r="A34" s="53" t="str">
        <f>MasterSummary!A34</f>
        <v>Storage 29 C1</v>
      </c>
      <c r="B34" s="55">
        <f>MasterSummary!U34</f>
        <v>58000</v>
      </c>
    </row>
    <row r="35" spans="1:2" ht="13.8" x14ac:dyDescent="0.3">
      <c r="A35" s="53" t="str">
        <f>MasterSummary!A35</f>
        <v>Storage 34 A1</v>
      </c>
      <c r="B35" s="55">
        <f>MasterSummary!U35</f>
        <v>88000</v>
      </c>
    </row>
    <row r="36" spans="1:2" ht="13.8" x14ac:dyDescent="0.3">
      <c r="A36" s="53" t="str">
        <f>MasterSummary!A36</f>
        <v>Study Table 02 A1</v>
      </c>
      <c r="B36" s="55">
        <f>MasterSummary!U36</f>
        <v>47000</v>
      </c>
    </row>
    <row r="37" spans="1:2" ht="13.8" x14ac:dyDescent="0.3">
      <c r="A37" s="53" t="str">
        <f>MasterSummary!A37</f>
        <v>Study Table 11 A1</v>
      </c>
      <c r="B37" s="55">
        <f>MasterSummary!U37</f>
        <v>55000</v>
      </c>
    </row>
    <row r="38" spans="1:2" ht="13.8" x14ac:dyDescent="0.3">
      <c r="A38" s="53" t="str">
        <f>MasterSummary!A38</f>
        <v>Swing 04 A1</v>
      </c>
      <c r="B38" s="55">
        <f>MasterSummary!U38</f>
        <v>79000</v>
      </c>
    </row>
    <row r="39" spans="1:2" ht="13.8" x14ac:dyDescent="0.3">
      <c r="A39" s="53" t="str">
        <f>MasterSummary!A39</f>
        <v>TV Console 09 A1</v>
      </c>
      <c r="B39" s="55">
        <f>MasterSummary!U39</f>
        <v>70000</v>
      </c>
    </row>
    <row r="40" spans="1:2" ht="13.8" x14ac:dyDescent="0.3">
      <c r="A40" s="53" t="str">
        <f>MasterSummary!A40</f>
        <v>TV Console 29 A1</v>
      </c>
      <c r="B40" s="55">
        <f>MasterSummary!U40</f>
        <v>24000</v>
      </c>
    </row>
    <row r="41" spans="1:2" ht="13.8" x14ac:dyDescent="0.3">
      <c r="A41" s="53" t="str">
        <f>MasterSummary!A41</f>
        <v>TV Console 29 C1</v>
      </c>
      <c r="B41" s="55">
        <f>MasterSummary!U41</f>
        <v>64000</v>
      </c>
    </row>
    <row r="42" spans="1:2" ht="15.75" customHeight="1" x14ac:dyDescent="0.3">
      <c r="A42" s="53" t="str">
        <f>MasterSummary!A42</f>
        <v>Sofa 28 A1</v>
      </c>
      <c r="B42" s="55">
        <f>MasterSummary!U42</f>
        <v>101000</v>
      </c>
    </row>
    <row r="43" spans="1:2" ht="15.75" customHeight="1" x14ac:dyDescent="0.3">
      <c r="A43" s="53" t="str">
        <f>MasterSummary!A43</f>
        <v>Storage 29 C2</v>
      </c>
      <c r="B43" s="55">
        <f>MasterSummary!U43</f>
        <v>162000</v>
      </c>
    </row>
    <row r="44" spans="1:2" ht="15.75" customHeight="1" x14ac:dyDescent="0.3">
      <c r="A44" s="53" t="str">
        <f>MasterSummary!A44</f>
        <v>TV Console 29 C - plywood</v>
      </c>
      <c r="B44" s="55">
        <f>MasterSummary!U44</f>
        <v>39000</v>
      </c>
    </row>
    <row r="45" spans="1:2" ht="15.75" customHeight="1" x14ac:dyDescent="0.3">
      <c r="A45" s="53" t="str">
        <f>MasterSummary!A45</f>
        <v>Bed 27 B1</v>
      </c>
      <c r="B45" s="55">
        <f>MasterSummary!U45</f>
        <v>135000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Quote R1</vt:lpstr>
      <vt:lpstr>MasterSummary</vt:lpstr>
      <vt:lpstr>TeakCosting</vt:lpstr>
      <vt:lpstr>Database</vt:lpstr>
      <vt:lpstr>Sheet5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Eniyan S K</cp:lastModifiedBy>
  <dcterms:modified xsi:type="dcterms:W3CDTF">2026-07-24T18:21:43Z</dcterms:modified>
</cp:coreProperties>
</file>