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-PC\Documents\Cursos Platzi\Curso BI_Utilidad y áreas de oportunidad\"/>
    </mc:Choice>
  </mc:AlternateContent>
  <xr:revisionPtr revIDLastSave="0" documentId="13_ncr:1_{A49377BF-BDFA-48DE-B1E2-754DBFF25E09}" xr6:coauthVersionLast="47" xr6:coauthVersionMax="47" xr10:uidLastSave="{00000000-0000-0000-0000-000000000000}"/>
  <bookViews>
    <workbookView xWindow="-108" yWindow="-108" windowWidth="23256" windowHeight="12456" firstSheet="9" activeTab="10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  <sheet name="Hoja1" sheetId="11" r:id="rId10"/>
    <sheet name="Hoja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2" l="1"/>
  <c r="F9" i="12" s="1"/>
  <c r="G2" i="12" s="1"/>
  <c r="H4" i="12"/>
  <c r="C2" i="12"/>
  <c r="B26" i="12"/>
  <c r="F2" i="12"/>
  <c r="F19" i="12"/>
  <c r="F15" i="12"/>
  <c r="F3" i="12"/>
  <c r="F4" i="12" s="1"/>
  <c r="B3" i="12"/>
  <c r="B4" i="12" s="1"/>
  <c r="B8" i="12"/>
  <c r="B9" i="12" s="1"/>
  <c r="B19" i="12"/>
  <c r="B15" i="12"/>
  <c r="D2" i="11"/>
  <c r="I1" i="11"/>
  <c r="D1" i="11"/>
  <c r="G26" i="11"/>
  <c r="B26" i="11"/>
  <c r="I2" i="11"/>
  <c r="I11" i="11"/>
  <c r="H4" i="11"/>
  <c r="C4" i="11"/>
  <c r="G8" i="11"/>
  <c r="G9" i="11" s="1"/>
  <c r="G3" i="11"/>
  <c r="G2" i="11"/>
  <c r="G19" i="11"/>
  <c r="G15" i="11"/>
  <c r="G4" i="11"/>
  <c r="B23" i="11"/>
  <c r="B21" i="11"/>
  <c r="B8" i="11"/>
  <c r="B9" i="11" s="1"/>
  <c r="B3" i="11"/>
  <c r="B2" i="11"/>
  <c r="B19" i="11"/>
  <c r="B15" i="11"/>
  <c r="B4" i="11"/>
  <c r="D23" i="10"/>
  <c r="D18" i="10"/>
  <c r="E32" i="9"/>
  <c r="E25" i="9"/>
  <c r="D27" i="9"/>
  <c r="J10" i="10"/>
  <c r="I10" i="10"/>
  <c r="J9" i="10"/>
  <c r="I9" i="10"/>
  <c r="J8" i="10"/>
  <c r="I8" i="10"/>
  <c r="J7" i="10"/>
  <c r="I7" i="10"/>
  <c r="J6" i="10"/>
  <c r="I6" i="10"/>
  <c r="F17" i="6"/>
  <c r="F16" i="6"/>
  <c r="F15" i="6"/>
  <c r="F14" i="6"/>
  <c r="F13" i="6"/>
  <c r="F12" i="6"/>
  <c r="F11" i="6"/>
  <c r="F17" i="10"/>
  <c r="C17" i="10"/>
  <c r="C18" i="10" s="1"/>
  <c r="F33" i="10"/>
  <c r="C33" i="10"/>
  <c r="F29" i="10"/>
  <c r="C29" i="10"/>
  <c r="F23" i="10"/>
  <c r="C23" i="10"/>
  <c r="Q12" i="9"/>
  <c r="S9" i="9" s="1"/>
  <c r="U9" i="9" s="1"/>
  <c r="E26" i="2"/>
  <c r="E22" i="2"/>
  <c r="E16" i="2"/>
  <c r="E11" i="2"/>
  <c r="C26" i="2"/>
  <c r="C22" i="2"/>
  <c r="C16" i="2"/>
  <c r="C11" i="2"/>
  <c r="C25" i="1"/>
  <c r="C21" i="1"/>
  <c r="C15" i="1"/>
  <c r="C10" i="1"/>
  <c r="F11" i="12" l="1"/>
  <c r="F21" i="12" s="1"/>
  <c r="F23" i="12"/>
  <c r="F24" i="12" s="1"/>
  <c r="B11" i="12"/>
  <c r="B21" i="12" s="1"/>
  <c r="B23" i="12" s="1"/>
  <c r="G11" i="11"/>
  <c r="G21" i="11" s="1"/>
  <c r="G23" i="11" s="1"/>
  <c r="G24" i="11" s="1"/>
  <c r="B11" i="11"/>
  <c r="B24" i="11" s="1"/>
  <c r="F18" i="6"/>
  <c r="G19" i="6" s="1"/>
  <c r="F18" i="10"/>
  <c r="F25" i="10" s="1"/>
  <c r="F35" i="10" s="1"/>
  <c r="F37" i="10" s="1"/>
  <c r="F38" i="10" s="1"/>
  <c r="C25" i="10"/>
  <c r="C35" i="10" s="1"/>
  <c r="C37" i="10" s="1"/>
  <c r="C38" i="10" s="1"/>
  <c r="C18" i="2"/>
  <c r="C28" i="2" s="1"/>
  <c r="E18" i="2"/>
  <c r="E28" i="2" s="1"/>
  <c r="E30" i="2" s="1"/>
  <c r="E31" i="2" s="1"/>
  <c r="C17" i="1"/>
  <c r="C27" i="1" s="1"/>
  <c r="F26" i="12" l="1"/>
  <c r="H24" i="12"/>
  <c r="B24" i="12"/>
  <c r="C30" i="2"/>
  <c r="C31" i="2" s="1"/>
  <c r="C29" i="1"/>
  <c r="C30" i="1" s="1"/>
</calcChain>
</file>

<file path=xl/sharedStrings.xml><?xml version="1.0" encoding="utf-8"?>
<sst xmlns="http://schemas.openxmlformats.org/spreadsheetml/2006/main" count="256" uniqueCount="68">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</sst>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&quot;$&quot;* #,##0.0_-;\-&quot;$&quot;* #,##0.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5" fontId="5" fillId="5" borderId="0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0" xfId="1" applyNumberFormat="1" applyFont="1" applyFill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5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5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65" fontId="4" fillId="2" borderId="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0" fillId="9" borderId="0" xfId="0" applyFill="1"/>
    <xf numFmtId="0" fontId="3" fillId="9" borderId="0" xfId="0" applyFont="1" applyFill="1"/>
    <xf numFmtId="165" fontId="3" fillId="9" borderId="0" xfId="1" applyNumberFormat="1" applyFont="1" applyFill="1" applyBorder="1" applyAlignment="1">
      <alignment horizontal="center" vertical="center"/>
    </xf>
    <xf numFmtId="165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/>
    </xf>
    <xf numFmtId="0" fontId="0" fillId="6" borderId="0" xfId="0" applyFill="1"/>
    <xf numFmtId="0" fontId="3" fillId="6" borderId="0" xfId="0" applyFont="1" applyFill="1"/>
    <xf numFmtId="165" fontId="3" fillId="6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0" fillId="4" borderId="0" xfId="0" applyFill="1"/>
    <xf numFmtId="0" fontId="3" fillId="4" borderId="0" xfId="0" applyFont="1" applyFill="1"/>
    <xf numFmtId="165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  <xf numFmtId="165" fontId="0" fillId="2" borderId="0" xfId="0" applyNumberFormat="1" applyFill="1"/>
    <xf numFmtId="166" fontId="3" fillId="3" borderId="0" xfId="1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center" vertical="center"/>
    </xf>
    <xf numFmtId="166" fontId="3" fillId="7" borderId="0" xfId="1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44" fontId="0" fillId="0" borderId="0" xfId="0" applyNumberForma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11" lockText="1" noThreeD="1"/>
</file>

<file path=xl/ctrlProps/ctrlProp2.xml><?xml version="1.0" encoding="utf-8"?>
<formControlPr xmlns="http://schemas.microsoft.com/office/spreadsheetml/2009/9/main" objectType="CheckBox" fmlaLink="$E$12" lockText="1" noThreeD="1"/>
</file>

<file path=xl/ctrlProps/ctrlProp3.xml><?xml version="1.0" encoding="utf-8"?>
<formControlPr xmlns="http://schemas.microsoft.com/office/spreadsheetml/2009/9/main" objectType="CheckBox" fmlaLink="$E$13" lockText="1" noThreeD="1"/>
</file>

<file path=xl/ctrlProps/ctrlProp4.xml><?xml version="1.0" encoding="utf-8"?>
<formControlPr xmlns="http://schemas.microsoft.com/office/spreadsheetml/2009/9/main" objectType="CheckBox" fmlaLink="$E$14" lockText="1" noThreeD="1"/>
</file>

<file path=xl/ctrlProps/ctrlProp5.xml><?xml version="1.0" encoding="utf-8"?>
<formControlPr xmlns="http://schemas.microsoft.com/office/spreadsheetml/2009/9/main" objectType="CheckBox" fmlaLink="$E$15" lockText="1" noThreeD="1"/>
</file>

<file path=xl/ctrlProps/ctrlProp6.xml><?xml version="1.0" encoding="utf-8"?>
<formControlPr xmlns="http://schemas.microsoft.com/office/spreadsheetml/2009/9/main" objectType="CheckBox" fmlaLink="$E$16" lockText="1" noThreeD="1"/>
</file>

<file path=xl/ctrlProps/ctrlProp7.xml><?xml version="1.0" encoding="utf-8"?>
<formControlPr xmlns="http://schemas.microsoft.com/office/spreadsheetml/2009/9/main" objectType="CheckBox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7620</xdr:rowOff>
        </xdr:from>
        <xdr:to>
          <xdr:col>3</xdr:col>
          <xdr:colOff>327660</xdr:colOff>
          <xdr:row>10</xdr:row>
          <xdr:rowOff>259080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11</xdr:row>
          <xdr:rowOff>38100</xdr:rowOff>
        </xdr:from>
        <xdr:to>
          <xdr:col>3</xdr:col>
          <xdr:colOff>312420</xdr:colOff>
          <xdr:row>11</xdr:row>
          <xdr:rowOff>289560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12</xdr:row>
          <xdr:rowOff>22860</xdr:rowOff>
        </xdr:from>
        <xdr:to>
          <xdr:col>3</xdr:col>
          <xdr:colOff>312420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22860</xdr:rowOff>
        </xdr:from>
        <xdr:to>
          <xdr:col>3</xdr:col>
          <xdr:colOff>327660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14</xdr:row>
          <xdr:rowOff>7620</xdr:rowOff>
        </xdr:from>
        <xdr:to>
          <xdr:col>3</xdr:col>
          <xdr:colOff>274320</xdr:colOff>
          <xdr:row>15</xdr:row>
          <xdr:rowOff>22860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15</xdr:row>
          <xdr:rowOff>38100</xdr:rowOff>
        </xdr:from>
        <xdr:to>
          <xdr:col>3</xdr:col>
          <xdr:colOff>312420</xdr:colOff>
          <xdr:row>15</xdr:row>
          <xdr:rowOff>289560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16</xdr:row>
          <xdr:rowOff>30480</xdr:rowOff>
        </xdr:from>
        <xdr:to>
          <xdr:col>3</xdr:col>
          <xdr:colOff>312420</xdr:colOff>
          <xdr:row>16</xdr:row>
          <xdr:rowOff>274320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0%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es...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15</xdr:col>
      <xdr:colOff>400050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66725" y="1238250"/>
          <a:ext cx="11363325" cy="2981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¿Cuál sería el punto de equilibrio?</a:t>
          </a:r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10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6</xdr:col>
      <xdr:colOff>1876425</xdr:colOff>
      <xdr:row>11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95325" y="942975"/>
          <a:ext cx="9248775" cy="128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</a:p>
        <a:p>
          <a:r>
            <a:rPr lang="es-MX" sz="1100" baseline="0"/>
            <a:t>1. Utilidad Bruta a Ventas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</a:p>
        <a:p>
          <a:r>
            <a:rPr lang="es-MX" sz="1100" baseline="0"/>
            <a:t>6. ¿Qué empresa consideras mejor y por qué?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topLeftCell="A4" workbookViewId="0">
      <selection activeCell="J20" sqref="J20"/>
    </sheetView>
  </sheetViews>
  <sheetFormatPr baseColWidth="10" defaultColWidth="11.44140625" defaultRowHeight="14.4" x14ac:dyDescent="0.3"/>
  <cols>
    <col min="1" max="1" width="11.44140625" style="1"/>
    <col min="2" max="2" width="39.109375" style="1" customWidth="1"/>
    <col min="3" max="4" width="11.44140625" style="1"/>
    <col min="5" max="5" width="21.88671875" style="1" customWidth="1"/>
    <col min="6" max="16384" width="11.44140625" style="1"/>
  </cols>
  <sheetData>
    <row r="11" spans="2:6" ht="23.4" x14ac:dyDescent="0.45">
      <c r="B11" s="84" t="s">
        <v>62</v>
      </c>
      <c r="C11" s="83"/>
      <c r="D11" s="83"/>
      <c r="E11" s="53" t="b">
        <v>0</v>
      </c>
      <c r="F11" s="81">
        <f t="shared" ref="F11:F17" si="0">IF(E11,1,0)</f>
        <v>0</v>
      </c>
    </row>
    <row r="12" spans="2:6" ht="23.4" x14ac:dyDescent="0.45">
      <c r="B12" s="85" t="s">
        <v>36</v>
      </c>
      <c r="C12" s="46"/>
      <c r="D12" s="46"/>
      <c r="E12" s="53" t="b">
        <v>0</v>
      </c>
      <c r="F12" s="81">
        <f t="shared" si="0"/>
        <v>0</v>
      </c>
    </row>
    <row r="13" spans="2:6" ht="23.4" x14ac:dyDescent="0.45">
      <c r="B13" s="84" t="s">
        <v>63</v>
      </c>
      <c r="C13" s="83"/>
      <c r="D13" s="83"/>
      <c r="E13" s="53" t="b">
        <v>0</v>
      </c>
      <c r="F13" s="81">
        <f t="shared" si="0"/>
        <v>0</v>
      </c>
    </row>
    <row r="14" spans="2:6" ht="23.4" x14ac:dyDescent="0.45">
      <c r="B14" s="85" t="s">
        <v>64</v>
      </c>
      <c r="C14" s="46"/>
      <c r="D14" s="46"/>
      <c r="E14" s="53" t="b">
        <v>0</v>
      </c>
      <c r="F14" s="81">
        <f t="shared" si="0"/>
        <v>0</v>
      </c>
    </row>
    <row r="15" spans="2:6" ht="23.4" x14ac:dyDescent="0.45">
      <c r="B15" s="84" t="s">
        <v>65</v>
      </c>
      <c r="C15" s="83"/>
      <c r="D15" s="83"/>
      <c r="E15" s="53" t="b">
        <v>0</v>
      </c>
      <c r="F15" s="81">
        <f t="shared" si="0"/>
        <v>0</v>
      </c>
    </row>
    <row r="16" spans="2:6" ht="23.4" x14ac:dyDescent="0.45">
      <c r="B16" s="85" t="s">
        <v>55</v>
      </c>
      <c r="C16" s="46"/>
      <c r="D16" s="46"/>
      <c r="E16" s="53" t="b">
        <v>0</v>
      </c>
      <c r="F16" s="81">
        <f t="shared" si="0"/>
        <v>0</v>
      </c>
    </row>
    <row r="17" spans="2:7" ht="23.4" x14ac:dyDescent="0.45">
      <c r="B17" s="84" t="s">
        <v>66</v>
      </c>
      <c r="C17" s="83"/>
      <c r="D17" s="83"/>
      <c r="E17" s="53" t="b">
        <v>0</v>
      </c>
      <c r="F17" s="81">
        <f t="shared" si="0"/>
        <v>0</v>
      </c>
    </row>
    <row r="18" spans="2:7" x14ac:dyDescent="0.3">
      <c r="E18" s="53"/>
      <c r="F18" s="81">
        <f>SUM(F11:F17)</f>
        <v>0</v>
      </c>
    </row>
    <row r="19" spans="2:7" x14ac:dyDescent="0.3">
      <c r="F19" s="82"/>
      <c r="G19" s="86">
        <f>F18/7</f>
        <v>0</v>
      </c>
    </row>
    <row r="20" spans="2:7" x14ac:dyDescent="0.3">
      <c r="F20" s="82"/>
    </row>
    <row r="21" spans="2:7" x14ac:dyDescent="0.3">
      <c r="F21" s="82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7620</xdr:rowOff>
                  </from>
                  <to>
                    <xdr:col>3</xdr:col>
                    <xdr:colOff>327660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11</xdr:row>
                    <xdr:rowOff>38100</xdr:rowOff>
                  </from>
                  <to>
                    <xdr:col>3</xdr:col>
                    <xdr:colOff>312420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12</xdr:row>
                    <xdr:rowOff>22860</xdr:rowOff>
                  </from>
                  <to>
                    <xdr:col>3</xdr:col>
                    <xdr:colOff>312420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22860</xdr:rowOff>
                  </from>
                  <to>
                    <xdr:col>3</xdr:col>
                    <xdr:colOff>327660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716280</xdr:colOff>
                    <xdr:row>14</xdr:row>
                    <xdr:rowOff>7620</xdr:rowOff>
                  </from>
                  <to>
                    <xdr:col>3</xdr:col>
                    <xdr:colOff>274320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716280</xdr:colOff>
                    <xdr:row>15</xdr:row>
                    <xdr:rowOff>38100</xdr:rowOff>
                  </from>
                  <to>
                    <xdr:col>3</xdr:col>
                    <xdr:colOff>312420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716280</xdr:colOff>
                    <xdr:row>16</xdr:row>
                    <xdr:rowOff>30480</xdr:rowOff>
                  </from>
                  <to>
                    <xdr:col>3</xdr:col>
                    <xdr:colOff>312420</xdr:colOff>
                    <xdr:row>16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D298-3C53-4D5D-AB26-D3151FD18C69}">
  <dimension ref="A1:I26"/>
  <sheetViews>
    <sheetView workbookViewId="0">
      <selection sqref="A1:B1048576"/>
    </sheetView>
  </sheetViews>
  <sheetFormatPr baseColWidth="10" defaultRowHeight="14.4" x14ac:dyDescent="0.3"/>
  <cols>
    <col min="1" max="1" width="30.88671875" bestFit="1" customWidth="1"/>
    <col min="2" max="2" width="12.5546875" bestFit="1" customWidth="1"/>
    <col min="6" max="6" width="30.88671875" bestFit="1" customWidth="1"/>
  </cols>
  <sheetData>
    <row r="1" spans="1:9" ht="18" x14ac:dyDescent="0.35">
      <c r="A1" s="12" t="s">
        <v>15</v>
      </c>
      <c r="B1" s="3"/>
      <c r="D1" s="93">
        <f>B9/C4</f>
        <v>3804.3478260869565</v>
      </c>
      <c r="F1" s="12" t="s">
        <v>15</v>
      </c>
      <c r="G1" s="3"/>
      <c r="I1" s="93">
        <f>G9/H4</f>
        <v>4673.913043478261</v>
      </c>
    </row>
    <row r="2" spans="1:9" ht="18" x14ac:dyDescent="0.35">
      <c r="A2" s="8" t="s">
        <v>0</v>
      </c>
      <c r="B2" s="9">
        <f>3500*2.5</f>
        <v>8750</v>
      </c>
      <c r="D2" s="93">
        <f>D1/2.5</f>
        <v>1521.7391304347825</v>
      </c>
      <c r="F2" s="8" t="s">
        <v>0</v>
      </c>
      <c r="G2" s="9">
        <f>3500*2.5*1.15</f>
        <v>10062.5</v>
      </c>
      <c r="I2">
        <f>(G4-B4)/B4</f>
        <v>0.15</v>
      </c>
    </row>
    <row r="3" spans="1:9" ht="18.600000000000001" thickBot="1" x14ac:dyDescent="0.4">
      <c r="A3" s="8" t="s">
        <v>14</v>
      </c>
      <c r="B3" s="10">
        <f>0.2*3500</f>
        <v>700</v>
      </c>
      <c r="F3" s="8" t="s">
        <v>14</v>
      </c>
      <c r="G3" s="10">
        <f>0.2*3500*1.15</f>
        <v>804.99999999999989</v>
      </c>
    </row>
    <row r="4" spans="1:9" ht="18.600000000000001" thickTop="1" x14ac:dyDescent="0.35">
      <c r="A4" s="30" t="s">
        <v>1</v>
      </c>
      <c r="B4" s="19">
        <f>B2-B3</f>
        <v>8050</v>
      </c>
      <c r="C4">
        <f>B4/B2</f>
        <v>0.92</v>
      </c>
      <c r="F4" s="30" t="s">
        <v>1</v>
      </c>
      <c r="G4" s="19">
        <f>G2-G3</f>
        <v>9257.5</v>
      </c>
      <c r="H4">
        <f>G4/G2</f>
        <v>0.92</v>
      </c>
    </row>
    <row r="5" spans="1:9" ht="18" x14ac:dyDescent="0.35">
      <c r="A5" s="3"/>
      <c r="B5" s="2"/>
      <c r="F5" s="3"/>
      <c r="G5" s="2"/>
    </row>
    <row r="6" spans="1:9" ht="18" x14ac:dyDescent="0.35">
      <c r="A6" s="17" t="s">
        <v>12</v>
      </c>
      <c r="B6" s="5"/>
      <c r="F6" s="17" t="s">
        <v>12</v>
      </c>
      <c r="G6" s="5"/>
    </row>
    <row r="7" spans="1:9" ht="18" x14ac:dyDescent="0.35">
      <c r="A7" s="13" t="s">
        <v>2</v>
      </c>
      <c r="B7" s="14"/>
      <c r="F7" s="13" t="s">
        <v>2</v>
      </c>
      <c r="G7" s="14"/>
    </row>
    <row r="8" spans="1:9" ht="18.600000000000001" thickBot="1" x14ac:dyDescent="0.4">
      <c r="A8" s="13" t="s">
        <v>9</v>
      </c>
      <c r="B8" s="15">
        <f>1000+100+800+(400*4)</f>
        <v>3500</v>
      </c>
      <c r="F8" s="13" t="s">
        <v>9</v>
      </c>
      <c r="G8" s="15">
        <f>1000+100+1600+(400*4)</f>
        <v>4300</v>
      </c>
    </row>
    <row r="9" spans="1:9" ht="18.600000000000001" thickTop="1" x14ac:dyDescent="0.35">
      <c r="A9" s="13" t="s">
        <v>3</v>
      </c>
      <c r="B9" s="16">
        <f>B7+B8</f>
        <v>3500</v>
      </c>
      <c r="F9" s="13" t="s">
        <v>3</v>
      </c>
      <c r="G9" s="16">
        <f>G7+G8</f>
        <v>4300</v>
      </c>
    </row>
    <row r="10" spans="1:9" ht="18" x14ac:dyDescent="0.35">
      <c r="A10" s="3"/>
      <c r="B10" s="5"/>
      <c r="F10" s="3"/>
      <c r="G10" s="5"/>
    </row>
    <row r="11" spans="1:9" ht="18" x14ac:dyDescent="0.35">
      <c r="A11" s="18" t="s">
        <v>4</v>
      </c>
      <c r="B11" s="19">
        <f>B4-B9</f>
        <v>4550</v>
      </c>
      <c r="F11" s="18" t="s">
        <v>4</v>
      </c>
      <c r="G11" s="19">
        <f>G4-G9</f>
        <v>4957.5</v>
      </c>
      <c r="I11" s="94">
        <f>(G11-B11)/B11</f>
        <v>8.9560439560439561E-2</v>
      </c>
    </row>
    <row r="12" spans="1:9" ht="18" x14ac:dyDescent="0.35">
      <c r="A12" s="3"/>
      <c r="B12" s="5"/>
      <c r="F12" s="3"/>
      <c r="G12" s="5"/>
    </row>
    <row r="13" spans="1:9" ht="18" x14ac:dyDescent="0.35">
      <c r="A13" s="22" t="s">
        <v>16</v>
      </c>
      <c r="B13" s="21"/>
      <c r="F13" s="22" t="s">
        <v>16</v>
      </c>
      <c r="G13" s="21"/>
    </row>
    <row r="14" spans="1:9" ht="18.600000000000001" thickBot="1" x14ac:dyDescent="0.4">
      <c r="A14" s="7" t="s">
        <v>20</v>
      </c>
      <c r="B14" s="20">
        <v>0</v>
      </c>
      <c r="F14" s="7" t="s">
        <v>20</v>
      </c>
      <c r="G14" s="20">
        <v>0</v>
      </c>
    </row>
    <row r="15" spans="1:9" ht="18.600000000000001" thickTop="1" x14ac:dyDescent="0.35">
      <c r="A15" s="7" t="s">
        <v>10</v>
      </c>
      <c r="B15" s="11">
        <f>B14</f>
        <v>0</v>
      </c>
      <c r="F15" s="7" t="s">
        <v>10</v>
      </c>
      <c r="G15" s="11">
        <f>G14</f>
        <v>0</v>
      </c>
    </row>
    <row r="16" spans="1:9" ht="18" x14ac:dyDescent="0.35">
      <c r="A16" s="3"/>
      <c r="B16" s="5"/>
      <c r="F16" s="3"/>
      <c r="G16" s="5"/>
    </row>
    <row r="17" spans="1:7" ht="18" x14ac:dyDescent="0.35">
      <c r="A17" s="17" t="s">
        <v>17</v>
      </c>
      <c r="B17" s="21"/>
      <c r="F17" s="17" t="s">
        <v>17</v>
      </c>
      <c r="G17" s="21"/>
    </row>
    <row r="18" spans="1:7" ht="18.600000000000001" thickBot="1" x14ac:dyDescent="0.4">
      <c r="A18" s="13" t="s">
        <v>20</v>
      </c>
      <c r="B18" s="23">
        <v>0</v>
      </c>
      <c r="F18" s="13" t="s">
        <v>20</v>
      </c>
      <c r="G18" s="23">
        <v>0</v>
      </c>
    </row>
    <row r="19" spans="1:7" ht="18.600000000000001" thickTop="1" x14ac:dyDescent="0.35">
      <c r="A19" s="13" t="s">
        <v>11</v>
      </c>
      <c r="B19" s="16">
        <f>B18</f>
        <v>0</v>
      </c>
      <c r="F19" s="13" t="s">
        <v>11</v>
      </c>
      <c r="G19" s="16">
        <f>G18</f>
        <v>0</v>
      </c>
    </row>
    <row r="20" spans="1:7" ht="18" x14ac:dyDescent="0.35">
      <c r="A20" s="3"/>
      <c r="B20" s="2"/>
      <c r="F20" s="3"/>
      <c r="G20" s="2"/>
    </row>
    <row r="21" spans="1:7" ht="18" x14ac:dyDescent="0.35">
      <c r="A21" s="24" t="s">
        <v>13</v>
      </c>
      <c r="B21" s="25">
        <f>B11+B15-B19</f>
        <v>4550</v>
      </c>
      <c r="F21" s="24" t="s">
        <v>13</v>
      </c>
      <c r="G21" s="25">
        <f>G11+G15-G19</f>
        <v>4957.5</v>
      </c>
    </row>
    <row r="22" spans="1:7" ht="18" x14ac:dyDescent="0.35">
      <c r="A22" s="3"/>
      <c r="B22" s="2"/>
      <c r="F22" s="3"/>
      <c r="G22" s="2"/>
    </row>
    <row r="23" spans="1:7" ht="18.600000000000001" thickBot="1" x14ac:dyDescent="0.4">
      <c r="A23" s="26" t="s">
        <v>7</v>
      </c>
      <c r="B23" s="27">
        <f>B21*0.3</f>
        <v>1365</v>
      </c>
      <c r="F23" s="26" t="s">
        <v>7</v>
      </c>
      <c r="G23" s="27">
        <f>G21*0.3</f>
        <v>1487.25</v>
      </c>
    </row>
    <row r="24" spans="1:7" ht="19.2" thickTop="1" thickBot="1" x14ac:dyDescent="0.4">
      <c r="A24" s="28" t="s">
        <v>8</v>
      </c>
      <c r="B24" s="29">
        <f>B21-B23</f>
        <v>3185</v>
      </c>
      <c r="F24" s="28" t="s">
        <v>8</v>
      </c>
      <c r="G24" s="29">
        <f>G21-G23</f>
        <v>3470.25</v>
      </c>
    </row>
    <row r="25" spans="1:7" ht="18.600000000000001" thickTop="1" x14ac:dyDescent="0.35">
      <c r="A25" s="3"/>
      <c r="B25" s="3"/>
      <c r="F25" s="3"/>
      <c r="G25" s="3"/>
    </row>
    <row r="26" spans="1:7" x14ac:dyDescent="0.3">
      <c r="B26">
        <f>B24/(B3+B9+B23)</f>
        <v>0.57232704402515722</v>
      </c>
      <c r="G26">
        <f>G24/(G3+G9+G23)</f>
        <v>0.52641359171754709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9F58-B626-47DD-9D16-7FFE2AD144E4}">
  <dimension ref="A1:H26"/>
  <sheetViews>
    <sheetView tabSelected="1" topLeftCell="A7" workbookViewId="0">
      <selection activeCell="G9" sqref="G9"/>
    </sheetView>
  </sheetViews>
  <sheetFormatPr baseColWidth="10" defaultRowHeight="14.4" x14ac:dyDescent="0.3"/>
  <cols>
    <col min="1" max="1" width="30.88671875" bestFit="1" customWidth="1"/>
    <col min="2" max="2" width="12.5546875" bestFit="1" customWidth="1"/>
    <col min="3" max="3" width="11.77734375" bestFit="1" customWidth="1"/>
    <col min="5" max="5" width="30.88671875" bestFit="1" customWidth="1"/>
    <col min="6" max="6" width="12.5546875" bestFit="1" customWidth="1"/>
    <col min="7" max="7" width="11.77734375" bestFit="1" customWidth="1"/>
  </cols>
  <sheetData>
    <row r="1" spans="1:8" ht="18" x14ac:dyDescent="0.35">
      <c r="A1" s="12" t="s">
        <v>15</v>
      </c>
      <c r="B1" s="3"/>
      <c r="E1" s="12" t="s">
        <v>15</v>
      </c>
      <c r="F1" s="3"/>
    </row>
    <row r="2" spans="1:8" ht="18" x14ac:dyDescent="0.35">
      <c r="A2" s="8" t="s">
        <v>0</v>
      </c>
      <c r="B2" s="9">
        <v>400000</v>
      </c>
      <c r="C2" s="93">
        <f>B9/0.65</f>
        <v>21538.461538461539</v>
      </c>
      <c r="E2" s="8" t="s">
        <v>0</v>
      </c>
      <c r="F2" s="9">
        <f>400000*1.15</f>
        <v>459999.99999999994</v>
      </c>
      <c r="G2" s="93">
        <f>F9/0.65</f>
        <v>33846.153846153844</v>
      </c>
    </row>
    <row r="3" spans="1:8" ht="18.600000000000001" thickBot="1" x14ac:dyDescent="0.4">
      <c r="A3" s="8" t="s">
        <v>14</v>
      </c>
      <c r="B3" s="10">
        <f>B2*0.65</f>
        <v>260000</v>
      </c>
      <c r="E3" s="8" t="s">
        <v>14</v>
      </c>
      <c r="F3" s="10">
        <f>F2*0.65</f>
        <v>299000</v>
      </c>
    </row>
    <row r="4" spans="1:8" ht="18.600000000000001" thickTop="1" x14ac:dyDescent="0.35">
      <c r="A4" s="30" t="s">
        <v>1</v>
      </c>
      <c r="B4" s="19">
        <f>B2-B3</f>
        <v>140000</v>
      </c>
      <c r="E4" s="30" t="s">
        <v>1</v>
      </c>
      <c r="F4" s="19">
        <f>F2-F3</f>
        <v>160999.99999999994</v>
      </c>
      <c r="H4">
        <f>(F4-B4)/B4</f>
        <v>0.14999999999999958</v>
      </c>
    </row>
    <row r="5" spans="1:8" ht="18" x14ac:dyDescent="0.35">
      <c r="A5" s="3"/>
      <c r="B5" s="2"/>
      <c r="E5" s="3"/>
      <c r="F5" s="2"/>
    </row>
    <row r="6" spans="1:8" ht="18" x14ac:dyDescent="0.35">
      <c r="A6" s="17" t="s">
        <v>12</v>
      </c>
      <c r="B6" s="5"/>
      <c r="E6" s="17" t="s">
        <v>12</v>
      </c>
      <c r="F6" s="5"/>
    </row>
    <row r="7" spans="1:8" ht="18" x14ac:dyDescent="0.35">
      <c r="A7" s="13" t="s">
        <v>2</v>
      </c>
      <c r="B7" s="14"/>
      <c r="E7" s="13" t="s">
        <v>2</v>
      </c>
      <c r="F7" s="14"/>
    </row>
    <row r="8" spans="1:8" ht="18.600000000000001" thickBot="1" x14ac:dyDescent="0.4">
      <c r="A8" s="13" t="s">
        <v>9</v>
      </c>
      <c r="B8" s="15">
        <f>3000+1500+6000+1000+2500</f>
        <v>14000</v>
      </c>
      <c r="E8" s="13" t="s">
        <v>9</v>
      </c>
      <c r="F8" s="15">
        <f>3000+1500+6000+8000+1000+2500</f>
        <v>22000</v>
      </c>
    </row>
    <row r="9" spans="1:8" ht="18.600000000000001" thickTop="1" x14ac:dyDescent="0.35">
      <c r="A9" s="13" t="s">
        <v>3</v>
      </c>
      <c r="B9" s="16">
        <f>B7+B8</f>
        <v>14000</v>
      </c>
      <c r="E9" s="13" t="s">
        <v>3</v>
      </c>
      <c r="F9" s="16">
        <f>F7+F8</f>
        <v>22000</v>
      </c>
    </row>
    <row r="10" spans="1:8" ht="18" x14ac:dyDescent="0.35">
      <c r="A10" s="3"/>
      <c r="B10" s="5"/>
      <c r="E10" s="3"/>
      <c r="F10" s="5"/>
    </row>
    <row r="11" spans="1:8" ht="18" x14ac:dyDescent="0.35">
      <c r="A11" s="18" t="s">
        <v>4</v>
      </c>
      <c r="B11" s="19">
        <f>B4-B9</f>
        <v>126000</v>
      </c>
      <c r="E11" s="18" t="s">
        <v>4</v>
      </c>
      <c r="F11" s="19">
        <f>F4-F9</f>
        <v>138999.99999999994</v>
      </c>
    </row>
    <row r="12" spans="1:8" ht="18" x14ac:dyDescent="0.35">
      <c r="A12" s="3"/>
      <c r="B12" s="5"/>
      <c r="E12" s="3"/>
      <c r="F12" s="5"/>
    </row>
    <row r="13" spans="1:8" ht="18" x14ac:dyDescent="0.35">
      <c r="A13" s="22" t="s">
        <v>16</v>
      </c>
      <c r="B13" s="21"/>
      <c r="E13" s="22" t="s">
        <v>16</v>
      </c>
      <c r="F13" s="21"/>
    </row>
    <row r="14" spans="1:8" ht="18.600000000000001" thickBot="1" x14ac:dyDescent="0.4">
      <c r="A14" s="7" t="s">
        <v>20</v>
      </c>
      <c r="B14" s="20">
        <v>0</v>
      </c>
      <c r="E14" s="7" t="s">
        <v>20</v>
      </c>
      <c r="F14" s="20">
        <v>0</v>
      </c>
    </row>
    <row r="15" spans="1:8" ht="18.600000000000001" thickTop="1" x14ac:dyDescent="0.35">
      <c r="A15" s="7" t="s">
        <v>10</v>
      </c>
      <c r="B15" s="11">
        <f>B14</f>
        <v>0</v>
      </c>
      <c r="E15" s="7" t="s">
        <v>10</v>
      </c>
      <c r="F15" s="11">
        <f>F14</f>
        <v>0</v>
      </c>
    </row>
    <row r="16" spans="1:8" ht="18" x14ac:dyDescent="0.35">
      <c r="A16" s="3"/>
      <c r="B16" s="5"/>
      <c r="E16" s="3"/>
      <c r="F16" s="5"/>
    </row>
    <row r="17" spans="1:8" ht="18" x14ac:dyDescent="0.35">
      <c r="A17" s="17" t="s">
        <v>17</v>
      </c>
      <c r="B17" s="21"/>
      <c r="E17" s="17" t="s">
        <v>17</v>
      </c>
      <c r="F17" s="21"/>
    </row>
    <row r="18" spans="1:8" ht="18.600000000000001" thickBot="1" x14ac:dyDescent="0.4">
      <c r="A18" s="13" t="s">
        <v>20</v>
      </c>
      <c r="B18" s="23">
        <v>0</v>
      </c>
      <c r="E18" s="13" t="s">
        <v>20</v>
      </c>
      <c r="F18" s="23">
        <v>0</v>
      </c>
    </row>
    <row r="19" spans="1:8" ht="18.600000000000001" thickTop="1" x14ac:dyDescent="0.35">
      <c r="A19" s="13" t="s">
        <v>11</v>
      </c>
      <c r="B19" s="16">
        <f>B18</f>
        <v>0</v>
      </c>
      <c r="E19" s="13" t="s">
        <v>11</v>
      </c>
      <c r="F19" s="16">
        <f>F18</f>
        <v>0</v>
      </c>
    </row>
    <row r="20" spans="1:8" ht="18" x14ac:dyDescent="0.35">
      <c r="A20" s="3"/>
      <c r="B20" s="2"/>
      <c r="E20" s="3"/>
      <c r="F20" s="2"/>
    </row>
    <row r="21" spans="1:8" ht="18" x14ac:dyDescent="0.35">
      <c r="A21" s="24" t="s">
        <v>13</v>
      </c>
      <c r="B21" s="25">
        <f>B11+B15-B19</f>
        <v>126000</v>
      </c>
      <c r="E21" s="24" t="s">
        <v>13</v>
      </c>
      <c r="F21" s="25">
        <f>F11+F15-F19</f>
        <v>138999.99999999994</v>
      </c>
    </row>
    <row r="22" spans="1:8" ht="18" x14ac:dyDescent="0.35">
      <c r="A22" s="3"/>
      <c r="B22" s="2"/>
      <c r="E22" s="3"/>
      <c r="F22" s="2"/>
    </row>
    <row r="23" spans="1:8" ht="18.600000000000001" thickBot="1" x14ac:dyDescent="0.4">
      <c r="A23" s="26" t="s">
        <v>7</v>
      </c>
      <c r="B23" s="27">
        <f>B21*0.3</f>
        <v>37800</v>
      </c>
      <c r="E23" s="26" t="s">
        <v>7</v>
      </c>
      <c r="F23" s="27">
        <f>F21*0.3</f>
        <v>41699.999999999978</v>
      </c>
    </row>
    <row r="24" spans="1:8" ht="19.2" thickTop="1" thickBot="1" x14ac:dyDescent="0.4">
      <c r="A24" s="28" t="s">
        <v>8</v>
      </c>
      <c r="B24" s="29">
        <f>B21-B23</f>
        <v>88200</v>
      </c>
      <c r="E24" s="28" t="s">
        <v>8</v>
      </c>
      <c r="F24" s="29">
        <f>F21-F23</f>
        <v>97299.999999999971</v>
      </c>
      <c r="H24">
        <f>(F24-B24)/B24</f>
        <v>0.10317460317460285</v>
      </c>
    </row>
    <row r="25" spans="1:8" ht="18.600000000000001" thickTop="1" x14ac:dyDescent="0.35">
      <c r="A25" s="3"/>
      <c r="B25" s="3"/>
      <c r="E25" s="3"/>
      <c r="F25" s="3"/>
    </row>
    <row r="26" spans="1:8" x14ac:dyDescent="0.3">
      <c r="B26">
        <f>B24/(B3+B9+B23)</f>
        <v>0.28287363694676076</v>
      </c>
      <c r="F26">
        <f>F24/(F3+F9+F23)</f>
        <v>0.26826578439481658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topLeftCell="A5" workbookViewId="0">
      <selection activeCell="T13" sqref="T13"/>
    </sheetView>
  </sheetViews>
  <sheetFormatPr baseColWidth="10" defaultColWidth="11.44140625" defaultRowHeight="14.4" x14ac:dyDescent="0.3"/>
  <cols>
    <col min="1" max="16384" width="11.44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B12" sqref="B12"/>
    </sheetView>
  </sheetViews>
  <sheetFormatPr baseColWidth="10" defaultColWidth="11.44140625" defaultRowHeight="14.4" x14ac:dyDescent="0.3"/>
  <cols>
    <col min="1" max="1" width="11.44140625" style="1"/>
    <col min="2" max="2" width="93.88671875" style="1" bestFit="1" customWidth="1"/>
    <col min="3" max="3" width="13.6640625" style="1" bestFit="1" customWidth="1"/>
    <col min="4" max="4" width="11.44140625" style="1"/>
    <col min="5" max="5" width="43" style="1" customWidth="1"/>
    <col min="6" max="6" width="33.5546875" style="1" bestFit="1" customWidth="1"/>
    <col min="7" max="16384" width="11.44140625" style="1"/>
  </cols>
  <sheetData>
    <row r="6" spans="2:7" ht="21" x14ac:dyDescent="0.4">
      <c r="C6" s="36"/>
      <c r="D6" s="36"/>
    </row>
    <row r="7" spans="2:7" ht="21" x14ac:dyDescent="0.4">
      <c r="B7" s="36"/>
      <c r="C7" s="36"/>
      <c r="D7" s="36"/>
      <c r="E7" s="58" t="s">
        <v>33</v>
      </c>
    </row>
    <row r="8" spans="2:7" ht="23.4" x14ac:dyDescent="0.3">
      <c r="B8" s="67" t="s">
        <v>37</v>
      </c>
      <c r="C8" s="68"/>
      <c r="D8" s="68"/>
      <c r="E8" s="71" t="s">
        <v>32</v>
      </c>
      <c r="G8" s="53" t="s">
        <v>4</v>
      </c>
    </row>
    <row r="9" spans="2:7" ht="23.4" x14ac:dyDescent="0.35">
      <c r="B9" s="67" t="s">
        <v>38</v>
      </c>
      <c r="C9" s="69"/>
      <c r="D9" s="68"/>
      <c r="E9" s="71" t="s">
        <v>32</v>
      </c>
      <c r="F9" s="38"/>
      <c r="G9" s="53" t="s">
        <v>1</v>
      </c>
    </row>
    <row r="10" spans="2:7" ht="23.4" x14ac:dyDescent="0.35">
      <c r="B10" s="67" t="s">
        <v>67</v>
      </c>
      <c r="C10" s="70"/>
      <c r="D10" s="68"/>
      <c r="E10" s="71" t="s">
        <v>32</v>
      </c>
      <c r="F10" s="39"/>
      <c r="G10" s="53" t="s">
        <v>32</v>
      </c>
    </row>
    <row r="11" spans="2:7" ht="18" x14ac:dyDescent="0.35">
      <c r="B11" s="54"/>
      <c r="C11" s="4"/>
      <c r="E11" s="4"/>
      <c r="F11" s="3"/>
    </row>
    <row r="12" spans="2:7" ht="18" x14ac:dyDescent="0.35">
      <c r="B12" s="54"/>
      <c r="C12" s="4"/>
      <c r="E12" s="4"/>
      <c r="F12" s="42"/>
    </row>
    <row r="13" spans="2:7" ht="18" x14ac:dyDescent="0.35">
      <c r="B13" s="54"/>
      <c r="C13" s="4"/>
      <c r="E13" s="4"/>
      <c r="F13" s="3"/>
    </row>
    <row r="14" spans="2:7" ht="18" x14ac:dyDescent="0.35">
      <c r="B14" s="54"/>
      <c r="C14" s="4"/>
      <c r="E14" s="4"/>
      <c r="F14" s="41"/>
    </row>
    <row r="15" spans="2:7" ht="18" x14ac:dyDescent="0.3">
      <c r="B15" s="54"/>
      <c r="C15" s="4"/>
      <c r="E15" s="4"/>
      <c r="F15" s="2"/>
    </row>
    <row r="16" spans="2:7" ht="18" x14ac:dyDescent="0.35">
      <c r="B16" s="54"/>
      <c r="C16" s="4"/>
      <c r="E16" s="4"/>
      <c r="F16" s="39"/>
    </row>
    <row r="17" spans="2:6" ht="18" x14ac:dyDescent="0.35">
      <c r="B17" s="54"/>
      <c r="C17" s="4"/>
      <c r="E17" s="4"/>
      <c r="F17" s="3"/>
    </row>
    <row r="18" spans="2:6" ht="18" x14ac:dyDescent="0.35">
      <c r="B18" s="54"/>
      <c r="C18" s="4"/>
      <c r="E18" s="4"/>
      <c r="F18" s="41"/>
    </row>
    <row r="19" spans="2:6" ht="18" x14ac:dyDescent="0.35">
      <c r="B19" s="3"/>
      <c r="C19" s="40"/>
      <c r="E19" s="40"/>
      <c r="F19" s="2"/>
    </row>
    <row r="20" spans="2:6" ht="18" x14ac:dyDescent="0.35">
      <c r="B20" s="3"/>
      <c r="C20" s="40"/>
      <c r="E20" s="40"/>
      <c r="F20" s="39"/>
    </row>
    <row r="21" spans="2:6" ht="18" x14ac:dyDescent="0.35">
      <c r="B21" s="3"/>
      <c r="C21" s="2"/>
      <c r="E21" s="2"/>
      <c r="F21" s="3"/>
    </row>
    <row r="22" spans="2:6" ht="18" x14ac:dyDescent="0.35">
      <c r="B22" s="3"/>
      <c r="C22" s="43"/>
      <c r="E22" s="43"/>
      <c r="F22" s="3"/>
    </row>
    <row r="23" spans="2:6" ht="18" x14ac:dyDescent="0.35">
      <c r="B23" s="3"/>
      <c r="C23" s="2"/>
      <c r="E23" s="2"/>
      <c r="F23" s="3"/>
    </row>
    <row r="24" spans="2:6" ht="18" x14ac:dyDescent="0.35">
      <c r="B24" s="3"/>
      <c r="C24" s="40"/>
      <c r="E24" s="40"/>
      <c r="F24" s="39"/>
    </row>
    <row r="25" spans="2:6" ht="18" x14ac:dyDescent="0.35">
      <c r="B25" s="44"/>
      <c r="C25" s="4"/>
      <c r="E25" s="4"/>
      <c r="F25" s="45"/>
    </row>
    <row r="26" spans="2:6" ht="18" x14ac:dyDescent="0.35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topLeftCell="A17" workbookViewId="0">
      <selection activeCell="B34" sqref="B34"/>
    </sheetView>
  </sheetViews>
  <sheetFormatPr baseColWidth="10" defaultColWidth="11.44140625" defaultRowHeight="14.4" x14ac:dyDescent="0.3"/>
  <cols>
    <col min="1" max="1" width="11.44140625" style="1"/>
    <col min="2" max="2" width="33.5546875" style="1" bestFit="1" customWidth="1"/>
    <col min="3" max="3" width="13.6640625" style="1" bestFit="1" customWidth="1"/>
    <col min="4" max="16384" width="11.44140625" style="1"/>
  </cols>
  <sheetData>
    <row r="7" spans="2:3" ht="18" x14ac:dyDescent="0.35">
      <c r="B7" s="12" t="s">
        <v>15</v>
      </c>
      <c r="C7" s="3"/>
    </row>
    <row r="8" spans="2:3" ht="18" x14ac:dyDescent="0.35">
      <c r="B8" s="8" t="s">
        <v>0</v>
      </c>
      <c r="C8" s="9">
        <v>100000</v>
      </c>
    </row>
    <row r="9" spans="2:3" ht="18.600000000000001" thickBot="1" x14ac:dyDescent="0.4">
      <c r="B9" s="8" t="s">
        <v>14</v>
      </c>
      <c r="C9" s="10">
        <v>44000</v>
      </c>
    </row>
    <row r="10" spans="2:3" ht="18.600000000000001" thickTop="1" x14ac:dyDescent="0.35">
      <c r="B10" s="30" t="s">
        <v>1</v>
      </c>
      <c r="C10" s="19">
        <f>C8-C9</f>
        <v>56000</v>
      </c>
    </row>
    <row r="11" spans="2:3" ht="18" x14ac:dyDescent="0.35">
      <c r="B11" s="3"/>
      <c r="C11" s="2"/>
    </row>
    <row r="12" spans="2:3" ht="18" x14ac:dyDescent="0.35">
      <c r="B12" s="17" t="s">
        <v>12</v>
      </c>
      <c r="C12" s="5"/>
    </row>
    <row r="13" spans="2:3" ht="18" x14ac:dyDescent="0.35">
      <c r="B13" s="13" t="s">
        <v>2</v>
      </c>
      <c r="C13" s="14">
        <v>15000</v>
      </c>
    </row>
    <row r="14" spans="2:3" ht="18.600000000000001" thickBot="1" x14ac:dyDescent="0.4">
      <c r="B14" s="13" t="s">
        <v>9</v>
      </c>
      <c r="C14" s="15">
        <v>15000</v>
      </c>
    </row>
    <row r="15" spans="2:3" ht="18.600000000000001" thickTop="1" x14ac:dyDescent="0.35">
      <c r="B15" s="13" t="s">
        <v>3</v>
      </c>
      <c r="C15" s="16">
        <f>C13+C14</f>
        <v>30000</v>
      </c>
    </row>
    <row r="16" spans="2:3" ht="18" x14ac:dyDescent="0.35">
      <c r="B16" s="3"/>
      <c r="C16" s="5"/>
    </row>
    <row r="17" spans="2:3" ht="18" x14ac:dyDescent="0.35">
      <c r="B17" s="18" t="s">
        <v>4</v>
      </c>
      <c r="C17" s="19">
        <f>C10-C15</f>
        <v>26000</v>
      </c>
    </row>
    <row r="18" spans="2:3" ht="18" x14ac:dyDescent="0.35">
      <c r="B18" s="3"/>
      <c r="C18" s="5"/>
    </row>
    <row r="19" spans="2:3" ht="18" x14ac:dyDescent="0.35">
      <c r="B19" s="22" t="s">
        <v>16</v>
      </c>
      <c r="C19" s="21"/>
    </row>
    <row r="20" spans="2:3" ht="18.600000000000001" thickBot="1" x14ac:dyDescent="0.4">
      <c r="B20" s="7" t="s">
        <v>5</v>
      </c>
      <c r="C20" s="20">
        <v>5000</v>
      </c>
    </row>
    <row r="21" spans="2:3" ht="18.600000000000001" thickTop="1" x14ac:dyDescent="0.35">
      <c r="B21" s="7" t="s">
        <v>10</v>
      </c>
      <c r="C21" s="11">
        <f>C20</f>
        <v>5000</v>
      </c>
    </row>
    <row r="22" spans="2:3" ht="18" x14ac:dyDescent="0.35">
      <c r="B22" s="3"/>
      <c r="C22" s="5"/>
    </row>
    <row r="23" spans="2:3" ht="18" x14ac:dyDescent="0.35">
      <c r="B23" s="17" t="s">
        <v>17</v>
      </c>
      <c r="C23" s="21"/>
    </row>
    <row r="24" spans="2:3" ht="18.600000000000001" thickBot="1" x14ac:dyDescent="0.4">
      <c r="B24" s="13" t="s">
        <v>6</v>
      </c>
      <c r="C24" s="23">
        <v>10000</v>
      </c>
    </row>
    <row r="25" spans="2:3" ht="18.600000000000001" thickTop="1" x14ac:dyDescent="0.35">
      <c r="B25" s="13" t="s">
        <v>11</v>
      </c>
      <c r="C25" s="16">
        <f>C24</f>
        <v>10000</v>
      </c>
    </row>
    <row r="26" spans="2:3" ht="18" x14ac:dyDescent="0.35">
      <c r="B26" s="3"/>
      <c r="C26" s="2"/>
    </row>
    <row r="27" spans="2:3" ht="18" x14ac:dyDescent="0.35">
      <c r="B27" s="24" t="s">
        <v>13</v>
      </c>
      <c r="C27" s="25">
        <f>C17+C21-C25</f>
        <v>21000</v>
      </c>
    </row>
    <row r="28" spans="2:3" ht="18" x14ac:dyDescent="0.35">
      <c r="B28" s="3"/>
      <c r="C28" s="2"/>
    </row>
    <row r="29" spans="2:3" ht="18.600000000000001" thickBot="1" x14ac:dyDescent="0.4">
      <c r="B29" s="26" t="s">
        <v>7</v>
      </c>
      <c r="C29" s="27">
        <f>C27*0.3</f>
        <v>6300</v>
      </c>
    </row>
    <row r="30" spans="2:3" ht="19.2" thickTop="1" thickBot="1" x14ac:dyDescent="0.4">
      <c r="B30" s="28" t="s">
        <v>8</v>
      </c>
      <c r="C30" s="29">
        <f>C27-C29</f>
        <v>14700</v>
      </c>
    </row>
    <row r="31" spans="2:3" ht="18.600000000000001" thickTop="1" x14ac:dyDescent="0.35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workbookViewId="0">
      <selection activeCell="F10" sqref="F10"/>
    </sheetView>
  </sheetViews>
  <sheetFormatPr baseColWidth="10" defaultColWidth="11.44140625" defaultRowHeight="14.4" x14ac:dyDescent="0.3"/>
  <cols>
    <col min="1" max="1" width="11.44140625" style="1"/>
    <col min="2" max="2" width="33.5546875" style="1" bestFit="1" customWidth="1"/>
    <col min="3" max="3" width="17.44140625" style="1" bestFit="1" customWidth="1"/>
    <col min="4" max="4" width="11.44140625" style="1"/>
    <col min="5" max="5" width="18.109375" style="1" customWidth="1"/>
    <col min="6" max="6" width="33.5546875" style="1" bestFit="1" customWidth="1"/>
    <col min="7" max="16384" width="11.44140625" style="1"/>
  </cols>
  <sheetData>
    <row r="6" spans="2:11" ht="21" x14ac:dyDescent="0.4">
      <c r="B6" s="36" t="s">
        <v>18</v>
      </c>
      <c r="C6" s="57" t="s">
        <v>35</v>
      </c>
      <c r="D6" s="36"/>
      <c r="E6" s="57" t="s">
        <v>34</v>
      </c>
      <c r="F6" s="56" t="s">
        <v>19</v>
      </c>
    </row>
    <row r="8" spans="2:11" ht="18" x14ac:dyDescent="0.35">
      <c r="B8" s="12" t="s">
        <v>15</v>
      </c>
      <c r="C8" s="3"/>
      <c r="F8" s="12" t="s">
        <v>15</v>
      </c>
      <c r="K8" s="53" t="s">
        <v>32</v>
      </c>
    </row>
    <row r="9" spans="2:11" ht="18" x14ac:dyDescent="0.35">
      <c r="B9" s="8" t="s">
        <v>0</v>
      </c>
      <c r="C9" s="9">
        <v>400000</v>
      </c>
      <c r="E9" s="9">
        <v>400000</v>
      </c>
      <c r="F9" s="31" t="s">
        <v>0</v>
      </c>
      <c r="K9" s="53" t="s">
        <v>34</v>
      </c>
    </row>
    <row r="10" spans="2:11" ht="18.600000000000001" thickBot="1" x14ac:dyDescent="0.4">
      <c r="B10" s="8" t="s">
        <v>14</v>
      </c>
      <c r="C10" s="10">
        <v>260000</v>
      </c>
      <c r="E10" s="10">
        <v>120000</v>
      </c>
      <c r="F10" s="31" t="s">
        <v>14</v>
      </c>
      <c r="K10" s="53" t="s">
        <v>35</v>
      </c>
    </row>
    <row r="11" spans="2:11" ht="18.600000000000001" thickTop="1" x14ac:dyDescent="0.35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3"/>
    </row>
    <row r="12" spans="2:11" ht="18" x14ac:dyDescent="0.35">
      <c r="B12" s="3"/>
      <c r="C12" s="2"/>
      <c r="E12" s="2"/>
      <c r="F12" s="3"/>
    </row>
    <row r="13" spans="2:11" ht="18" x14ac:dyDescent="0.35">
      <c r="B13" s="17" t="s">
        <v>12</v>
      </c>
      <c r="C13" s="5"/>
      <c r="E13" s="5"/>
      <c r="F13" s="17" t="s">
        <v>12</v>
      </c>
    </row>
    <row r="14" spans="2:11" ht="18" x14ac:dyDescent="0.35">
      <c r="B14" s="13" t="s">
        <v>2</v>
      </c>
      <c r="C14" s="14">
        <v>8000</v>
      </c>
      <c r="E14" s="14">
        <v>40000</v>
      </c>
      <c r="F14" s="33" t="s">
        <v>2</v>
      </c>
    </row>
    <row r="15" spans="2:11" ht="18.600000000000001" thickBot="1" x14ac:dyDescent="0.4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8.600000000000001" thickTop="1" x14ac:dyDescent="0.35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" x14ac:dyDescent="0.35">
      <c r="B17" s="3"/>
      <c r="C17" s="5"/>
      <c r="E17" s="5"/>
      <c r="F17" s="3"/>
    </row>
    <row r="18" spans="2:6" ht="18" x14ac:dyDescent="0.35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" x14ac:dyDescent="0.35">
      <c r="B19" s="3"/>
      <c r="C19" s="5"/>
      <c r="E19" s="5"/>
      <c r="F19" s="3"/>
    </row>
    <row r="20" spans="2:6" ht="18" x14ac:dyDescent="0.35">
      <c r="B20" s="22" t="s">
        <v>16</v>
      </c>
      <c r="C20" s="21"/>
      <c r="E20" s="21"/>
      <c r="F20" s="22" t="s">
        <v>16</v>
      </c>
    </row>
    <row r="21" spans="2:6" ht="18.600000000000001" thickBot="1" x14ac:dyDescent="0.4">
      <c r="B21" s="7" t="s">
        <v>20</v>
      </c>
      <c r="C21" s="20">
        <v>0</v>
      </c>
      <c r="E21" s="20">
        <v>0</v>
      </c>
      <c r="F21" s="6" t="s">
        <v>20</v>
      </c>
    </row>
    <row r="22" spans="2:6" ht="18.600000000000001" thickTop="1" x14ac:dyDescent="0.35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" x14ac:dyDescent="0.35">
      <c r="B23" s="3"/>
      <c r="C23" s="5"/>
      <c r="E23" s="5"/>
      <c r="F23" s="3"/>
    </row>
    <row r="24" spans="2:6" ht="18" x14ac:dyDescent="0.35">
      <c r="B24" s="17" t="s">
        <v>17</v>
      </c>
      <c r="C24" s="21"/>
      <c r="E24" s="21"/>
      <c r="F24" s="17" t="s">
        <v>17</v>
      </c>
    </row>
    <row r="25" spans="2:6" ht="18.600000000000001" thickBot="1" x14ac:dyDescent="0.4">
      <c r="B25" s="13" t="s">
        <v>20</v>
      </c>
      <c r="C25" s="23">
        <v>0</v>
      </c>
      <c r="E25" s="23">
        <v>0</v>
      </c>
      <c r="F25" s="37" t="s">
        <v>20</v>
      </c>
    </row>
    <row r="26" spans="2:6" ht="18.600000000000001" thickTop="1" x14ac:dyDescent="0.35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" x14ac:dyDescent="0.35">
      <c r="B27" s="3"/>
      <c r="C27" s="2"/>
      <c r="E27" s="2"/>
      <c r="F27" s="3"/>
    </row>
    <row r="28" spans="2:6" ht="18" x14ac:dyDescent="0.35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" x14ac:dyDescent="0.35">
      <c r="B29" s="3"/>
      <c r="C29" s="2"/>
      <c r="E29" s="2"/>
      <c r="F29" s="3"/>
    </row>
    <row r="30" spans="2:6" ht="18.600000000000001" thickBot="1" x14ac:dyDescent="0.4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19.2" thickTop="1" thickBot="1" x14ac:dyDescent="0.4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8.600000000000001" thickTop="1" x14ac:dyDescent="0.35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workbookViewId="0">
      <selection activeCell="E8" sqref="E8"/>
    </sheetView>
  </sheetViews>
  <sheetFormatPr baseColWidth="10" defaultColWidth="11.44140625" defaultRowHeight="14.4" x14ac:dyDescent="0.3"/>
  <cols>
    <col min="1" max="1" width="11.44140625" style="1"/>
    <col min="2" max="2" width="93.88671875" style="1" bestFit="1" customWidth="1"/>
    <col min="3" max="3" width="13.6640625" style="1" bestFit="1" customWidth="1"/>
    <col min="4" max="4" width="11.44140625" style="1"/>
    <col min="5" max="5" width="28.6640625" style="1" customWidth="1"/>
    <col min="6" max="6" width="33.5546875" style="1" bestFit="1" customWidth="1"/>
    <col min="7" max="16384" width="11.44140625" style="1"/>
  </cols>
  <sheetData>
    <row r="6" spans="2:7" ht="21" x14ac:dyDescent="0.4">
      <c r="B6" s="58" t="s">
        <v>21</v>
      </c>
      <c r="C6" s="36"/>
      <c r="D6" s="36"/>
      <c r="E6" s="58" t="s">
        <v>33</v>
      </c>
    </row>
    <row r="7" spans="2:7" ht="21" x14ac:dyDescent="0.4">
      <c r="B7" s="36"/>
      <c r="C7" s="36"/>
      <c r="D7" s="36"/>
      <c r="E7" s="36"/>
    </row>
    <row r="8" spans="2:7" ht="23.4" x14ac:dyDescent="0.3">
      <c r="B8" s="52" t="s">
        <v>24</v>
      </c>
      <c r="C8" s="46"/>
      <c r="D8" s="46"/>
      <c r="E8" s="55" t="s">
        <v>32</v>
      </c>
      <c r="G8" s="53" t="s">
        <v>4</v>
      </c>
    </row>
    <row r="9" spans="2:7" ht="23.4" x14ac:dyDescent="0.35">
      <c r="B9" s="52" t="s">
        <v>22</v>
      </c>
      <c r="C9" s="47"/>
      <c r="D9" s="46"/>
      <c r="E9" s="55" t="s">
        <v>32</v>
      </c>
      <c r="F9" s="38"/>
      <c r="G9" s="53" t="s">
        <v>1</v>
      </c>
    </row>
    <row r="10" spans="2:7" ht="23.4" x14ac:dyDescent="0.35">
      <c r="B10" s="52" t="s">
        <v>23</v>
      </c>
      <c r="C10" s="48"/>
      <c r="D10" s="46"/>
      <c r="E10" s="55" t="s">
        <v>32</v>
      </c>
      <c r="F10" s="39"/>
      <c r="G10" s="53" t="s">
        <v>32</v>
      </c>
    </row>
    <row r="11" spans="2:7" ht="23.4" x14ac:dyDescent="0.35">
      <c r="B11" s="52" t="s">
        <v>25</v>
      </c>
      <c r="C11" s="49"/>
      <c r="D11" s="46"/>
      <c r="E11" s="55" t="s">
        <v>32</v>
      </c>
      <c r="F11" s="39"/>
    </row>
    <row r="12" spans="2:7" ht="23.4" x14ac:dyDescent="0.35">
      <c r="B12" s="52" t="s">
        <v>26</v>
      </c>
      <c r="C12" s="48"/>
      <c r="D12" s="46"/>
      <c r="E12" s="55" t="s">
        <v>32</v>
      </c>
      <c r="F12" s="39"/>
    </row>
    <row r="13" spans="2:7" ht="23.4" x14ac:dyDescent="0.35">
      <c r="B13" s="52" t="s">
        <v>27</v>
      </c>
      <c r="C13" s="50"/>
      <c r="D13" s="46"/>
      <c r="E13" s="55" t="s">
        <v>32</v>
      </c>
      <c r="F13" s="3"/>
    </row>
    <row r="14" spans="2:7" ht="23.4" x14ac:dyDescent="0.35">
      <c r="B14" s="52" t="s">
        <v>28</v>
      </c>
      <c r="C14" s="48"/>
      <c r="D14" s="46"/>
      <c r="E14" s="55" t="s">
        <v>32</v>
      </c>
      <c r="F14" s="41"/>
    </row>
    <row r="15" spans="2:7" ht="23.4" x14ac:dyDescent="0.35">
      <c r="B15" s="52" t="s">
        <v>29</v>
      </c>
      <c r="C15" s="51"/>
      <c r="D15" s="46"/>
      <c r="E15" s="55" t="s">
        <v>32</v>
      </c>
      <c r="F15" s="39"/>
    </row>
    <row r="16" spans="2:7" ht="23.4" x14ac:dyDescent="0.35">
      <c r="B16" s="52" t="s">
        <v>30</v>
      </c>
      <c r="C16" s="51"/>
      <c r="D16" s="46"/>
      <c r="E16" s="55" t="s">
        <v>32</v>
      </c>
      <c r="F16" s="39"/>
    </row>
    <row r="17" spans="2:6" ht="23.4" x14ac:dyDescent="0.35">
      <c r="B17" s="52" t="s">
        <v>31</v>
      </c>
      <c r="C17" s="49"/>
      <c r="D17" s="46"/>
      <c r="E17" s="55" t="s">
        <v>32</v>
      </c>
      <c r="F17" s="39"/>
    </row>
    <row r="18" spans="2:6" ht="18" x14ac:dyDescent="0.35">
      <c r="B18" s="54"/>
      <c r="C18" s="4"/>
      <c r="E18" s="4"/>
      <c r="F18" s="3"/>
    </row>
    <row r="19" spans="2:6" ht="18" x14ac:dyDescent="0.35">
      <c r="B19" s="54"/>
      <c r="C19" s="4"/>
      <c r="E19" s="4"/>
      <c r="F19" s="42"/>
    </row>
    <row r="20" spans="2:6" ht="18" x14ac:dyDescent="0.35">
      <c r="B20" s="54"/>
      <c r="C20" s="4"/>
      <c r="E20" s="4"/>
      <c r="F20" s="3"/>
    </row>
    <row r="21" spans="2:6" ht="18" x14ac:dyDescent="0.35">
      <c r="B21" s="54"/>
      <c r="C21" s="4"/>
      <c r="E21" s="4"/>
      <c r="F21" s="41"/>
    </row>
    <row r="22" spans="2:6" ht="18" x14ac:dyDescent="0.3">
      <c r="B22" s="54"/>
      <c r="C22" s="4"/>
      <c r="E22" s="4"/>
      <c r="F22" s="2"/>
    </row>
    <row r="23" spans="2:6" ht="18" x14ac:dyDescent="0.35">
      <c r="B23" s="54"/>
      <c r="C23" s="4"/>
      <c r="E23" s="4"/>
      <c r="F23" s="39"/>
    </row>
    <row r="24" spans="2:6" ht="18" x14ac:dyDescent="0.35">
      <c r="B24" s="54"/>
      <c r="C24" s="4"/>
      <c r="E24" s="4"/>
      <c r="F24" s="3"/>
    </row>
    <row r="25" spans="2:6" ht="18" x14ac:dyDescent="0.35">
      <c r="B25" s="54"/>
      <c r="C25" s="4"/>
      <c r="E25" s="4"/>
      <c r="F25" s="41"/>
    </row>
    <row r="26" spans="2:6" ht="18" x14ac:dyDescent="0.35">
      <c r="B26" s="3"/>
      <c r="C26" s="40"/>
      <c r="E26" s="40"/>
      <c r="F26" s="2"/>
    </row>
    <row r="27" spans="2:6" ht="18" x14ac:dyDescent="0.35">
      <c r="B27" s="3"/>
      <c r="C27" s="40"/>
      <c r="E27" s="40"/>
      <c r="F27" s="39"/>
    </row>
    <row r="28" spans="2:6" ht="18" x14ac:dyDescent="0.35">
      <c r="B28" s="3"/>
      <c r="C28" s="2"/>
      <c r="E28" s="2"/>
      <c r="F28" s="3"/>
    </row>
    <row r="29" spans="2:6" ht="18" x14ac:dyDescent="0.35">
      <c r="B29" s="3"/>
      <c r="C29" s="43"/>
      <c r="E29" s="43"/>
      <c r="F29" s="3"/>
    </row>
    <row r="30" spans="2:6" ht="18" x14ac:dyDescent="0.35">
      <c r="B30" s="3"/>
      <c r="C30" s="2"/>
      <c r="E30" s="2"/>
      <c r="F30" s="3"/>
    </row>
    <row r="31" spans="2:6" ht="18" x14ac:dyDescent="0.35">
      <c r="B31" s="3"/>
      <c r="C31" s="40"/>
      <c r="E31" s="40"/>
      <c r="F31" s="39"/>
    </row>
    <row r="32" spans="2:6" ht="18" x14ac:dyDescent="0.35">
      <c r="B32" s="44"/>
      <c r="C32" s="4"/>
      <c r="E32" s="4"/>
      <c r="F32" s="45"/>
    </row>
    <row r="33" spans="2:3" ht="18" x14ac:dyDescent="0.35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topLeftCell="B1" workbookViewId="0">
      <selection activeCell="E16" sqref="E16"/>
    </sheetView>
  </sheetViews>
  <sheetFormatPr baseColWidth="10" defaultColWidth="11.44140625" defaultRowHeight="14.4" x14ac:dyDescent="0.3"/>
  <cols>
    <col min="1" max="1" width="11.44140625" style="1"/>
    <col min="2" max="2" width="93.88671875" style="1" bestFit="1" customWidth="1"/>
    <col min="3" max="3" width="13.6640625" style="1" bestFit="1" customWidth="1"/>
    <col min="4" max="4" width="11.44140625" style="1"/>
    <col min="5" max="5" width="28.6640625" style="1" customWidth="1"/>
    <col min="6" max="6" width="33.5546875" style="1" bestFit="1" customWidth="1"/>
    <col min="7" max="16384" width="11.44140625" style="1"/>
  </cols>
  <sheetData>
    <row r="6" spans="2:7" ht="21" x14ac:dyDescent="0.4">
      <c r="B6" s="58" t="s">
        <v>39</v>
      </c>
      <c r="C6" s="36"/>
      <c r="D6" s="36"/>
      <c r="E6" s="58" t="s">
        <v>33</v>
      </c>
    </row>
    <row r="7" spans="2:7" ht="21" x14ac:dyDescent="0.4">
      <c r="B7" s="36"/>
      <c r="C7" s="36"/>
      <c r="D7" s="36"/>
      <c r="E7" s="36"/>
    </row>
    <row r="8" spans="2:7" ht="23.4" x14ac:dyDescent="0.3">
      <c r="B8" s="59" t="s">
        <v>40</v>
      </c>
      <c r="C8" s="60"/>
      <c r="D8" s="60"/>
      <c r="E8" s="66" t="s">
        <v>52</v>
      </c>
      <c r="G8" s="53" t="s">
        <v>50</v>
      </c>
    </row>
    <row r="9" spans="2:7" ht="23.4" x14ac:dyDescent="0.35">
      <c r="B9" s="59" t="s">
        <v>41</v>
      </c>
      <c r="C9" s="61"/>
      <c r="D9" s="60"/>
      <c r="E9" s="66" t="s">
        <v>51</v>
      </c>
      <c r="F9" s="38"/>
      <c r="G9" s="53" t="s">
        <v>51</v>
      </c>
    </row>
    <row r="10" spans="2:7" ht="23.4" x14ac:dyDescent="0.35">
      <c r="B10" s="59" t="s">
        <v>42</v>
      </c>
      <c r="C10" s="62"/>
      <c r="D10" s="60"/>
      <c r="E10" s="66" t="s">
        <v>50</v>
      </c>
      <c r="F10" s="39"/>
      <c r="G10" s="53" t="s">
        <v>52</v>
      </c>
    </row>
    <row r="11" spans="2:7" ht="23.4" x14ac:dyDescent="0.35">
      <c r="B11" s="59" t="s">
        <v>43</v>
      </c>
      <c r="C11" s="63"/>
      <c r="D11" s="60"/>
      <c r="E11" s="66" t="s">
        <v>51</v>
      </c>
      <c r="F11" s="39"/>
      <c r="G11" s="53" t="s">
        <v>32</v>
      </c>
    </row>
    <row r="12" spans="2:7" ht="23.4" x14ac:dyDescent="0.35">
      <c r="B12" s="59" t="s">
        <v>45</v>
      </c>
      <c r="C12" s="62"/>
      <c r="D12" s="60"/>
      <c r="E12" s="66" t="s">
        <v>50</v>
      </c>
      <c r="F12" s="39"/>
    </row>
    <row r="13" spans="2:7" ht="23.4" x14ac:dyDescent="0.35">
      <c r="B13" s="59" t="s">
        <v>44</v>
      </c>
      <c r="C13" s="64"/>
      <c r="D13" s="60"/>
      <c r="E13" s="66" t="s">
        <v>50</v>
      </c>
      <c r="F13" s="3"/>
    </row>
    <row r="14" spans="2:7" ht="23.4" x14ac:dyDescent="0.35">
      <c r="B14" s="59" t="s">
        <v>47</v>
      </c>
      <c r="C14" s="62"/>
      <c r="D14" s="60"/>
      <c r="E14" s="66" t="s">
        <v>51</v>
      </c>
      <c r="F14" s="41"/>
    </row>
    <row r="15" spans="2:7" ht="23.4" x14ac:dyDescent="0.35">
      <c r="B15" s="59" t="s">
        <v>46</v>
      </c>
      <c r="C15" s="65"/>
      <c r="D15" s="60"/>
      <c r="E15" s="66" t="s">
        <v>50</v>
      </c>
      <c r="F15" s="39"/>
    </row>
    <row r="16" spans="2:7" ht="23.4" x14ac:dyDescent="0.35">
      <c r="B16" s="59" t="s">
        <v>48</v>
      </c>
      <c r="C16" s="65"/>
      <c r="D16" s="60"/>
      <c r="E16" s="66" t="s">
        <v>50</v>
      </c>
      <c r="F16" s="39"/>
    </row>
    <row r="17" spans="2:6" ht="23.4" x14ac:dyDescent="0.35">
      <c r="B17" s="59" t="s">
        <v>49</v>
      </c>
      <c r="C17" s="63"/>
      <c r="D17" s="60"/>
      <c r="E17" s="66" t="s">
        <v>50</v>
      </c>
      <c r="F17" s="39"/>
    </row>
    <row r="18" spans="2:6" ht="18" x14ac:dyDescent="0.35">
      <c r="B18" s="54"/>
      <c r="C18" s="4"/>
      <c r="E18" s="4"/>
      <c r="F18" s="3"/>
    </row>
    <row r="19" spans="2:6" ht="18" x14ac:dyDescent="0.35">
      <c r="B19" s="54"/>
      <c r="C19" s="4"/>
      <c r="E19" s="4"/>
      <c r="F19" s="42"/>
    </row>
    <row r="20" spans="2:6" ht="18" x14ac:dyDescent="0.35">
      <c r="B20" s="54"/>
      <c r="C20" s="4"/>
      <c r="E20" s="4"/>
      <c r="F20" s="3"/>
    </row>
    <row r="21" spans="2:6" ht="18" x14ac:dyDescent="0.35">
      <c r="B21" s="54"/>
      <c r="C21" s="4"/>
      <c r="E21" s="4"/>
      <c r="F21" s="41"/>
    </row>
    <row r="22" spans="2:6" ht="18" x14ac:dyDescent="0.3">
      <c r="B22" s="54"/>
      <c r="C22" s="4"/>
      <c r="E22" s="4"/>
      <c r="F22" s="2"/>
    </row>
    <row r="23" spans="2:6" ht="18" x14ac:dyDescent="0.35">
      <c r="B23" s="54"/>
      <c r="C23" s="4"/>
      <c r="E23" s="4"/>
      <c r="F23" s="39"/>
    </row>
    <row r="24" spans="2:6" ht="18" x14ac:dyDescent="0.35">
      <c r="B24" s="54"/>
      <c r="C24" s="4"/>
      <c r="E24" s="4"/>
      <c r="F24" s="3"/>
    </row>
    <row r="25" spans="2:6" ht="18" x14ac:dyDescent="0.35">
      <c r="B25" s="54"/>
      <c r="C25" s="4"/>
      <c r="E25" s="4"/>
      <c r="F25" s="41"/>
    </row>
    <row r="26" spans="2:6" ht="18" x14ac:dyDescent="0.35">
      <c r="B26" s="3"/>
      <c r="C26" s="40"/>
      <c r="E26" s="40"/>
      <c r="F26" s="2"/>
    </row>
    <row r="27" spans="2:6" ht="18" x14ac:dyDescent="0.35">
      <c r="B27" s="3"/>
      <c r="C27" s="40"/>
      <c r="E27" s="40"/>
      <c r="F27" s="39"/>
    </row>
    <row r="28" spans="2:6" ht="18" x14ac:dyDescent="0.35">
      <c r="B28" s="3"/>
      <c r="C28" s="2"/>
      <c r="E28" s="2"/>
      <c r="F28" s="3"/>
    </row>
    <row r="29" spans="2:6" ht="18" x14ac:dyDescent="0.35">
      <c r="B29" s="3"/>
      <c r="C29" s="43"/>
      <c r="E29" s="43"/>
      <c r="F29" s="3"/>
    </row>
    <row r="30" spans="2:6" ht="18" x14ac:dyDescent="0.35">
      <c r="B30" s="3"/>
      <c r="C30" s="2"/>
      <c r="E30" s="2"/>
      <c r="F30" s="3"/>
    </row>
    <row r="31" spans="2:6" ht="18" x14ac:dyDescent="0.35">
      <c r="B31" s="3"/>
      <c r="C31" s="40"/>
      <c r="E31" s="40"/>
      <c r="F31" s="39"/>
    </row>
    <row r="32" spans="2:6" ht="18" x14ac:dyDescent="0.35">
      <c r="B32" s="44"/>
      <c r="C32" s="4"/>
      <c r="E32" s="4"/>
      <c r="F32" s="45"/>
    </row>
    <row r="33" spans="2:3" ht="18" x14ac:dyDescent="0.35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topLeftCell="A3" workbookViewId="0">
      <selection activeCell="E32" sqref="E32"/>
    </sheetView>
  </sheetViews>
  <sheetFormatPr baseColWidth="10" defaultColWidth="11.44140625" defaultRowHeight="14.4" x14ac:dyDescent="0.3"/>
  <cols>
    <col min="1" max="3" width="11.44140625" style="1"/>
    <col min="4" max="4" width="15" style="1" customWidth="1"/>
    <col min="5" max="5" width="16.33203125" style="1" customWidth="1"/>
    <col min="6" max="6" width="11.44140625" style="1"/>
    <col min="7" max="7" width="15.5546875" style="1" customWidth="1"/>
    <col min="8" max="8" width="19.5546875" style="1" customWidth="1"/>
    <col min="9" max="16384" width="11.44140625" style="1"/>
  </cols>
  <sheetData>
    <row r="7" spans="15:21" x14ac:dyDescent="0.3">
      <c r="P7" s="72"/>
      <c r="Q7" s="72"/>
      <c r="R7" s="72"/>
      <c r="S7" s="72"/>
      <c r="T7" s="72"/>
      <c r="U7" s="72"/>
    </row>
    <row r="8" spans="15:21" ht="43.2" x14ac:dyDescent="0.3">
      <c r="O8" s="53"/>
      <c r="P8" s="74"/>
      <c r="Q8" s="75" t="s">
        <v>53</v>
      </c>
      <c r="R8" s="75" t="s">
        <v>56</v>
      </c>
      <c r="S8" s="75" t="s">
        <v>55</v>
      </c>
      <c r="T8" s="74" t="s">
        <v>60</v>
      </c>
      <c r="U8" s="75" t="s">
        <v>61</v>
      </c>
    </row>
    <row r="9" spans="15:21" x14ac:dyDescent="0.3">
      <c r="O9" s="53"/>
      <c r="P9" s="74" t="s">
        <v>57</v>
      </c>
      <c r="Q9" s="76">
        <v>0.1</v>
      </c>
      <c r="R9" s="76">
        <v>1.5</v>
      </c>
      <c r="S9" s="76">
        <f>R9-Q12</f>
        <v>1</v>
      </c>
      <c r="T9" s="76">
        <v>2000</v>
      </c>
      <c r="U9" s="77">
        <f>T9/S9</f>
        <v>2000</v>
      </c>
    </row>
    <row r="10" spans="15:21" x14ac:dyDescent="0.3">
      <c r="O10" s="53"/>
      <c r="P10" s="74" t="s">
        <v>58</v>
      </c>
      <c r="Q10" s="76">
        <v>0.3</v>
      </c>
      <c r="R10" s="74"/>
      <c r="S10" s="74"/>
      <c r="T10" s="74"/>
      <c r="U10" s="74"/>
    </row>
    <row r="11" spans="15:21" x14ac:dyDescent="0.3">
      <c r="O11" s="53"/>
      <c r="P11" s="74" t="s">
        <v>59</v>
      </c>
      <c r="Q11" s="78">
        <v>0.1</v>
      </c>
      <c r="R11" s="74"/>
      <c r="S11" s="74"/>
      <c r="T11" s="74"/>
      <c r="U11" s="74"/>
    </row>
    <row r="12" spans="15:21" ht="28.8" x14ac:dyDescent="0.3">
      <c r="O12" s="53"/>
      <c r="P12" s="75" t="s">
        <v>54</v>
      </c>
      <c r="Q12" s="76">
        <f>Q9+Q10+Q11</f>
        <v>0.5</v>
      </c>
      <c r="R12" s="74"/>
      <c r="S12" s="74"/>
      <c r="T12" s="74"/>
      <c r="U12" s="74"/>
    </row>
    <row r="13" spans="15:21" x14ac:dyDescent="0.3">
      <c r="O13" s="53"/>
      <c r="P13" s="74"/>
      <c r="Q13" s="74"/>
      <c r="R13" s="74"/>
      <c r="S13" s="74"/>
      <c r="T13" s="74"/>
      <c r="U13" s="74"/>
    </row>
    <row r="14" spans="15:21" x14ac:dyDescent="0.3">
      <c r="O14" s="53"/>
      <c r="P14" s="53"/>
      <c r="Q14" s="53"/>
      <c r="R14" s="53"/>
      <c r="S14" s="53"/>
      <c r="T14" s="53"/>
      <c r="U14" s="53"/>
    </row>
    <row r="15" spans="15:21" x14ac:dyDescent="0.3">
      <c r="O15" s="53"/>
      <c r="P15" s="53"/>
      <c r="Q15" s="53"/>
      <c r="R15" s="53"/>
      <c r="S15" s="53"/>
      <c r="T15" s="53"/>
      <c r="U15" s="53"/>
    </row>
    <row r="16" spans="15:21" x14ac:dyDescent="0.3">
      <c r="O16" s="53"/>
      <c r="P16" s="53"/>
      <c r="Q16" s="53"/>
      <c r="R16" s="53"/>
      <c r="S16" s="53"/>
      <c r="T16" s="53"/>
      <c r="U16" s="53"/>
    </row>
    <row r="24" spans="2:9" ht="18" x14ac:dyDescent="0.35">
      <c r="C24" s="12" t="s">
        <v>15</v>
      </c>
      <c r="D24" s="3"/>
      <c r="H24" s="72"/>
      <c r="I24" s="72"/>
    </row>
    <row r="25" spans="2:9" ht="18" x14ac:dyDescent="0.35">
      <c r="C25" s="8" t="s">
        <v>0</v>
      </c>
      <c r="D25" s="88">
        <v>1.5</v>
      </c>
      <c r="E25" s="1">
        <f>D27/D25</f>
        <v>0.66666666666666663</v>
      </c>
      <c r="I25" s="72"/>
    </row>
    <row r="26" spans="2:9" ht="18.600000000000001" thickBot="1" x14ac:dyDescent="0.4">
      <c r="C26" s="8" t="s">
        <v>14</v>
      </c>
      <c r="D26" s="89">
        <v>0.5</v>
      </c>
      <c r="I26" s="72"/>
    </row>
    <row r="27" spans="2:9" ht="18.600000000000001" thickTop="1" x14ac:dyDescent="0.35">
      <c r="C27" s="30" t="s">
        <v>1</v>
      </c>
      <c r="D27" s="90">
        <f>D25-D26</f>
        <v>1</v>
      </c>
      <c r="H27" s="72"/>
      <c r="I27" s="72"/>
    </row>
    <row r="28" spans="2:9" ht="18" x14ac:dyDescent="0.35">
      <c r="C28" s="3"/>
      <c r="D28" s="91"/>
      <c r="H28" s="72"/>
      <c r="I28" s="72"/>
    </row>
    <row r="29" spans="2:9" ht="18" x14ac:dyDescent="0.35">
      <c r="C29" s="17" t="s">
        <v>12</v>
      </c>
      <c r="D29" s="5"/>
      <c r="H29" s="72"/>
      <c r="I29" s="72"/>
    </row>
    <row r="30" spans="2:9" ht="18" x14ac:dyDescent="0.35">
      <c r="C30" s="13" t="s">
        <v>2</v>
      </c>
      <c r="D30" s="14">
        <v>8000</v>
      </c>
      <c r="H30" s="72"/>
      <c r="I30" s="72"/>
    </row>
    <row r="31" spans="2:9" ht="18.600000000000001" thickBot="1" x14ac:dyDescent="0.4">
      <c r="B31" s="72"/>
      <c r="C31" s="13" t="s">
        <v>9</v>
      </c>
      <c r="D31" s="15">
        <v>15000</v>
      </c>
      <c r="E31" s="72"/>
      <c r="F31" s="72"/>
      <c r="G31" s="72"/>
      <c r="H31" s="72"/>
      <c r="I31" s="72"/>
    </row>
    <row r="32" spans="2:9" ht="18.600000000000001" thickTop="1" x14ac:dyDescent="0.35">
      <c r="B32" s="72"/>
      <c r="C32" s="13" t="s">
        <v>3</v>
      </c>
      <c r="D32" s="16">
        <v>2000</v>
      </c>
      <c r="E32" s="92">
        <f>D32/E25</f>
        <v>3000</v>
      </c>
      <c r="F32" s="72"/>
      <c r="G32" s="72"/>
      <c r="H32" s="72"/>
      <c r="I32" s="72"/>
    </row>
    <row r="33" spans="2:9" x14ac:dyDescent="0.3">
      <c r="B33" s="72"/>
      <c r="C33" s="72"/>
      <c r="D33" s="72"/>
      <c r="E33" s="72"/>
      <c r="F33" s="72"/>
      <c r="G33" s="72"/>
      <c r="H33" s="72"/>
      <c r="I33" s="7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6:L39"/>
  <sheetViews>
    <sheetView topLeftCell="A20" workbookViewId="0">
      <selection activeCell="B15" sqref="B15:C39"/>
    </sheetView>
  </sheetViews>
  <sheetFormatPr baseColWidth="10" defaultColWidth="11.44140625" defaultRowHeight="14.4" x14ac:dyDescent="0.3"/>
  <cols>
    <col min="1" max="1" width="11.44140625" style="1"/>
    <col min="2" max="2" width="33.5546875" style="1" bestFit="1" customWidth="1"/>
    <col min="3" max="3" width="17.44140625" style="1" bestFit="1" customWidth="1"/>
    <col min="4" max="4" width="11.44140625" style="1"/>
    <col min="5" max="5" width="29" style="1" customWidth="1"/>
    <col min="6" max="6" width="18.109375" style="1" customWidth="1"/>
    <col min="7" max="7" width="33.5546875" style="1" bestFit="1" customWidth="1"/>
    <col min="8" max="8" width="12.5546875" style="1" bestFit="1" customWidth="1"/>
    <col min="9" max="16384" width="11.44140625" style="1"/>
  </cols>
  <sheetData>
    <row r="6" spans="2:12" x14ac:dyDescent="0.3">
      <c r="H6" s="1">
        <v>1</v>
      </c>
      <c r="I6" s="1">
        <f>C18/C16</f>
        <v>0.35</v>
      </c>
      <c r="J6" s="1">
        <f>F18/F16</f>
        <v>0.7</v>
      </c>
    </row>
    <row r="7" spans="2:12" x14ac:dyDescent="0.3">
      <c r="H7" s="1">
        <v>2</v>
      </c>
      <c r="I7" s="1">
        <f>C23/C16</f>
        <v>5.7500000000000002E-2</v>
      </c>
      <c r="J7" s="1">
        <f>F23/F16</f>
        <v>0.40749999999999997</v>
      </c>
    </row>
    <row r="8" spans="2:12" x14ac:dyDescent="0.3">
      <c r="H8" s="1">
        <v>3</v>
      </c>
      <c r="I8" s="1">
        <f>C38/C16</f>
        <v>0.20474999999999999</v>
      </c>
      <c r="J8" s="1">
        <f>F38/F16</f>
        <v>0.20474999999999999</v>
      </c>
    </row>
    <row r="9" spans="2:12" x14ac:dyDescent="0.3">
      <c r="I9" s="87">
        <f>C18</f>
        <v>140000</v>
      </c>
      <c r="J9" s="87">
        <f>F18</f>
        <v>280000</v>
      </c>
    </row>
    <row r="10" spans="2:12" x14ac:dyDescent="0.3">
      <c r="I10" s="1">
        <f>C23/(I9)</f>
        <v>0.16428571428571428</v>
      </c>
      <c r="J10" s="1">
        <f>F23/F18</f>
        <v>0.58214285714285718</v>
      </c>
    </row>
    <row r="13" spans="2:12" ht="21" x14ac:dyDescent="0.4">
      <c r="B13" s="36" t="s">
        <v>18</v>
      </c>
      <c r="C13" s="36"/>
      <c r="D13" s="36"/>
      <c r="E13" s="36"/>
      <c r="F13" s="36"/>
      <c r="G13" s="56" t="s">
        <v>19</v>
      </c>
    </row>
    <row r="15" spans="2:12" ht="18" x14ac:dyDescent="0.35">
      <c r="B15" s="12" t="s">
        <v>15</v>
      </c>
      <c r="C15" s="3"/>
      <c r="G15" s="12" t="s">
        <v>15</v>
      </c>
      <c r="L15" s="53"/>
    </row>
    <row r="16" spans="2:12" ht="18" x14ac:dyDescent="0.35">
      <c r="B16" s="8" t="s">
        <v>0</v>
      </c>
      <c r="C16" s="9">
        <v>400000</v>
      </c>
      <c r="F16" s="9">
        <v>400000</v>
      </c>
      <c r="G16" s="31" t="s">
        <v>0</v>
      </c>
      <c r="L16" s="53"/>
    </row>
    <row r="17" spans="2:12" ht="18.600000000000001" thickBot="1" x14ac:dyDescent="0.4">
      <c r="B17" s="8" t="s">
        <v>14</v>
      </c>
      <c r="C17" s="10">
        <f>C16*0.65</f>
        <v>260000</v>
      </c>
      <c r="D17" s="79"/>
      <c r="E17" s="79"/>
      <c r="F17" s="10">
        <f>F16*0.3</f>
        <v>120000</v>
      </c>
      <c r="G17" s="31" t="s">
        <v>14</v>
      </c>
      <c r="H17" s="79"/>
      <c r="L17" s="53"/>
    </row>
    <row r="18" spans="2:12" ht="18.600000000000001" thickTop="1" x14ac:dyDescent="0.35">
      <c r="B18" s="30" t="s">
        <v>1</v>
      </c>
      <c r="C18" s="19">
        <f>C16-C17</f>
        <v>140000</v>
      </c>
      <c r="D18" s="80">
        <f>C18/C16</f>
        <v>0.35</v>
      </c>
      <c r="F18" s="19">
        <f>F16-F17</f>
        <v>280000</v>
      </c>
      <c r="G18" s="32" t="s">
        <v>1</v>
      </c>
      <c r="H18" s="80"/>
      <c r="L18" s="53"/>
    </row>
    <row r="19" spans="2:12" ht="18" x14ac:dyDescent="0.35">
      <c r="B19" s="3"/>
      <c r="C19" s="2"/>
      <c r="F19" s="2"/>
      <c r="G19" s="3"/>
    </row>
    <row r="20" spans="2:12" ht="18" x14ac:dyDescent="0.35">
      <c r="B20" s="17" t="s">
        <v>12</v>
      </c>
      <c r="C20" s="5"/>
      <c r="F20" s="5"/>
      <c r="G20" s="17" t="s">
        <v>12</v>
      </c>
    </row>
    <row r="21" spans="2:12" ht="18" x14ac:dyDescent="0.35">
      <c r="B21" s="13" t="s">
        <v>2</v>
      </c>
      <c r="C21" s="14">
        <v>8000</v>
      </c>
      <c r="F21" s="14">
        <v>40000</v>
      </c>
      <c r="G21" s="33" t="s">
        <v>2</v>
      </c>
    </row>
    <row r="22" spans="2:12" ht="18.600000000000001" thickBot="1" x14ac:dyDescent="0.4">
      <c r="B22" s="13" t="s">
        <v>9</v>
      </c>
      <c r="C22" s="15">
        <v>15000</v>
      </c>
      <c r="F22" s="15">
        <v>123000</v>
      </c>
      <c r="G22" s="33" t="s">
        <v>9</v>
      </c>
    </row>
    <row r="23" spans="2:12" ht="18.600000000000001" thickTop="1" x14ac:dyDescent="0.35">
      <c r="B23" s="13" t="s">
        <v>3</v>
      </c>
      <c r="C23" s="16">
        <f>C21+C22</f>
        <v>23000</v>
      </c>
      <c r="D23" s="73">
        <f>C23/D18</f>
        <v>65714.285714285725</v>
      </c>
      <c r="F23" s="16">
        <f>F21+F22</f>
        <v>163000</v>
      </c>
      <c r="G23" s="33" t="s">
        <v>3</v>
      </c>
      <c r="H23" s="73"/>
    </row>
    <row r="24" spans="2:12" ht="18" x14ac:dyDescent="0.35">
      <c r="B24" s="3"/>
      <c r="C24" s="5"/>
      <c r="F24" s="5"/>
      <c r="G24" s="3"/>
    </row>
    <row r="25" spans="2:12" ht="18" x14ac:dyDescent="0.35">
      <c r="B25" s="18" t="s">
        <v>4</v>
      </c>
      <c r="C25" s="19">
        <f>C18-C23</f>
        <v>117000</v>
      </c>
      <c r="F25" s="19">
        <f>F18-F23</f>
        <v>117000</v>
      </c>
      <c r="G25" s="18" t="s">
        <v>4</v>
      </c>
    </row>
    <row r="26" spans="2:12" ht="18" x14ac:dyDescent="0.35">
      <c r="B26" s="3"/>
      <c r="C26" s="5"/>
      <c r="F26" s="5"/>
      <c r="G26" s="3"/>
    </row>
    <row r="27" spans="2:12" ht="18" x14ac:dyDescent="0.35">
      <c r="B27" s="22" t="s">
        <v>16</v>
      </c>
      <c r="C27" s="21"/>
      <c r="F27" s="21"/>
      <c r="G27" s="22" t="s">
        <v>16</v>
      </c>
    </row>
    <row r="28" spans="2:12" ht="18.600000000000001" thickBot="1" x14ac:dyDescent="0.4">
      <c r="B28" s="7" t="s">
        <v>20</v>
      </c>
      <c r="C28" s="20">
        <v>0</v>
      </c>
      <c r="F28" s="20">
        <v>0</v>
      </c>
      <c r="G28" s="6" t="s">
        <v>20</v>
      </c>
    </row>
    <row r="29" spans="2:12" ht="18.600000000000001" thickTop="1" x14ac:dyDescent="0.35">
      <c r="B29" s="7" t="s">
        <v>10</v>
      </c>
      <c r="C29" s="11">
        <f>C28</f>
        <v>0</v>
      </c>
      <c r="F29" s="11">
        <f>F28</f>
        <v>0</v>
      </c>
      <c r="G29" s="31" t="s">
        <v>10</v>
      </c>
    </row>
    <row r="30" spans="2:12" ht="18" x14ac:dyDescent="0.35">
      <c r="B30" s="3"/>
      <c r="C30" s="5"/>
      <c r="F30" s="5"/>
      <c r="G30" s="3"/>
    </row>
    <row r="31" spans="2:12" ht="18" x14ac:dyDescent="0.35">
      <c r="B31" s="17" t="s">
        <v>17</v>
      </c>
      <c r="C31" s="21"/>
      <c r="F31" s="21"/>
      <c r="G31" s="17" t="s">
        <v>17</v>
      </c>
    </row>
    <row r="32" spans="2:12" ht="18.600000000000001" thickBot="1" x14ac:dyDescent="0.4">
      <c r="B32" s="13" t="s">
        <v>20</v>
      </c>
      <c r="C32" s="23">
        <v>0</v>
      </c>
      <c r="F32" s="23">
        <v>0</v>
      </c>
      <c r="G32" s="37" t="s">
        <v>20</v>
      </c>
    </row>
    <row r="33" spans="2:8" ht="18.600000000000001" thickTop="1" x14ac:dyDescent="0.35">
      <c r="B33" s="13" t="s">
        <v>11</v>
      </c>
      <c r="C33" s="16">
        <f>C32</f>
        <v>0</v>
      </c>
      <c r="F33" s="16">
        <f>F32</f>
        <v>0</v>
      </c>
      <c r="G33" s="33" t="s">
        <v>11</v>
      </c>
    </row>
    <row r="34" spans="2:8" ht="18" x14ac:dyDescent="0.35">
      <c r="B34" s="3"/>
      <c r="C34" s="2"/>
      <c r="F34" s="2"/>
      <c r="G34" s="3"/>
    </row>
    <row r="35" spans="2:8" ht="18" x14ac:dyDescent="0.35">
      <c r="B35" s="24" t="s">
        <v>13</v>
      </c>
      <c r="C35" s="25">
        <f>C25+C29-C33</f>
        <v>117000</v>
      </c>
      <c r="F35" s="25">
        <f>F25+F29-F33</f>
        <v>117000</v>
      </c>
      <c r="G35" s="24" t="s">
        <v>13</v>
      </c>
    </row>
    <row r="36" spans="2:8" ht="18" x14ac:dyDescent="0.35">
      <c r="B36" s="3"/>
      <c r="C36" s="2"/>
      <c r="F36" s="2"/>
      <c r="G36" s="3"/>
    </row>
    <row r="37" spans="2:8" ht="18.600000000000001" thickBot="1" x14ac:dyDescent="0.4">
      <c r="B37" s="26" t="s">
        <v>7</v>
      </c>
      <c r="C37" s="27">
        <f>C35*0.3</f>
        <v>35100</v>
      </c>
      <c r="F37" s="27">
        <f>F35*0.3</f>
        <v>35100</v>
      </c>
      <c r="G37" s="34" t="s">
        <v>7</v>
      </c>
    </row>
    <row r="38" spans="2:8" ht="19.2" thickTop="1" thickBot="1" x14ac:dyDescent="0.4">
      <c r="B38" s="28" t="s">
        <v>8</v>
      </c>
      <c r="C38" s="29">
        <f>C35-C37</f>
        <v>81900</v>
      </c>
      <c r="D38" s="79"/>
      <c r="F38" s="29">
        <f>F35-F37</f>
        <v>81900</v>
      </c>
      <c r="G38" s="35" t="s">
        <v>8</v>
      </c>
      <c r="H38" s="79"/>
    </row>
    <row r="39" spans="2:8" ht="18.600000000000001" thickTop="1" x14ac:dyDescent="0.35">
      <c r="B39" s="3"/>
      <c r="C3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Nathalia Olivera Arenas</cp:lastModifiedBy>
  <dcterms:created xsi:type="dcterms:W3CDTF">2021-05-06T04:05:43Z</dcterms:created>
  <dcterms:modified xsi:type="dcterms:W3CDTF">2023-11-03T03:30:35Z</dcterms:modified>
</cp:coreProperties>
</file>