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BLACION-LP" sheetId="1" r:id="rId4"/>
    <sheet state="visible" name="ETNICIDAD-LP" sheetId="2" r:id="rId5"/>
    <sheet state="visible" name="ALFABETISMO-LP" sheetId="3" r:id="rId6"/>
    <sheet state="visible" name="SERVICIOS-BASICOS-LP" sheetId="4" r:id="rId7"/>
    <sheet state="visible" name="NUMERO-DORMITORIOS-LP" sheetId="5" r:id="rId8"/>
    <sheet state="visible" name="CATEGORIA-OCUPACIONAL-LP" sheetId="6" r:id="rId9"/>
    <sheet state="visible" name="ABAN-INTRA-ESC-A" sheetId="7" r:id="rId10"/>
    <sheet state="visible" name="ABAN-INTRA-ESC-B" sheetId="8" r:id="rId11"/>
    <sheet state="visible" name="ABAN-INTRA-ESC-C" sheetId="9" r:id="rId12"/>
    <sheet state="visible" name="ABAN-INTRA-ESC-I" sheetId="10" r:id="rId13"/>
    <sheet state="visible" name="ABAN-INTRA-ESC-Y" sheetId="11" r:id="rId14"/>
  </sheets>
  <definedNames/>
  <calcPr/>
  <extLst>
    <ext uri="GoogleSheetsCustomDataVersion2">
      <go:sheetsCustomData xmlns:go="http://customooxmlschemas.google.com/" r:id="rId15" roundtripDataChecksum="nGUnpGPaIPFq5AiKpgP9Go9OLQIbKlQMPYpM76Rwc2o="/>
    </ext>
  </extLst>
</workbook>
</file>

<file path=xl/sharedStrings.xml><?xml version="1.0" encoding="utf-8"?>
<sst xmlns="http://schemas.openxmlformats.org/spreadsheetml/2006/main" count="288" uniqueCount="86">
  <si>
    <t>DEP_PROV_MUN</t>
  </si>
  <si>
    <t>Sexo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</si>
  <si>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</si>
  <si>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</si>
  <si>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</si>
  <si>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</si>
  <si>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</si>
  <si>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</si>
  <si>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</si>
  <si>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</si>
  <si>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</si>
  <si>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</si>
  <si>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</si>
  <si>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</si>
  <si>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</si>
  <si>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</si>
  <si>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</si>
  <si>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</si>
  <si>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</si>
  <si>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</si>
  <si>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</si>
  <si>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</si>
  <si>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</si>
  <si>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</si>
  <si>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</si>
  <si>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</si>
  <si>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</si>
  <si>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</si>
  <si>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</si>
  <si>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</si>
  <si>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</si>
  <si>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</si>
  <si>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</si>
  <si>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</si>
  <si>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</si>
  <si>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</si>
  <si>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</si>
  <si>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</si>
  <si>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</si>
  <si>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</si>
  <si>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</si>
  <si>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</si>
  <si>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 o más</t>
  </si>
  <si>
    <t>Total general</t>
  </si>
  <si>
    <t>La Paz</t>
  </si>
  <si>
    <t>Hombre</t>
  </si>
  <si>
    <t>Mujer</t>
  </si>
  <si>
    <t>Sud Yungas</t>
  </si>
  <si>
    <t>La Asunta</t>
  </si>
  <si>
    <t>Palos Blancos</t>
  </si>
  <si>
    <t>Chulumani</t>
  </si>
  <si>
    <t>Irupana</t>
  </si>
  <si>
    <t>Yanacachi</t>
  </si>
  <si>
    <t>Dep_Prov_Mun</t>
  </si>
  <si>
    <t>Castellano</t>
  </si>
  <si>
    <t>Aymara</t>
  </si>
  <si>
    <t>Quechua</t>
  </si>
  <si>
    <t>Otros</t>
  </si>
  <si>
    <t>Extranjero</t>
  </si>
  <si>
    <t>Total</t>
  </si>
  <si>
    <t>Agua Potable Cañeria</t>
  </si>
  <si>
    <t>Energia Electrica</t>
  </si>
  <si>
    <t>Baño Letrina</t>
  </si>
  <si>
    <t>Baño Alcantarillado</t>
  </si>
  <si>
    <t>Gas Garrafa Cocina</t>
  </si>
  <si>
    <t>s/n</t>
  </si>
  <si>
    <t>un</t>
  </si>
  <si>
    <t>dos</t>
  </si>
  <si>
    <t>tres</t>
  </si>
  <si>
    <t>cuatro</t>
  </si>
  <si>
    <t>cinco</t>
  </si>
  <si>
    <t>seis</t>
  </si>
  <si>
    <t>siete</t>
  </si>
  <si>
    <t>ocho o más</t>
  </si>
  <si>
    <t>Obrero o Empleado</t>
  </si>
  <si>
    <t>Trabajadora/or del hogar</t>
  </si>
  <si>
    <t>Trabajadora/or por cuenta propia</t>
  </si>
  <si>
    <t>Empleadora/or o socia/o</t>
  </si>
  <si>
    <t>Trabajadora/or familiar sin paga</t>
  </si>
  <si>
    <t>Cooperativa de producción/servicios</t>
  </si>
  <si>
    <t>Sin especificar</t>
  </si>
  <si>
    <t>Año</t>
  </si>
  <si>
    <t>Inicial</t>
  </si>
  <si>
    <t>Primaria</t>
  </si>
  <si>
    <t>Secundaria</t>
  </si>
  <si>
    <t>1.47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</si>
</sst>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Calibri"/>
      <scheme val="minor"/>
    </font>
    <font>
      <b/>
      <sz val="11.0"/>
      <color theme="0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20">
    <border/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left/>
      <right/>
      <top style="thin">
        <color rgb="FF7F7F7F"/>
      </top>
      <bottom style="thin">
        <color rgb="FFD8D8D8"/>
      </bottom>
    </border>
    <border>
      <left/>
      <right style="thin">
        <color rgb="FF8EAADB"/>
      </right>
      <top style="thin">
        <color rgb="FF7F7F7F"/>
      </top>
      <bottom style="thin">
        <color rgb="FFD8D8D8"/>
      </bottom>
    </border>
    <border>
      <top style="thin">
        <color rgb="FF8EAADB"/>
      </top>
      <bottom style="thin">
        <color rgb="FF8EAADB"/>
      </bottom>
    </border>
    <border>
      <top style="thin">
        <color rgb="FFD8D8D8"/>
      </top>
      <bottom style="thin">
        <color rgb="FFD8D8D8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/>
      <right/>
      <top/>
      <bottom/>
    </border>
    <border>
      <left/>
      <right/>
      <top style="thin">
        <color rgb="FF8EAADB"/>
      </top>
      <bottom/>
    </border>
    <border>
      <left style="medium">
        <color rgb="FF8EAADB"/>
      </left>
      <right style="medium">
        <color rgb="FFCCCCCC"/>
      </right>
      <top style="medium">
        <color rgb="FF8EAADB"/>
      </top>
      <bottom style="medium">
        <color rgb="FF8EAADB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2" fillId="2" fontId="1" numFmtId="49" xfId="0" applyBorder="1" applyFont="1" applyNumberFormat="1"/>
    <xf borderId="3" fillId="2" fontId="1" numFmtId="3" xfId="0" applyAlignment="1" applyBorder="1" applyFont="1" applyNumberFormat="1">
      <alignment vertical="center"/>
    </xf>
    <xf borderId="3" fillId="2" fontId="1" numFmtId="49" xfId="0" applyAlignment="1" applyBorder="1" applyFont="1" applyNumberFormat="1">
      <alignment vertical="center"/>
    </xf>
    <xf borderId="4" fillId="2" fontId="1" numFmtId="49" xfId="0" applyAlignment="1" applyBorder="1" applyFont="1" applyNumberFormat="1">
      <alignment vertical="center"/>
    </xf>
    <xf borderId="0" fillId="0" fontId="2" numFmtId="0" xfId="0" applyFont="1"/>
    <xf borderId="2" fillId="3" fontId="3" numFmtId="0" xfId="0" applyBorder="1" applyFill="1" applyFont="1"/>
    <xf borderId="5" fillId="0" fontId="3" numFmtId="0" xfId="0" applyBorder="1" applyFont="1"/>
    <xf borderId="0" fillId="0" fontId="3" numFmtId="0" xfId="0" applyFont="1"/>
    <xf borderId="6" fillId="0" fontId="3" numFmtId="0" xfId="0" applyBorder="1" applyFont="1"/>
    <xf borderId="0" fillId="0" fontId="3" numFmtId="0" xfId="0" applyFont="1"/>
    <xf borderId="2" fillId="2" fontId="1" numFmtId="0" xfId="0" applyBorder="1" applyFont="1"/>
    <xf borderId="7" fillId="2" fontId="1" numFmtId="0" xfId="0" applyBorder="1" applyFont="1"/>
    <xf borderId="8" fillId="2" fontId="1" numFmtId="0" xfId="0" applyBorder="1" applyFont="1"/>
    <xf borderId="0" fillId="0" fontId="3" numFmtId="164" xfId="0" applyFont="1" applyNumberFormat="1"/>
    <xf borderId="9" fillId="3" fontId="3" numFmtId="0" xfId="0" applyBorder="1" applyFont="1"/>
    <xf borderId="1" fillId="2" fontId="1" numFmtId="0" xfId="0" applyBorder="1" applyFont="1"/>
    <xf borderId="0" fillId="0" fontId="3" numFmtId="2" xfId="0" applyFont="1" applyNumberFormat="1"/>
    <xf borderId="10" fillId="0" fontId="4" numFmtId="0" xfId="0" applyAlignment="1" applyBorder="1" applyFont="1">
      <alignment shrinkToFit="0" wrapText="1"/>
    </xf>
    <xf borderId="11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shrinkToFit="0" wrapText="1"/>
    </xf>
    <xf borderId="11" fillId="0" fontId="3" numFmtId="0" xfId="0" applyAlignment="1" applyBorder="1" applyFont="1">
      <alignment horizontal="right" shrinkToFit="0" wrapText="1"/>
    </xf>
    <xf borderId="13" fillId="0" fontId="3" numFmtId="0" xfId="0" applyAlignment="1" applyBorder="1" applyFont="1">
      <alignment horizontal="right" shrinkToFit="0" wrapText="1"/>
    </xf>
    <xf borderId="0" fillId="0" fontId="3" numFmtId="3" xfId="0" applyFont="1" applyNumberFormat="1"/>
    <xf borderId="14" fillId="0" fontId="3" numFmtId="3" xfId="0" applyAlignment="1" applyBorder="1" applyFont="1" applyNumberFormat="1">
      <alignment horizontal="right" shrinkToFit="0" wrapText="1"/>
    </xf>
    <xf borderId="14" fillId="0" fontId="3" numFmtId="0" xfId="0" applyAlignment="1" applyBorder="1" applyFont="1">
      <alignment horizontal="right" shrinkToFit="0" wrapText="1"/>
    </xf>
    <xf borderId="13" fillId="0" fontId="3" numFmtId="0" xfId="0" applyAlignment="1" applyBorder="1" applyFont="1">
      <alignment shrinkToFit="0" wrapText="1"/>
    </xf>
    <xf borderId="15" fillId="0" fontId="3" numFmtId="0" xfId="0" applyAlignment="1" applyBorder="1" applyFont="1">
      <alignment shrinkToFit="0" wrapText="1"/>
    </xf>
    <xf borderId="16" fillId="0" fontId="3" numFmtId="0" xfId="0" applyAlignment="1" applyBorder="1" applyFont="1">
      <alignment shrinkToFit="0" wrapText="1"/>
    </xf>
    <xf borderId="17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right" shrinkToFit="0" wrapText="1"/>
    </xf>
    <xf borderId="11" fillId="0" fontId="3" numFmtId="2" xfId="0" applyAlignment="1" applyBorder="1" applyFont="1" applyNumberFormat="1">
      <alignment horizontal="right" shrinkToFit="0" wrapText="1"/>
    </xf>
    <xf borderId="12" fillId="0" fontId="3" numFmtId="2" xfId="0" applyAlignment="1" applyBorder="1" applyFont="1" applyNumberFormat="1">
      <alignment horizontal="right" shrinkToFit="0" wrapText="1"/>
    </xf>
    <xf borderId="19" fillId="0" fontId="3" numFmtId="0" xfId="0" applyAlignment="1" applyBorder="1" applyFont="1">
      <alignment horizontal="right" shrinkToFit="0" wrapText="1"/>
    </xf>
    <xf borderId="13" fillId="0" fontId="3" numFmtId="2" xfId="0" applyAlignment="1" applyBorder="1" applyFont="1" applyNumberFormat="1">
      <alignment horizontal="right" shrinkToFit="0" wrapText="1"/>
    </xf>
    <xf borderId="14" fillId="0" fontId="3" numFmtId="2" xfId="0" applyAlignment="1" applyBorder="1" applyFont="1" applyNumberFormat="1">
      <alignment horizontal="right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1">
    <tableStyle count="3" pivot="0" name="POBLACION-LP-style">
      <tableStyleElement dxfId="1" type="headerRow"/>
      <tableStyleElement dxfId="2" type="firstRowStripe"/>
      <tableStyleElement dxfId="3" type="secondRowStripe"/>
    </tableStyle>
    <tableStyle count="3" pivot="0" name="ETNICIDAD-LP-style">
      <tableStyleElement dxfId="1" type="headerRow"/>
      <tableStyleElement dxfId="2" type="firstRowStripe"/>
      <tableStyleElement dxfId="3" type="secondRowStripe"/>
    </tableStyle>
    <tableStyle count="3" pivot="0" name="ALFABETISMO-LP-style">
      <tableStyleElement dxfId="1" type="headerRow"/>
      <tableStyleElement dxfId="2" type="firstRowStripe"/>
      <tableStyleElement dxfId="3" type="secondRowStripe"/>
    </tableStyle>
    <tableStyle count="3" pivot="0" name="SERVICIOS-BASICOS-LP-style">
      <tableStyleElement dxfId="1" type="headerRow"/>
      <tableStyleElement dxfId="2" type="firstRowStripe"/>
      <tableStyleElement dxfId="3" type="secondRowStripe"/>
    </tableStyle>
    <tableStyle count="3" pivot="0" name="NUMERO-DORMITORIOS-LP-style">
      <tableStyleElement dxfId="1" type="headerRow"/>
      <tableStyleElement dxfId="2" type="firstRowStripe"/>
      <tableStyleElement dxfId="3" type="secondRowStripe"/>
    </tableStyle>
    <tableStyle count="3" pivot="0" name="CATEGORIA-OCUPACIONAL-LP-style">
      <tableStyleElement dxfId="1" type="headerRow"/>
      <tableStyleElement dxfId="2" type="firstRowStripe"/>
      <tableStyleElement dxfId="3" type="secondRowStripe"/>
    </tableStyle>
    <tableStyle count="3" pivot="0" name="ABAN-INTRA-ESC-A-style">
      <tableStyleElement dxfId="1" type="headerRow"/>
      <tableStyleElement dxfId="2" type="firstRowStripe"/>
      <tableStyleElement dxfId="3" type="secondRowStripe"/>
    </tableStyle>
    <tableStyle count="3" pivot="0" name="ABAN-INTRA-ESC-B-style">
      <tableStyleElement dxfId="1" type="headerRow"/>
      <tableStyleElement dxfId="2" type="firstRowStripe"/>
      <tableStyleElement dxfId="3" type="secondRowStripe"/>
    </tableStyle>
    <tableStyle count="3" pivot="0" name="ABAN-INTRA-ESC-C-style">
      <tableStyleElement dxfId="1" type="headerRow"/>
      <tableStyleElement dxfId="2" type="firstRowStripe"/>
      <tableStyleElement dxfId="3" type="secondRowStripe"/>
    </tableStyle>
    <tableStyle count="3" pivot="0" name="ABAN-INTRA-ESC-I-style">
      <tableStyleElement dxfId="1" type="headerRow"/>
      <tableStyleElement dxfId="2" type="firstRowStripe"/>
      <tableStyleElement dxfId="3" type="secondRowStripe"/>
    </tableStyle>
    <tableStyle count="3" pivot="0" name="ABAN-INTRA-ESC-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R15" displayName="Table_1" name="Table_1" id="1">
  <tableColumns count="44">
    <tableColumn name="DEP_PROV_MUN" id="1"/>
    <tableColumn name="Sexo" id="2"/>
    <tableColumn name="0" id="3"/>
    <tableColumn name="1" id="4"/>
    <tableColumn name="2" id="5"/>
    <tableColumn name="3" id="6"/>
    <tableColumn name="4" id="7"/>
    <tableColumn name="5" id="8"/>
    <tableColumn name="6" id="9"/>
    <tableColumn name="7" id="10"/>
    <tableColumn name="8" id="11"/>
    <tableColumn name="9" id="12"/>
    <tableColumn name="10" id="13"/>
    <tableColumn name="11" id="14"/>
    <tableColumn name="12" id="15"/>
    <tableColumn name="13" id="16"/>
    <tableColumn name="14" id="17"/>
    <tableColumn name="15" id="18"/>
    <tableColumn name="16" id="19"/>
    <tableColumn name="17" id="20"/>
    <tableColumn name="18" id="21"/>
    <tableColumn name="19" id="22"/>
    <tableColumn name="20" id="23"/>
    <tableColumn name="21" id="24"/>
    <tableColumn name="22" id="25"/>
    <tableColumn name="23" id="26"/>
    <tableColumn name="24" id="27"/>
    <tableColumn name="25" id="28"/>
    <tableColumn name="26" id="29"/>
    <tableColumn name="27" id="30"/>
    <tableColumn name="28" id="31"/>
    <tableColumn name="29" id="32"/>
    <tableColumn name="30-34" id="33"/>
    <tableColumn name="35-39" id="34"/>
    <tableColumn name="40-44" id="35"/>
    <tableColumn name="45-49" id="36"/>
    <tableColumn name="50-54" id="37"/>
    <tableColumn name="55-59" id="38"/>
    <tableColumn name="60-64" id="39"/>
    <tableColumn name="65-69" id="40"/>
    <tableColumn name="70-74" id="41"/>
    <tableColumn name="75-79" id="42"/>
    <tableColumn name="80 o más" id="43"/>
    <tableColumn name="Total general" id="44"/>
  </tableColumns>
  <tableStyleInfo name="POBLACION-LP-style" showColumnStripes="0" showFirstColumn="1" showLastColumn="1" showRowStripes="1"/>
</table>
</file>

<file path=xl/tables/table10.xml><?xml version="1.0" encoding="utf-8"?>
<table xmlns="http://schemas.openxmlformats.org/spreadsheetml/2006/main" ref="A1:F21" displayName="Table_10" name="Table_10" id="10">
  <tableColumns count="6">
    <tableColumn name="Año" id="1"/>
    <tableColumn name="Sexo" id="2"/>
    <tableColumn name="Inicial" id="3"/>
    <tableColumn name="Primaria" id="4"/>
    <tableColumn name="Secundaria" id="5"/>
    <tableColumn name="Total" id="6"/>
  </tableColumns>
  <tableStyleInfo name="ABAN-INTRA-ESC-I-style" showColumnStripes="0" showFirstColumn="1" showLastColumn="1" showRowStripes="1"/>
</table>
</file>

<file path=xl/tables/table11.xml><?xml version="1.0" encoding="utf-8"?>
<table xmlns="http://schemas.openxmlformats.org/spreadsheetml/2006/main" ref="A1:F21" displayName="Table_11" name="Table_11" id="11">
  <tableColumns count="6">
    <tableColumn name="Año" id="1"/>
    <tableColumn name="Sexo" id="2"/>
    <tableColumn name="Inicial" id="3"/>
    <tableColumn name="Primaria" id="4"/>
    <tableColumn name="Secundaria" id="5"/>
    <tableColumn name="Total" id="6"/>
  </tableColumns>
  <tableStyleInfo name="ABAN-INTRA-ESC-Y-style" showColumnStripes="0" showFirstColumn="1" showLastColumn="1" showRowStripes="1"/>
</table>
</file>

<file path=xl/tables/table2.xml><?xml version="1.0" encoding="utf-8"?>
<table xmlns="http://schemas.openxmlformats.org/spreadsheetml/2006/main" ref="A1:F8" displayName="Table_2" name="Table_2" id="2">
  <tableColumns count="6">
    <tableColumn name="Dep_Prov_Mun" id="1"/>
    <tableColumn name="Castellano" id="2"/>
    <tableColumn name="Aymara" id="3"/>
    <tableColumn name="Quechua" id="4"/>
    <tableColumn name="Otros" id="5"/>
    <tableColumn name="Extranjero" id="6"/>
  </tableColumns>
  <tableStyleInfo name="ETNICIDAD-LP-style" showColumnStripes="0" showFirstColumn="1" showLastColumn="1" showRowStripes="1"/>
</table>
</file>

<file path=xl/tables/table3.xml><?xml version="1.0" encoding="utf-8"?>
<table xmlns="http://schemas.openxmlformats.org/spreadsheetml/2006/main" ref="A1:D8" displayName="Table_3" name="Table_3" id="3">
  <tableColumns count="4">
    <tableColumn name="Dep_Prov_Mun" id="1"/>
    <tableColumn name="Hombre" id="2"/>
    <tableColumn name="Mujer" id="3"/>
    <tableColumn name="Total" id="4"/>
  </tableColumns>
  <tableStyleInfo name="ALFABETISMO-LP-style" showColumnStripes="0" showFirstColumn="1" showLastColumn="1" showRowStripes="1"/>
</table>
</file>

<file path=xl/tables/table4.xml><?xml version="1.0" encoding="utf-8"?>
<table xmlns="http://schemas.openxmlformats.org/spreadsheetml/2006/main" ref="A1:F8" displayName="Table_4" name="Table_4" id="4">
  <tableColumns count="6">
    <tableColumn name="Dep_Prov_Mun" id="1"/>
    <tableColumn name="Agua Potable Cañeria" id="2"/>
    <tableColumn name="Energia Electrica" id="3"/>
    <tableColumn name="Baño Letrina" id="4"/>
    <tableColumn name="Baño Alcantarillado" id="5"/>
    <tableColumn name="Gas Garrafa Cocina" id="6"/>
  </tableColumns>
  <tableStyleInfo name="SERVICIOS-BASICOS-LP-style" showColumnStripes="0" showFirstColumn="1" showLastColumn="1" showRowStripes="1"/>
</table>
</file>

<file path=xl/tables/table5.xml><?xml version="1.0" encoding="utf-8"?>
<table xmlns="http://schemas.openxmlformats.org/spreadsheetml/2006/main" ref="A1:K8" displayName="Table_5" name="Table_5" id="5">
  <tableColumns count="11">
    <tableColumn name="Dep_Prov_Mun" id="1"/>
    <tableColumn name="s/n" id="2"/>
    <tableColumn name="un" id="3"/>
    <tableColumn name="dos" id="4"/>
    <tableColumn name="tres" id="5"/>
    <tableColumn name="cuatro" id="6"/>
    <tableColumn name="cinco" id="7"/>
    <tableColumn name="seis" id="8"/>
    <tableColumn name="siete" id="9"/>
    <tableColumn name="ocho o más" id="10"/>
    <tableColumn name="Total" id="11"/>
  </tableColumns>
  <tableStyleInfo name="NUMERO-DORMITORIOS-LP-style" showColumnStripes="0" showFirstColumn="1" showLastColumn="1" showRowStripes="1"/>
</table>
</file>

<file path=xl/tables/table6.xml><?xml version="1.0" encoding="utf-8"?>
<table xmlns="http://schemas.openxmlformats.org/spreadsheetml/2006/main" ref="A1:J11" displayName="Table_6" name="Table_6" id="6">
  <tableColumns count="10">
    <tableColumn name="Dep_Prov_Mun" id="1"/>
    <tableColumn name="Sexo" id="2"/>
    <tableColumn name="Obrero o Empleado" id="3"/>
    <tableColumn name="Trabajadora/or del hogar" id="4"/>
    <tableColumn name="Trabajadora/or por cuenta propia" id="5"/>
    <tableColumn name="Empleadora/or o socia/o" id="6"/>
    <tableColumn name="Trabajadora/or familiar sin paga" id="7"/>
    <tableColumn name="Cooperativa de producción/servicios" id="8"/>
    <tableColumn name="Sin especificar" id="9"/>
    <tableColumn name="Total" id="10"/>
  </tableColumns>
  <tableStyleInfo name="CATEGORIA-OCUPACIONAL-LP-style" showColumnStripes="0" showFirstColumn="1" showLastColumn="1" showRowStripes="1"/>
</table>
</file>

<file path=xl/tables/table7.xml><?xml version="1.0" encoding="utf-8"?>
<table xmlns="http://schemas.openxmlformats.org/spreadsheetml/2006/main" ref="A1:F21" displayName="Table_7" name="Table_7" id="7">
  <tableColumns count="6">
    <tableColumn name="Año" id="1"/>
    <tableColumn name="Sexo" id="2"/>
    <tableColumn name="Inicial" id="3"/>
    <tableColumn name="Primaria" id="4"/>
    <tableColumn name="Secundaria" id="5"/>
    <tableColumn name="Total" id="6"/>
  </tableColumns>
  <tableStyleInfo name="ABAN-INTRA-ESC-A-style" showColumnStripes="0" showFirstColumn="1" showLastColumn="1" showRowStripes="1"/>
</table>
</file>

<file path=xl/tables/table8.xml><?xml version="1.0" encoding="utf-8"?>
<table xmlns="http://schemas.openxmlformats.org/spreadsheetml/2006/main" ref="A1:F21" displayName="Table_8" name="Table_8" id="8">
  <tableColumns count="6">
    <tableColumn name="Año" id="1"/>
    <tableColumn name="Sexo" id="2"/>
    <tableColumn name="Inicial" id="3"/>
    <tableColumn name="Primaria" id="4"/>
    <tableColumn name="Secundaria" id="5"/>
    <tableColumn name="Total" id="6"/>
  </tableColumns>
  <tableStyleInfo name="ABAN-INTRA-ESC-B-style" showColumnStripes="0" showFirstColumn="1" showLastColumn="1" showRowStripes="1"/>
</table>
</file>

<file path=xl/tables/table9.xml><?xml version="1.0" encoding="utf-8"?>
<table xmlns="http://schemas.openxmlformats.org/spreadsheetml/2006/main" ref="A1:F21" displayName="Table_9" name="Table_9" id="9">
  <tableColumns count="6">
    <tableColumn name="Año" id="1"/>
    <tableColumn name="Sexo" id="2"/>
    <tableColumn name="Inicial" id="3"/>
    <tableColumn name="Primaria" id="4"/>
    <tableColumn name="Secundaria" id="5"/>
    <tableColumn name="Total" id="6"/>
  </tableColumns>
  <tableStyleInfo name="ABAN-INTRA-ESC-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44" width="9.29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5" t="s">
        <v>43</v>
      </c>
    </row>
    <row r="2" ht="14.25" customHeight="1">
      <c r="A2" s="6" t="s">
        <v>44</v>
      </c>
      <c r="B2" s="7" t="s">
        <v>45</v>
      </c>
      <c r="C2" s="6">
        <v>27408.0</v>
      </c>
      <c r="D2" s="6">
        <v>27283.0</v>
      </c>
      <c r="E2" s="6">
        <v>27226.0</v>
      </c>
      <c r="F2" s="6">
        <v>27255.0</v>
      </c>
      <c r="G2" s="6">
        <v>27311.0</v>
      </c>
      <c r="H2" s="6">
        <v>27397.0</v>
      </c>
      <c r="I2" s="6">
        <v>27491.0</v>
      </c>
      <c r="J2" s="6">
        <v>27600.0</v>
      </c>
      <c r="K2" s="6">
        <v>27713.0</v>
      </c>
      <c r="L2" s="6">
        <v>27840.0</v>
      </c>
      <c r="M2" s="6">
        <v>27971.0</v>
      </c>
      <c r="N2" s="6">
        <v>28207.0</v>
      </c>
      <c r="O2" s="6">
        <v>28421.0</v>
      </c>
      <c r="P2" s="6">
        <v>28642.0</v>
      </c>
      <c r="Q2" s="6">
        <v>28772.0</v>
      </c>
      <c r="R2" s="6">
        <v>28832.0</v>
      </c>
      <c r="S2" s="6">
        <v>28812.0</v>
      </c>
      <c r="T2" s="6">
        <v>28652.0</v>
      </c>
      <c r="U2" s="6">
        <v>28422.0</v>
      </c>
      <c r="V2" s="6">
        <v>28120.0</v>
      </c>
      <c r="W2" s="6">
        <v>27800.0</v>
      </c>
      <c r="X2" s="6">
        <v>27481.0</v>
      </c>
      <c r="Y2" s="6">
        <v>27075.0</v>
      </c>
      <c r="Z2" s="6">
        <v>26677.0</v>
      </c>
      <c r="AA2" s="6">
        <v>26267.0</v>
      </c>
      <c r="AB2" s="6">
        <v>25858.0</v>
      </c>
      <c r="AC2" s="6">
        <v>25436.0</v>
      </c>
      <c r="AD2" s="6">
        <v>24995.0</v>
      </c>
      <c r="AE2" s="6">
        <v>24486.0</v>
      </c>
      <c r="AF2" s="6">
        <v>24068.0</v>
      </c>
      <c r="AG2" s="6">
        <v>114984.0</v>
      </c>
      <c r="AH2" s="6">
        <v>104574.0</v>
      </c>
      <c r="AI2" s="6">
        <v>94989.0</v>
      </c>
      <c r="AJ2" s="6">
        <v>83901.0</v>
      </c>
      <c r="AK2" s="6">
        <v>73427.0</v>
      </c>
      <c r="AL2" s="6">
        <v>61416.0</v>
      </c>
      <c r="AM2" s="6">
        <v>51082.0</v>
      </c>
      <c r="AN2" s="6">
        <v>41345.0</v>
      </c>
      <c r="AO2" s="6">
        <v>33338.0</v>
      </c>
      <c r="AP2" s="6">
        <v>24651.0</v>
      </c>
      <c r="AQ2" s="6">
        <v>25337.0</v>
      </c>
      <c r="AR2" s="6">
        <v>1528562.0</v>
      </c>
    </row>
    <row r="3" ht="14.25" customHeight="1">
      <c r="A3" s="6" t="s">
        <v>44</v>
      </c>
      <c r="B3" s="8" t="s">
        <v>46</v>
      </c>
      <c r="C3" s="6">
        <v>26118.0</v>
      </c>
      <c r="D3" s="6">
        <v>26077.0</v>
      </c>
      <c r="E3" s="6">
        <v>26102.0</v>
      </c>
      <c r="F3" s="6">
        <v>26180.0</v>
      </c>
      <c r="G3" s="6">
        <v>26279.0</v>
      </c>
      <c r="H3" s="6">
        <v>26393.0</v>
      </c>
      <c r="I3" s="6">
        <v>26521.0</v>
      </c>
      <c r="J3" s="6">
        <v>26647.0</v>
      </c>
      <c r="K3" s="6">
        <v>26776.0</v>
      </c>
      <c r="L3" s="6">
        <v>26916.0</v>
      </c>
      <c r="M3" s="6">
        <v>27058.0</v>
      </c>
      <c r="N3" s="6">
        <v>27370.0</v>
      </c>
      <c r="O3" s="6">
        <v>27542.0</v>
      </c>
      <c r="P3" s="6">
        <v>27698.0</v>
      </c>
      <c r="Q3" s="6">
        <v>27794.0</v>
      </c>
      <c r="R3" s="6">
        <v>27824.0</v>
      </c>
      <c r="S3" s="6">
        <v>27819.0</v>
      </c>
      <c r="T3" s="6">
        <v>27716.0</v>
      </c>
      <c r="U3" s="6">
        <v>27592.0</v>
      </c>
      <c r="V3" s="6">
        <v>27409.0</v>
      </c>
      <c r="W3" s="6">
        <v>27194.0</v>
      </c>
      <c r="X3" s="6">
        <v>26941.0</v>
      </c>
      <c r="Y3" s="6">
        <v>26632.0</v>
      </c>
      <c r="Z3" s="6">
        <v>26317.0</v>
      </c>
      <c r="AA3" s="6">
        <v>26005.0</v>
      </c>
      <c r="AB3" s="6">
        <v>25701.0</v>
      </c>
      <c r="AC3" s="6">
        <v>25387.0</v>
      </c>
      <c r="AD3" s="6">
        <v>25021.0</v>
      </c>
      <c r="AE3" s="6">
        <v>24538.0</v>
      </c>
      <c r="AF3" s="6">
        <v>24092.0</v>
      </c>
      <c r="AG3" s="6">
        <v>115112.0</v>
      </c>
      <c r="AH3" s="6">
        <v>105861.0</v>
      </c>
      <c r="AI3" s="6">
        <v>97494.0</v>
      </c>
      <c r="AJ3" s="6">
        <v>87675.0</v>
      </c>
      <c r="AK3" s="6">
        <v>77725.0</v>
      </c>
      <c r="AL3" s="6">
        <v>65875.0</v>
      </c>
      <c r="AM3" s="6">
        <v>55348.0</v>
      </c>
      <c r="AN3" s="6">
        <v>45511.0</v>
      </c>
      <c r="AO3" s="6">
        <v>37669.0</v>
      </c>
      <c r="AP3" s="6">
        <v>28821.0</v>
      </c>
      <c r="AQ3" s="6">
        <v>36668.0</v>
      </c>
      <c r="AR3" s="6">
        <v>1551418.0</v>
      </c>
    </row>
    <row r="4" ht="14.25" customHeight="1">
      <c r="A4" s="6" t="s">
        <v>47</v>
      </c>
      <c r="B4" s="7" t="s">
        <v>45</v>
      </c>
      <c r="C4" s="9">
        <v>1165.0</v>
      </c>
      <c r="D4" s="9">
        <v>1126.0</v>
      </c>
      <c r="E4" s="9">
        <v>1131.0</v>
      </c>
      <c r="F4" s="9">
        <v>1139.0</v>
      </c>
      <c r="G4" s="9">
        <v>1093.0</v>
      </c>
      <c r="H4" s="9">
        <v>1123.0</v>
      </c>
      <c r="I4" s="9">
        <v>1082.0</v>
      </c>
      <c r="J4" s="9">
        <v>1079.0</v>
      </c>
      <c r="K4" s="9">
        <v>1049.0</v>
      </c>
      <c r="L4" s="9">
        <v>1011.0</v>
      </c>
      <c r="M4" s="9">
        <v>982.0</v>
      </c>
      <c r="N4" s="9">
        <v>955.0</v>
      </c>
      <c r="O4" s="9">
        <v>957.0</v>
      </c>
      <c r="P4" s="9">
        <v>967.0</v>
      </c>
      <c r="Q4" s="9">
        <v>997.0</v>
      </c>
      <c r="R4" s="9">
        <v>970.0</v>
      </c>
      <c r="S4" s="9">
        <v>1010.0</v>
      </c>
      <c r="T4" s="9">
        <v>1001.0</v>
      </c>
      <c r="U4" s="9">
        <v>981.0</v>
      </c>
      <c r="V4" s="9">
        <v>951.0</v>
      </c>
      <c r="W4" s="9">
        <v>930.0</v>
      </c>
      <c r="X4" s="9">
        <v>911.0</v>
      </c>
      <c r="Y4" s="9">
        <v>914.0</v>
      </c>
      <c r="Z4" s="9">
        <v>992.0</v>
      </c>
      <c r="AA4" s="9">
        <v>1005.0</v>
      </c>
      <c r="AB4" s="9">
        <v>991.0</v>
      </c>
      <c r="AC4" s="9">
        <v>973.0</v>
      </c>
      <c r="AD4" s="9">
        <v>999.0</v>
      </c>
      <c r="AE4" s="9">
        <v>985.0</v>
      </c>
      <c r="AF4" s="9">
        <v>865.0</v>
      </c>
      <c r="AG4" s="9">
        <v>4352.0</v>
      </c>
      <c r="AH4" s="9">
        <v>3554.0</v>
      </c>
      <c r="AI4" s="9">
        <v>3475.0</v>
      </c>
      <c r="AJ4" s="9">
        <v>3254.0</v>
      </c>
      <c r="AK4" s="9">
        <v>2725.0</v>
      </c>
      <c r="AL4" s="9">
        <v>2066.0</v>
      </c>
      <c r="AM4" s="9">
        <v>1723.0</v>
      </c>
      <c r="AN4" s="9">
        <v>1314.0</v>
      </c>
      <c r="AO4" s="9">
        <v>1089.0</v>
      </c>
      <c r="AP4" s="9">
        <v>740.0</v>
      </c>
      <c r="AQ4" s="9">
        <v>578.0</v>
      </c>
      <c r="AR4" s="9">
        <v>55204.0</v>
      </c>
    </row>
    <row r="5" ht="14.25" customHeight="1">
      <c r="A5" s="6" t="s">
        <v>47</v>
      </c>
      <c r="B5" s="8" t="s">
        <v>46</v>
      </c>
      <c r="C5" s="9">
        <v>1158.0</v>
      </c>
      <c r="D5" s="9">
        <v>1118.0</v>
      </c>
      <c r="E5" s="9">
        <v>1099.0</v>
      </c>
      <c r="F5" s="9">
        <v>1101.0</v>
      </c>
      <c r="G5" s="9">
        <v>1057.0</v>
      </c>
      <c r="H5" s="9">
        <v>1081.0</v>
      </c>
      <c r="I5" s="9">
        <v>1040.0</v>
      </c>
      <c r="J5" s="9">
        <v>1035.0</v>
      </c>
      <c r="K5" s="9">
        <v>995.0</v>
      </c>
      <c r="L5" s="9">
        <v>957.0</v>
      </c>
      <c r="M5" s="9">
        <v>921.0</v>
      </c>
      <c r="N5" s="9">
        <v>889.0</v>
      </c>
      <c r="O5" s="9">
        <v>881.0</v>
      </c>
      <c r="P5" s="9">
        <v>876.0</v>
      </c>
      <c r="Q5" s="9">
        <v>897.0</v>
      </c>
      <c r="R5" s="9">
        <v>869.0</v>
      </c>
      <c r="S5" s="9">
        <v>910.0</v>
      </c>
      <c r="T5" s="9">
        <v>904.0</v>
      </c>
      <c r="U5" s="9">
        <v>895.0</v>
      </c>
      <c r="V5" s="9">
        <v>875.0</v>
      </c>
      <c r="W5" s="9">
        <v>863.0</v>
      </c>
      <c r="X5" s="9">
        <v>850.0</v>
      </c>
      <c r="Y5" s="9">
        <v>842.0</v>
      </c>
      <c r="Z5" s="9">
        <v>905.0</v>
      </c>
      <c r="AA5" s="9">
        <v>907.0</v>
      </c>
      <c r="AB5" s="9">
        <v>874.0</v>
      </c>
      <c r="AC5" s="9">
        <v>845.0</v>
      </c>
      <c r="AD5" s="9">
        <v>850.0</v>
      </c>
      <c r="AE5" s="9">
        <v>819.0</v>
      </c>
      <c r="AF5" s="9">
        <v>746.0</v>
      </c>
      <c r="AG5" s="9">
        <v>3360.0</v>
      </c>
      <c r="AH5" s="9">
        <v>2995.0</v>
      </c>
      <c r="AI5" s="9">
        <v>2819.0</v>
      </c>
      <c r="AJ5" s="9">
        <v>2634.0</v>
      </c>
      <c r="AK5" s="9">
        <v>1944.0</v>
      </c>
      <c r="AL5" s="9">
        <v>1590.0</v>
      </c>
      <c r="AM5" s="9">
        <v>1394.0</v>
      </c>
      <c r="AN5" s="9">
        <v>991.0</v>
      </c>
      <c r="AO5" s="9">
        <v>889.0</v>
      </c>
      <c r="AP5" s="9">
        <v>540.0</v>
      </c>
      <c r="AQ5" s="9">
        <v>599.0</v>
      </c>
      <c r="AR5" s="9">
        <v>47814.0</v>
      </c>
    </row>
    <row r="6" ht="14.25" customHeight="1">
      <c r="A6" s="6" t="s">
        <v>48</v>
      </c>
      <c r="B6" s="7" t="s">
        <v>45</v>
      </c>
      <c r="C6" s="10">
        <v>517.0</v>
      </c>
      <c r="D6" s="10">
        <v>511.0</v>
      </c>
      <c r="E6" s="10">
        <v>525.0</v>
      </c>
      <c r="F6" s="10">
        <v>530.0</v>
      </c>
      <c r="G6" s="10">
        <v>506.0</v>
      </c>
      <c r="H6" s="10">
        <v>525.0</v>
      </c>
      <c r="I6" s="10">
        <v>490.0</v>
      </c>
      <c r="J6" s="10">
        <v>484.0</v>
      </c>
      <c r="K6" s="10">
        <v>457.0</v>
      </c>
      <c r="L6" s="10">
        <v>431.0</v>
      </c>
      <c r="M6" s="10">
        <v>414.0</v>
      </c>
      <c r="N6" s="10">
        <v>398.0</v>
      </c>
      <c r="O6" s="10">
        <v>397.0</v>
      </c>
      <c r="P6" s="10">
        <v>406.0</v>
      </c>
      <c r="Q6" s="10">
        <v>420.0</v>
      </c>
      <c r="R6" s="10">
        <v>382.0</v>
      </c>
      <c r="S6" s="10">
        <v>401.0</v>
      </c>
      <c r="T6" s="10">
        <v>405.0</v>
      </c>
      <c r="U6" s="10">
        <v>405.0</v>
      </c>
      <c r="V6" s="10">
        <v>401.0</v>
      </c>
      <c r="W6" s="10">
        <v>401.0</v>
      </c>
      <c r="X6" s="10">
        <v>398.0</v>
      </c>
      <c r="Y6" s="10">
        <v>401.0</v>
      </c>
      <c r="Z6" s="10">
        <v>434.0</v>
      </c>
      <c r="AA6" s="10">
        <v>436.0</v>
      </c>
      <c r="AB6" s="10">
        <v>428.0</v>
      </c>
      <c r="AC6" s="10">
        <v>418.0</v>
      </c>
      <c r="AD6" s="10">
        <v>429.0</v>
      </c>
      <c r="AE6" s="10">
        <v>418.0</v>
      </c>
      <c r="AF6" s="10">
        <v>348.0</v>
      </c>
      <c r="AG6" s="10">
        <v>1750.0</v>
      </c>
      <c r="AH6" s="10">
        <v>1348.0</v>
      </c>
      <c r="AI6" s="10">
        <v>1248.0</v>
      </c>
      <c r="AJ6" s="10">
        <v>1150.0</v>
      </c>
      <c r="AK6" s="10">
        <v>882.0</v>
      </c>
      <c r="AL6" s="10">
        <v>639.0</v>
      </c>
      <c r="AM6" s="10">
        <v>447.0</v>
      </c>
      <c r="AN6" s="10">
        <v>319.0</v>
      </c>
      <c r="AO6" s="10">
        <v>255.0</v>
      </c>
      <c r="AP6" s="10">
        <v>144.0</v>
      </c>
      <c r="AQ6" s="10">
        <v>124.0</v>
      </c>
      <c r="AR6" s="10">
        <v>21422.0</v>
      </c>
    </row>
    <row r="7" ht="14.25" customHeight="1">
      <c r="A7" s="6" t="s">
        <v>48</v>
      </c>
      <c r="B7" s="8" t="s">
        <v>46</v>
      </c>
      <c r="C7" s="10">
        <v>525.0</v>
      </c>
      <c r="D7" s="10">
        <v>502.0</v>
      </c>
      <c r="E7" s="10">
        <v>509.0</v>
      </c>
      <c r="F7" s="10">
        <v>517.0</v>
      </c>
      <c r="G7" s="10">
        <v>493.0</v>
      </c>
      <c r="H7" s="10">
        <v>507.0</v>
      </c>
      <c r="I7" s="10">
        <v>471.0</v>
      </c>
      <c r="J7" s="10">
        <v>459.0</v>
      </c>
      <c r="K7" s="10">
        <v>430.0</v>
      </c>
      <c r="L7" s="10">
        <v>407.0</v>
      </c>
      <c r="M7" s="10">
        <v>388.0</v>
      </c>
      <c r="N7" s="10">
        <v>367.0</v>
      </c>
      <c r="O7" s="10">
        <v>358.0</v>
      </c>
      <c r="P7" s="10">
        <v>357.0</v>
      </c>
      <c r="Q7" s="10">
        <v>369.0</v>
      </c>
      <c r="R7" s="10">
        <v>337.0</v>
      </c>
      <c r="S7" s="10">
        <v>362.0</v>
      </c>
      <c r="T7" s="10">
        <v>373.0</v>
      </c>
      <c r="U7" s="10">
        <v>379.0</v>
      </c>
      <c r="V7" s="10">
        <v>381.0</v>
      </c>
      <c r="W7" s="10">
        <v>383.0</v>
      </c>
      <c r="X7" s="10">
        <v>380.0</v>
      </c>
      <c r="Y7" s="10">
        <v>379.0</v>
      </c>
      <c r="Z7" s="10">
        <v>405.0</v>
      </c>
      <c r="AA7" s="10">
        <v>406.0</v>
      </c>
      <c r="AB7" s="10">
        <v>394.0</v>
      </c>
      <c r="AC7" s="10">
        <v>379.0</v>
      </c>
      <c r="AD7" s="10">
        <v>384.0</v>
      </c>
      <c r="AE7" s="10">
        <v>363.0</v>
      </c>
      <c r="AF7" s="10">
        <v>298.0</v>
      </c>
      <c r="AG7" s="10">
        <v>1271.0</v>
      </c>
      <c r="AH7" s="10">
        <v>1105.0</v>
      </c>
      <c r="AI7" s="10">
        <v>1044.0</v>
      </c>
      <c r="AJ7" s="10">
        <v>879.0</v>
      </c>
      <c r="AK7" s="10">
        <v>604.0</v>
      </c>
      <c r="AL7" s="10">
        <v>441.0</v>
      </c>
      <c r="AM7" s="10">
        <v>319.0</v>
      </c>
      <c r="AN7" s="10">
        <v>235.0</v>
      </c>
      <c r="AO7" s="10">
        <v>173.0</v>
      </c>
      <c r="AP7" s="10">
        <v>105.0</v>
      </c>
      <c r="AQ7" s="10">
        <v>130.0</v>
      </c>
      <c r="AR7" s="10">
        <v>18568.0</v>
      </c>
    </row>
    <row r="8" ht="14.25" customHeight="1">
      <c r="A8" s="6" t="s">
        <v>49</v>
      </c>
      <c r="B8" s="7" t="s">
        <v>45</v>
      </c>
      <c r="C8" s="10">
        <v>273.0</v>
      </c>
      <c r="D8" s="10">
        <v>268.0</v>
      </c>
      <c r="E8" s="10">
        <v>265.0</v>
      </c>
      <c r="F8" s="10">
        <v>267.0</v>
      </c>
      <c r="G8" s="10">
        <v>260.0</v>
      </c>
      <c r="H8" s="10">
        <v>261.0</v>
      </c>
      <c r="I8" s="10">
        <v>261.0</v>
      </c>
      <c r="J8" s="10">
        <v>264.0</v>
      </c>
      <c r="K8" s="10">
        <v>261.0</v>
      </c>
      <c r="L8" s="10">
        <v>256.0</v>
      </c>
      <c r="M8" s="10">
        <v>249.0</v>
      </c>
      <c r="N8" s="10">
        <v>243.0</v>
      </c>
      <c r="O8" s="10">
        <v>245.0</v>
      </c>
      <c r="P8" s="10">
        <v>251.0</v>
      </c>
      <c r="Q8" s="10">
        <v>260.0</v>
      </c>
      <c r="R8" s="10">
        <v>268.0</v>
      </c>
      <c r="S8" s="10">
        <v>280.0</v>
      </c>
      <c r="T8" s="10">
        <v>274.0</v>
      </c>
      <c r="U8" s="10">
        <v>263.0</v>
      </c>
      <c r="V8" s="10">
        <v>247.0</v>
      </c>
      <c r="W8" s="10">
        <v>231.0</v>
      </c>
      <c r="X8" s="10">
        <v>218.0</v>
      </c>
      <c r="Y8" s="10">
        <v>214.0</v>
      </c>
      <c r="Z8" s="10">
        <v>229.0</v>
      </c>
      <c r="AA8" s="10">
        <v>231.0</v>
      </c>
      <c r="AB8" s="10">
        <v>228.0</v>
      </c>
      <c r="AC8" s="10">
        <v>220.0</v>
      </c>
      <c r="AD8" s="10">
        <v>225.0</v>
      </c>
      <c r="AE8" s="10">
        <v>219.0</v>
      </c>
      <c r="AF8" s="10">
        <v>189.0</v>
      </c>
      <c r="AG8" s="10">
        <v>1000.0</v>
      </c>
      <c r="AH8" s="10">
        <v>874.0</v>
      </c>
      <c r="AI8" s="10">
        <v>877.0</v>
      </c>
      <c r="AJ8" s="10">
        <v>760.0</v>
      </c>
      <c r="AK8" s="10">
        <v>627.0</v>
      </c>
      <c r="AL8" s="10">
        <v>475.0</v>
      </c>
      <c r="AM8" s="10">
        <v>391.0</v>
      </c>
      <c r="AN8" s="10">
        <v>326.0</v>
      </c>
      <c r="AO8" s="10">
        <v>211.0</v>
      </c>
      <c r="AP8" s="10">
        <v>182.0</v>
      </c>
      <c r="AQ8" s="10">
        <v>110.0</v>
      </c>
      <c r="AR8" s="10">
        <v>13253.0</v>
      </c>
    </row>
    <row r="9" ht="14.25" customHeight="1">
      <c r="A9" s="6" t="s">
        <v>49</v>
      </c>
      <c r="B9" s="8" t="s">
        <v>46</v>
      </c>
      <c r="C9" s="10">
        <v>269.0</v>
      </c>
      <c r="D9" s="10">
        <v>267.0</v>
      </c>
      <c r="E9" s="10">
        <v>256.0</v>
      </c>
      <c r="F9" s="10">
        <v>252.0</v>
      </c>
      <c r="G9" s="10">
        <v>243.0</v>
      </c>
      <c r="H9" s="10">
        <v>241.0</v>
      </c>
      <c r="I9" s="10">
        <v>237.0</v>
      </c>
      <c r="J9" s="10">
        <v>239.0</v>
      </c>
      <c r="K9" s="10">
        <v>236.0</v>
      </c>
      <c r="L9" s="10">
        <v>233.0</v>
      </c>
      <c r="M9" s="10">
        <v>230.0</v>
      </c>
      <c r="N9" s="10">
        <v>227.0</v>
      </c>
      <c r="O9" s="10">
        <v>230.0</v>
      </c>
      <c r="P9" s="10">
        <v>232.0</v>
      </c>
      <c r="Q9" s="10">
        <v>235.0</v>
      </c>
      <c r="R9" s="10">
        <v>237.0</v>
      </c>
      <c r="S9" s="10">
        <v>240.0</v>
      </c>
      <c r="T9" s="10">
        <v>229.0</v>
      </c>
      <c r="U9" s="10">
        <v>218.0</v>
      </c>
      <c r="V9" s="10">
        <v>204.0</v>
      </c>
      <c r="W9" s="10">
        <v>196.0</v>
      </c>
      <c r="X9" s="10">
        <v>190.0</v>
      </c>
      <c r="Y9" s="10">
        <v>184.0</v>
      </c>
      <c r="Z9" s="10">
        <v>193.0</v>
      </c>
      <c r="AA9" s="10">
        <v>188.0</v>
      </c>
      <c r="AB9" s="10">
        <v>177.0</v>
      </c>
      <c r="AC9" s="10">
        <v>171.0</v>
      </c>
      <c r="AD9" s="10">
        <v>176.0</v>
      </c>
      <c r="AE9" s="10">
        <v>180.0</v>
      </c>
      <c r="AF9" s="10">
        <v>171.0</v>
      </c>
      <c r="AG9" s="10">
        <v>773.0</v>
      </c>
      <c r="AH9" s="10">
        <v>709.0</v>
      </c>
      <c r="AI9" s="10">
        <v>581.0</v>
      </c>
      <c r="AJ9" s="10">
        <v>591.0</v>
      </c>
      <c r="AK9" s="10">
        <v>393.0</v>
      </c>
      <c r="AL9" s="10">
        <v>351.0</v>
      </c>
      <c r="AM9" s="10">
        <v>334.0</v>
      </c>
      <c r="AN9" s="10">
        <v>200.0</v>
      </c>
      <c r="AO9" s="10">
        <v>175.0</v>
      </c>
      <c r="AP9" s="10">
        <v>86.0</v>
      </c>
      <c r="AQ9" s="10">
        <v>98.0</v>
      </c>
      <c r="AR9" s="10">
        <v>10872.0</v>
      </c>
    </row>
    <row r="10" ht="14.25" customHeight="1">
      <c r="A10" s="6" t="s">
        <v>50</v>
      </c>
      <c r="B10" s="7" t="s">
        <v>45</v>
      </c>
      <c r="C10" s="10">
        <v>176.0</v>
      </c>
      <c r="D10" s="10">
        <v>161.0</v>
      </c>
      <c r="E10" s="10">
        <v>160.0</v>
      </c>
      <c r="F10" s="10">
        <v>162.0</v>
      </c>
      <c r="G10" s="10">
        <v>157.0</v>
      </c>
      <c r="H10" s="10">
        <v>165.0</v>
      </c>
      <c r="I10" s="10">
        <v>161.0</v>
      </c>
      <c r="J10" s="10">
        <v>159.0</v>
      </c>
      <c r="K10" s="10">
        <v>157.0</v>
      </c>
      <c r="L10" s="10">
        <v>151.0</v>
      </c>
      <c r="M10" s="10">
        <v>148.0</v>
      </c>
      <c r="N10" s="10">
        <v>145.0</v>
      </c>
      <c r="O10" s="10">
        <v>146.0</v>
      </c>
      <c r="P10" s="10">
        <v>143.0</v>
      </c>
      <c r="Q10" s="10">
        <v>147.0</v>
      </c>
      <c r="R10" s="10">
        <v>148.0</v>
      </c>
      <c r="S10" s="10">
        <v>151.0</v>
      </c>
      <c r="T10" s="10">
        <v>144.0</v>
      </c>
      <c r="U10" s="10">
        <v>136.0</v>
      </c>
      <c r="V10" s="10">
        <v>127.0</v>
      </c>
      <c r="W10" s="10">
        <v>120.0</v>
      </c>
      <c r="X10" s="10">
        <v>117.0</v>
      </c>
      <c r="Y10" s="10">
        <v>118.0</v>
      </c>
      <c r="Z10" s="10">
        <v>131.0</v>
      </c>
      <c r="AA10" s="10">
        <v>138.0</v>
      </c>
      <c r="AB10" s="10">
        <v>139.0</v>
      </c>
      <c r="AC10" s="10">
        <v>141.0</v>
      </c>
      <c r="AD10" s="10">
        <v>147.0</v>
      </c>
      <c r="AE10" s="10">
        <v>147.0</v>
      </c>
      <c r="AF10" s="10">
        <v>136.0</v>
      </c>
      <c r="AG10" s="10">
        <v>695.0</v>
      </c>
      <c r="AH10" s="10">
        <v>551.0</v>
      </c>
      <c r="AI10" s="10">
        <v>558.0</v>
      </c>
      <c r="AJ10" s="10">
        <v>568.0</v>
      </c>
      <c r="AK10" s="10">
        <v>511.0</v>
      </c>
      <c r="AL10" s="10">
        <v>399.0</v>
      </c>
      <c r="AM10" s="10">
        <v>383.0</v>
      </c>
      <c r="AN10" s="10">
        <v>290.0</v>
      </c>
      <c r="AO10" s="10">
        <v>258.0</v>
      </c>
      <c r="AP10" s="10">
        <v>165.0</v>
      </c>
      <c r="AQ10" s="10">
        <v>134.0</v>
      </c>
      <c r="AR10" s="10">
        <v>8890.0</v>
      </c>
    </row>
    <row r="11" ht="14.25" customHeight="1">
      <c r="A11" s="6" t="s">
        <v>50</v>
      </c>
      <c r="B11" s="8" t="s">
        <v>46</v>
      </c>
      <c r="C11" s="10">
        <v>171.0</v>
      </c>
      <c r="D11" s="10">
        <v>151.0</v>
      </c>
      <c r="E11" s="10">
        <v>144.0</v>
      </c>
      <c r="F11" s="10">
        <v>146.0</v>
      </c>
      <c r="G11" s="10">
        <v>143.0</v>
      </c>
      <c r="H11" s="10">
        <v>153.0</v>
      </c>
      <c r="I11" s="10">
        <v>155.0</v>
      </c>
      <c r="J11" s="10">
        <v>158.0</v>
      </c>
      <c r="K11" s="10">
        <v>154.0</v>
      </c>
      <c r="L11" s="10">
        <v>148.0</v>
      </c>
      <c r="M11" s="10">
        <v>140.0</v>
      </c>
      <c r="N11" s="10">
        <v>136.0</v>
      </c>
      <c r="O11" s="10">
        <v>137.0</v>
      </c>
      <c r="P11" s="10">
        <v>134.0</v>
      </c>
      <c r="Q11" s="10">
        <v>142.0</v>
      </c>
      <c r="R11" s="10">
        <v>145.0</v>
      </c>
      <c r="S11" s="10">
        <v>154.0</v>
      </c>
      <c r="T11" s="10">
        <v>153.0</v>
      </c>
      <c r="U11" s="10">
        <v>150.0</v>
      </c>
      <c r="V11" s="10">
        <v>146.0</v>
      </c>
      <c r="W11" s="10">
        <v>141.0</v>
      </c>
      <c r="X11" s="10">
        <v>136.0</v>
      </c>
      <c r="Y11" s="10">
        <v>133.0</v>
      </c>
      <c r="Z11" s="10">
        <v>145.0</v>
      </c>
      <c r="AA11" s="10">
        <v>148.0</v>
      </c>
      <c r="AB11" s="10">
        <v>144.0</v>
      </c>
      <c r="AC11" s="10">
        <v>141.0</v>
      </c>
      <c r="AD11" s="10">
        <v>136.0</v>
      </c>
      <c r="AE11" s="10">
        <v>123.0</v>
      </c>
      <c r="AF11" s="10">
        <v>118.0</v>
      </c>
      <c r="AG11" s="10">
        <v>603.0</v>
      </c>
      <c r="AH11" s="10">
        <v>590.0</v>
      </c>
      <c r="AI11" s="10">
        <v>560.0</v>
      </c>
      <c r="AJ11" s="10">
        <v>578.0</v>
      </c>
      <c r="AK11" s="10">
        <v>424.0</v>
      </c>
      <c r="AL11" s="10">
        <v>353.0</v>
      </c>
      <c r="AM11" s="10">
        <v>314.0</v>
      </c>
      <c r="AN11" s="10">
        <v>263.0</v>
      </c>
      <c r="AO11" s="10">
        <v>249.0</v>
      </c>
      <c r="AP11" s="10">
        <v>184.0</v>
      </c>
      <c r="AQ11" s="10">
        <v>173.0</v>
      </c>
      <c r="AR11" s="10">
        <v>8616.0</v>
      </c>
    </row>
    <row r="12" ht="14.25" customHeight="1">
      <c r="A12" s="6" t="s">
        <v>51</v>
      </c>
      <c r="B12" s="7" t="s">
        <v>45</v>
      </c>
      <c r="C12" s="10">
        <v>148.0</v>
      </c>
      <c r="D12" s="10">
        <v>131.0</v>
      </c>
      <c r="E12" s="10">
        <v>129.0</v>
      </c>
      <c r="F12" s="10">
        <v>130.0</v>
      </c>
      <c r="G12" s="10">
        <v>124.0</v>
      </c>
      <c r="H12" s="10">
        <v>127.0</v>
      </c>
      <c r="I12" s="10">
        <v>124.0</v>
      </c>
      <c r="J12" s="10">
        <v>124.0</v>
      </c>
      <c r="K12" s="10">
        <v>126.0</v>
      </c>
      <c r="L12" s="10">
        <v>126.0</v>
      </c>
      <c r="M12" s="10">
        <v>126.0</v>
      </c>
      <c r="N12" s="10">
        <v>125.0</v>
      </c>
      <c r="O12" s="10">
        <v>125.0</v>
      </c>
      <c r="P12" s="10">
        <v>121.0</v>
      </c>
      <c r="Q12" s="10">
        <v>123.0</v>
      </c>
      <c r="R12" s="10">
        <v>122.0</v>
      </c>
      <c r="S12" s="10">
        <v>125.0</v>
      </c>
      <c r="T12" s="10">
        <v>125.0</v>
      </c>
      <c r="U12" s="10">
        <v>124.0</v>
      </c>
      <c r="V12" s="10">
        <v>123.0</v>
      </c>
      <c r="W12" s="10">
        <v>125.0</v>
      </c>
      <c r="X12" s="10">
        <v>125.0</v>
      </c>
      <c r="Y12" s="10">
        <v>126.0</v>
      </c>
      <c r="Z12" s="10">
        <v>137.0</v>
      </c>
      <c r="AA12" s="10">
        <v>137.0</v>
      </c>
      <c r="AB12" s="10">
        <v>134.0</v>
      </c>
      <c r="AC12" s="10">
        <v>132.0</v>
      </c>
      <c r="AD12" s="10">
        <v>137.0</v>
      </c>
      <c r="AE12" s="10">
        <v>138.0</v>
      </c>
      <c r="AF12" s="10">
        <v>123.0</v>
      </c>
      <c r="AG12" s="10">
        <v>626.0</v>
      </c>
      <c r="AH12" s="10">
        <v>526.0</v>
      </c>
      <c r="AI12" s="10">
        <v>545.0</v>
      </c>
      <c r="AJ12" s="10">
        <v>539.0</v>
      </c>
      <c r="AK12" s="10">
        <v>479.0</v>
      </c>
      <c r="AL12" s="10">
        <v>367.0</v>
      </c>
      <c r="AM12" s="10">
        <v>362.0</v>
      </c>
      <c r="AN12" s="10">
        <v>256.0</v>
      </c>
      <c r="AO12" s="10">
        <v>258.0</v>
      </c>
      <c r="AP12" s="10">
        <v>178.0</v>
      </c>
      <c r="AQ12" s="10">
        <v>156.0</v>
      </c>
      <c r="AR12" s="10">
        <v>8134.0</v>
      </c>
    </row>
    <row r="13" ht="14.25" customHeight="1">
      <c r="A13" s="6" t="s">
        <v>51</v>
      </c>
      <c r="B13" s="8" t="s">
        <v>46</v>
      </c>
      <c r="C13" s="10">
        <v>142.0</v>
      </c>
      <c r="D13" s="10">
        <v>140.0</v>
      </c>
      <c r="E13" s="10">
        <v>133.0</v>
      </c>
      <c r="F13" s="10">
        <v>130.0</v>
      </c>
      <c r="G13" s="10">
        <v>123.0</v>
      </c>
      <c r="H13" s="10">
        <v>125.0</v>
      </c>
      <c r="I13" s="10">
        <v>122.0</v>
      </c>
      <c r="J13" s="10">
        <v>123.0</v>
      </c>
      <c r="K13" s="10">
        <v>122.0</v>
      </c>
      <c r="L13" s="10">
        <v>119.0</v>
      </c>
      <c r="M13" s="10">
        <v>116.0</v>
      </c>
      <c r="N13" s="10">
        <v>114.0</v>
      </c>
      <c r="O13" s="10">
        <v>111.0</v>
      </c>
      <c r="P13" s="10">
        <v>108.0</v>
      </c>
      <c r="Q13" s="10">
        <v>107.0</v>
      </c>
      <c r="R13" s="10">
        <v>106.0</v>
      </c>
      <c r="S13" s="10">
        <v>110.0</v>
      </c>
      <c r="T13" s="10">
        <v>108.0</v>
      </c>
      <c r="U13" s="10">
        <v>107.0</v>
      </c>
      <c r="V13" s="10">
        <v>104.0</v>
      </c>
      <c r="W13" s="10">
        <v>103.0</v>
      </c>
      <c r="X13" s="10">
        <v>102.0</v>
      </c>
      <c r="Y13" s="10">
        <v>102.0</v>
      </c>
      <c r="Z13" s="10">
        <v>110.0</v>
      </c>
      <c r="AA13" s="10">
        <v>109.0</v>
      </c>
      <c r="AB13" s="10">
        <v>103.0</v>
      </c>
      <c r="AC13" s="10">
        <v>98.0</v>
      </c>
      <c r="AD13" s="10">
        <v>99.0</v>
      </c>
      <c r="AE13" s="10">
        <v>99.0</v>
      </c>
      <c r="AF13" s="10">
        <v>95.0</v>
      </c>
      <c r="AG13" s="10">
        <v>488.0</v>
      </c>
      <c r="AH13" s="10">
        <v>415.0</v>
      </c>
      <c r="AI13" s="10">
        <v>446.0</v>
      </c>
      <c r="AJ13" s="10">
        <v>414.0</v>
      </c>
      <c r="AK13" s="10">
        <v>362.0</v>
      </c>
      <c r="AL13" s="10">
        <v>287.0</v>
      </c>
      <c r="AM13" s="10">
        <v>293.0</v>
      </c>
      <c r="AN13" s="10">
        <v>219.0</v>
      </c>
      <c r="AO13" s="10">
        <v>197.0</v>
      </c>
      <c r="AP13" s="10">
        <v>120.0</v>
      </c>
      <c r="AQ13" s="10">
        <v>146.0</v>
      </c>
      <c r="AR13" s="10">
        <v>6777.0</v>
      </c>
    </row>
    <row r="14" ht="14.25" customHeight="1">
      <c r="A14" s="6" t="s">
        <v>52</v>
      </c>
      <c r="B14" s="7" t="s">
        <v>45</v>
      </c>
      <c r="C14" s="10">
        <v>51.0</v>
      </c>
      <c r="D14" s="10">
        <v>55.0</v>
      </c>
      <c r="E14" s="10">
        <v>52.0</v>
      </c>
      <c r="F14" s="10">
        <v>50.0</v>
      </c>
      <c r="G14" s="10">
        <v>46.0</v>
      </c>
      <c r="H14" s="10">
        <v>45.0</v>
      </c>
      <c r="I14" s="10">
        <v>46.0</v>
      </c>
      <c r="J14" s="10">
        <v>48.0</v>
      </c>
      <c r="K14" s="10">
        <v>48.0</v>
      </c>
      <c r="L14" s="10">
        <v>47.0</v>
      </c>
      <c r="M14" s="10">
        <v>45.0</v>
      </c>
      <c r="N14" s="10">
        <v>44.0</v>
      </c>
      <c r="O14" s="10">
        <v>44.0</v>
      </c>
      <c r="P14" s="10">
        <v>46.0</v>
      </c>
      <c r="Q14" s="10">
        <v>47.0</v>
      </c>
      <c r="R14" s="10">
        <v>50.0</v>
      </c>
      <c r="S14" s="10">
        <v>53.0</v>
      </c>
      <c r="T14" s="10">
        <v>53.0</v>
      </c>
      <c r="U14" s="10">
        <v>53.0</v>
      </c>
      <c r="V14" s="10">
        <v>53.0</v>
      </c>
      <c r="W14" s="10">
        <v>53.0</v>
      </c>
      <c r="X14" s="10">
        <v>53.0</v>
      </c>
      <c r="Y14" s="10">
        <v>55.0</v>
      </c>
      <c r="Z14" s="10">
        <v>61.0</v>
      </c>
      <c r="AA14" s="10">
        <v>63.0</v>
      </c>
      <c r="AB14" s="10">
        <v>62.0</v>
      </c>
      <c r="AC14" s="10">
        <v>62.0</v>
      </c>
      <c r="AD14" s="10">
        <v>61.0</v>
      </c>
      <c r="AE14" s="10">
        <v>63.0</v>
      </c>
      <c r="AF14" s="10">
        <v>69.0</v>
      </c>
      <c r="AG14" s="10">
        <v>281.0</v>
      </c>
      <c r="AH14" s="10">
        <v>255.0</v>
      </c>
      <c r="AI14" s="10">
        <v>247.0</v>
      </c>
      <c r="AJ14" s="10">
        <v>237.0</v>
      </c>
      <c r="AK14" s="10">
        <v>226.0</v>
      </c>
      <c r="AL14" s="10">
        <v>186.0</v>
      </c>
      <c r="AM14" s="10">
        <v>140.0</v>
      </c>
      <c r="AN14" s="10">
        <v>123.0</v>
      </c>
      <c r="AO14" s="10">
        <v>107.0</v>
      </c>
      <c r="AP14" s="10">
        <v>71.0</v>
      </c>
      <c r="AQ14" s="10">
        <v>54.0</v>
      </c>
      <c r="AR14" s="10">
        <v>3505.0</v>
      </c>
    </row>
    <row r="15" ht="14.25" customHeight="1">
      <c r="A15" s="6" t="s">
        <v>52</v>
      </c>
      <c r="B15" s="8" t="s">
        <v>46</v>
      </c>
      <c r="C15" s="10">
        <v>51.0</v>
      </c>
      <c r="D15" s="10">
        <v>58.0</v>
      </c>
      <c r="E15" s="10">
        <v>57.0</v>
      </c>
      <c r="F15" s="10">
        <v>56.0</v>
      </c>
      <c r="G15" s="10">
        <v>55.0</v>
      </c>
      <c r="H15" s="10">
        <v>55.0</v>
      </c>
      <c r="I15" s="10">
        <v>55.0</v>
      </c>
      <c r="J15" s="10">
        <v>56.0</v>
      </c>
      <c r="K15" s="10">
        <v>53.0</v>
      </c>
      <c r="L15" s="10">
        <v>50.0</v>
      </c>
      <c r="M15" s="10">
        <v>47.0</v>
      </c>
      <c r="N15" s="10">
        <v>45.0</v>
      </c>
      <c r="O15" s="10">
        <v>45.0</v>
      </c>
      <c r="P15" s="10">
        <v>45.0</v>
      </c>
      <c r="Q15" s="10">
        <v>44.0</v>
      </c>
      <c r="R15" s="10">
        <v>44.0</v>
      </c>
      <c r="S15" s="10">
        <v>44.0</v>
      </c>
      <c r="T15" s="10">
        <v>41.0</v>
      </c>
      <c r="U15" s="10">
        <v>41.0</v>
      </c>
      <c r="V15" s="10">
        <v>40.0</v>
      </c>
      <c r="W15" s="10">
        <v>40.0</v>
      </c>
      <c r="X15" s="10">
        <v>42.0</v>
      </c>
      <c r="Y15" s="10">
        <v>44.0</v>
      </c>
      <c r="Z15" s="10">
        <v>52.0</v>
      </c>
      <c r="AA15" s="10">
        <v>56.0</v>
      </c>
      <c r="AB15" s="10">
        <v>56.0</v>
      </c>
      <c r="AC15" s="10">
        <v>56.0</v>
      </c>
      <c r="AD15" s="10">
        <v>55.0</v>
      </c>
      <c r="AE15" s="10">
        <v>54.0</v>
      </c>
      <c r="AF15" s="10">
        <v>64.0</v>
      </c>
      <c r="AG15" s="10">
        <v>225.0</v>
      </c>
      <c r="AH15" s="10">
        <v>176.0</v>
      </c>
      <c r="AI15" s="10">
        <v>188.0</v>
      </c>
      <c r="AJ15" s="10">
        <v>172.0</v>
      </c>
      <c r="AK15" s="10">
        <v>161.0</v>
      </c>
      <c r="AL15" s="10">
        <v>158.0</v>
      </c>
      <c r="AM15" s="10">
        <v>134.0</v>
      </c>
      <c r="AN15" s="10">
        <v>74.0</v>
      </c>
      <c r="AO15" s="10">
        <v>95.0</v>
      </c>
      <c r="AP15" s="10">
        <v>45.0</v>
      </c>
      <c r="AQ15" s="10">
        <v>52.0</v>
      </c>
      <c r="AR15" s="10">
        <v>2981.0</v>
      </c>
    </row>
    <row r="16" ht="14.25" customHeight="1"/>
    <row r="17" ht="14.25" customHeight="1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ht="14.25" customHeight="1"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10.71"/>
  </cols>
  <sheetData>
    <row r="1" ht="14.25" customHeight="1">
      <c r="A1" s="28" t="s">
        <v>81</v>
      </c>
      <c r="B1" s="29" t="s">
        <v>1</v>
      </c>
      <c r="C1" s="29" t="s">
        <v>82</v>
      </c>
      <c r="D1" s="29" t="s">
        <v>83</v>
      </c>
      <c r="E1" s="29" t="s">
        <v>84</v>
      </c>
      <c r="F1" s="30" t="s">
        <v>59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31">
        <v>2013.0</v>
      </c>
      <c r="B2" s="20" t="s">
        <v>45</v>
      </c>
      <c r="C2" s="32">
        <v>9.8</v>
      </c>
      <c r="D2" s="32">
        <v>0.22</v>
      </c>
      <c r="E2" s="32">
        <v>6.02</v>
      </c>
      <c r="F2" s="33">
        <v>3.67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31">
        <v>2013.0</v>
      </c>
      <c r="B3" s="20" t="s">
        <v>46</v>
      </c>
      <c r="C3" s="32">
        <v>7.46</v>
      </c>
      <c r="D3" s="32">
        <v>0.23</v>
      </c>
      <c r="E3" s="32">
        <v>4.39</v>
      </c>
      <c r="F3" s="33">
        <v>2.63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31">
        <v>2014.0</v>
      </c>
      <c r="B4" s="20" t="s">
        <v>45</v>
      </c>
      <c r="C4" s="32">
        <v>5.34</v>
      </c>
      <c r="D4" s="32">
        <v>2.3</v>
      </c>
      <c r="E4" s="32">
        <v>5.67</v>
      </c>
      <c r="F4" s="33">
        <v>3.95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31">
        <v>2014.0</v>
      </c>
      <c r="B5" s="20" t="s">
        <v>46</v>
      </c>
      <c r="C5" s="32">
        <v>4.12</v>
      </c>
      <c r="D5" s="32">
        <v>3.21</v>
      </c>
      <c r="E5" s="32">
        <v>4.82</v>
      </c>
      <c r="F5" s="33">
        <v>3.87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31">
        <v>2015.0</v>
      </c>
      <c r="B6" s="20" t="s">
        <v>45</v>
      </c>
      <c r="C6" s="32">
        <v>5.91</v>
      </c>
      <c r="D6" s="32">
        <v>2.58</v>
      </c>
      <c r="E6" s="32">
        <v>4.78</v>
      </c>
      <c r="F6" s="33">
        <v>3.82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31">
        <v>2015.0</v>
      </c>
      <c r="B7" s="20" t="s">
        <v>46</v>
      </c>
      <c r="C7" s="32">
        <v>6.23</v>
      </c>
      <c r="D7" s="32">
        <v>2.76</v>
      </c>
      <c r="E7" s="32">
        <v>4.41</v>
      </c>
      <c r="F7" s="33">
        <v>3.86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31">
        <v>2016.0</v>
      </c>
      <c r="B8" s="20" t="s">
        <v>45</v>
      </c>
      <c r="C8" s="32">
        <v>6.06</v>
      </c>
      <c r="D8" s="32">
        <v>2.99</v>
      </c>
      <c r="E8" s="32">
        <v>6.05</v>
      </c>
      <c r="F8" s="33">
        <v>4.51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31">
        <v>2016.0</v>
      </c>
      <c r="B9" s="20" t="s">
        <v>46</v>
      </c>
      <c r="C9" s="32">
        <v>9.51</v>
      </c>
      <c r="D9" s="32">
        <v>2.12</v>
      </c>
      <c r="E9" s="32">
        <v>4.34</v>
      </c>
      <c r="F9" s="33">
        <v>3.97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31">
        <v>2017.0</v>
      </c>
      <c r="B10" s="20" t="s">
        <v>45</v>
      </c>
      <c r="C10" s="32">
        <v>2.0</v>
      </c>
      <c r="D10" s="32">
        <v>1.73</v>
      </c>
      <c r="E10" s="32">
        <v>7.28</v>
      </c>
      <c r="F10" s="33">
        <v>3.85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31">
        <v>2017.0</v>
      </c>
      <c r="B11" s="20" t="s">
        <v>46</v>
      </c>
      <c r="C11" s="32">
        <v>4.65</v>
      </c>
      <c r="D11" s="32">
        <v>0.96</v>
      </c>
      <c r="E11" s="32">
        <v>4.63</v>
      </c>
      <c r="F11" s="33">
        <v>2.7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31">
        <v>2018.0</v>
      </c>
      <c r="B12" s="20" t="s">
        <v>45</v>
      </c>
      <c r="C12" s="32">
        <v>5.08</v>
      </c>
      <c r="D12" s="32">
        <v>2.31</v>
      </c>
      <c r="E12" s="32">
        <v>6.22</v>
      </c>
      <c r="F12" s="33">
        <v>4.1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31">
        <v>2018.0</v>
      </c>
      <c r="B13" s="20" t="s">
        <v>46</v>
      </c>
      <c r="C13" s="32">
        <v>5.02</v>
      </c>
      <c r="D13" s="32">
        <v>1.66</v>
      </c>
      <c r="E13" s="32">
        <v>4.01</v>
      </c>
      <c r="F13" s="33">
        <v>2.95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31">
        <v>2019.0</v>
      </c>
      <c r="B14" s="20" t="s">
        <v>45</v>
      </c>
      <c r="C14" s="32">
        <v>4.18</v>
      </c>
      <c r="D14" s="32">
        <v>2.72</v>
      </c>
      <c r="E14" s="32">
        <v>6.59</v>
      </c>
      <c r="F14" s="33">
        <v>4.32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31">
        <v>2019.0</v>
      </c>
      <c r="B15" s="20" t="s">
        <v>46</v>
      </c>
      <c r="C15" s="32">
        <v>4.07</v>
      </c>
      <c r="D15" s="32">
        <v>2.27</v>
      </c>
      <c r="E15" s="32">
        <v>3.7</v>
      </c>
      <c r="F15" s="33">
        <v>3.02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31">
        <v>2021.0</v>
      </c>
      <c r="B16" s="20" t="s">
        <v>45</v>
      </c>
      <c r="C16" s="32">
        <v>0.93</v>
      </c>
      <c r="D16" s="32">
        <v>1.9</v>
      </c>
      <c r="E16" s="32">
        <v>5.29</v>
      </c>
      <c r="F16" s="33">
        <v>3.0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31">
        <v>2021.0</v>
      </c>
      <c r="B17" s="20" t="s">
        <v>46</v>
      </c>
      <c r="C17" s="32">
        <v>1.83</v>
      </c>
      <c r="D17" s="32">
        <v>1.5</v>
      </c>
      <c r="E17" s="32">
        <v>4.11</v>
      </c>
      <c r="F17" s="33">
        <v>2.46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31">
        <v>2022.0</v>
      </c>
      <c r="B18" s="20" t="s">
        <v>45</v>
      </c>
      <c r="C18" s="32">
        <v>2.52</v>
      </c>
      <c r="D18" s="32">
        <v>1.8</v>
      </c>
      <c r="E18" s="32">
        <v>4.77</v>
      </c>
      <c r="F18" s="33">
        <v>3.0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31">
        <v>2022.0</v>
      </c>
      <c r="B19" s="20" t="s">
        <v>46</v>
      </c>
      <c r="C19" s="32">
        <v>3.53</v>
      </c>
      <c r="D19" s="32">
        <v>2.1</v>
      </c>
      <c r="E19" s="32">
        <v>2.6</v>
      </c>
      <c r="F19" s="33">
        <v>2.47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31">
        <v>2023.0</v>
      </c>
      <c r="B20" s="20" t="s">
        <v>45</v>
      </c>
      <c r="C20" s="32">
        <v>3.44</v>
      </c>
      <c r="D20" s="32">
        <v>1.86</v>
      </c>
      <c r="E20" s="32">
        <v>5.41</v>
      </c>
      <c r="F20" s="33">
        <v>3.4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34">
        <v>2023.0</v>
      </c>
      <c r="B21" s="27" t="s">
        <v>46</v>
      </c>
      <c r="C21" s="35">
        <v>2.75</v>
      </c>
      <c r="D21" s="35">
        <v>0.8</v>
      </c>
      <c r="E21" s="35">
        <v>4.05</v>
      </c>
      <c r="F21" s="36">
        <v>2.32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4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4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4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4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4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4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4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4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4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4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4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4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4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4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4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4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4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4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10.71"/>
  </cols>
  <sheetData>
    <row r="1" ht="14.25" customHeight="1">
      <c r="A1" s="28" t="s">
        <v>81</v>
      </c>
      <c r="B1" s="29" t="s">
        <v>1</v>
      </c>
      <c r="C1" s="29" t="s">
        <v>82</v>
      </c>
      <c r="D1" s="29" t="s">
        <v>83</v>
      </c>
      <c r="E1" s="29" t="s">
        <v>84</v>
      </c>
      <c r="F1" s="30" t="s">
        <v>59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31">
        <v>2013.0</v>
      </c>
      <c r="B2" s="20" t="s">
        <v>45</v>
      </c>
      <c r="C2" s="32">
        <v>3.33</v>
      </c>
      <c r="D2" s="32">
        <v>0.33</v>
      </c>
      <c r="E2" s="32">
        <v>4.13</v>
      </c>
      <c r="F2" s="33">
        <v>2.05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31">
        <v>2013.0</v>
      </c>
      <c r="B3" s="20" t="s">
        <v>46</v>
      </c>
      <c r="C3" s="32">
        <v>4.17</v>
      </c>
      <c r="D3" s="32">
        <v>0.33</v>
      </c>
      <c r="E3" s="32">
        <v>1.79</v>
      </c>
      <c r="F3" s="33">
        <v>1.33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31">
        <v>2014.0</v>
      </c>
      <c r="B4" s="20" t="s">
        <v>45</v>
      </c>
      <c r="C4" s="32">
        <v>1.64</v>
      </c>
      <c r="D4" s="32">
        <v>1.25</v>
      </c>
      <c r="E4" s="32">
        <v>6.39</v>
      </c>
      <c r="F4" s="33">
        <v>3.17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31">
        <v>2014.0</v>
      </c>
      <c r="B5" s="20" t="s">
        <v>46</v>
      </c>
      <c r="C5" s="32">
        <v>2.63</v>
      </c>
      <c r="D5" s="32">
        <v>0.63</v>
      </c>
      <c r="E5" s="32">
        <v>2.73</v>
      </c>
      <c r="F5" s="33">
        <v>1.7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31">
        <v>2015.0</v>
      </c>
      <c r="B6" s="20" t="s">
        <v>45</v>
      </c>
      <c r="C6" s="32">
        <v>5.41</v>
      </c>
      <c r="D6" s="32">
        <v>1.0</v>
      </c>
      <c r="E6" s="32">
        <v>5.58</v>
      </c>
      <c r="F6" s="33">
        <v>3.29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31">
        <v>2015.0</v>
      </c>
      <c r="B7" s="20" t="s">
        <v>46</v>
      </c>
      <c r="C7" s="32">
        <v>8.22</v>
      </c>
      <c r="D7" s="32">
        <v>1.2</v>
      </c>
      <c r="E7" s="32">
        <v>1.28</v>
      </c>
      <c r="F7" s="33">
        <v>2.03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31">
        <v>2016.0</v>
      </c>
      <c r="B8" s="20" t="s">
        <v>45</v>
      </c>
      <c r="C8" s="32">
        <v>6.52</v>
      </c>
      <c r="D8" s="32">
        <v>2.72</v>
      </c>
      <c r="E8" s="32">
        <v>4.51</v>
      </c>
      <c r="F8" s="33">
        <v>3.97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31">
        <v>2016.0</v>
      </c>
      <c r="B9" s="20" t="s">
        <v>46</v>
      </c>
      <c r="C9" s="32">
        <v>5.68</v>
      </c>
      <c r="D9" s="32">
        <v>1.28</v>
      </c>
      <c r="E9" s="32">
        <v>2.08</v>
      </c>
      <c r="F9" s="33">
        <v>2.18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31">
        <v>2017.0</v>
      </c>
      <c r="B10" s="20" t="s">
        <v>45</v>
      </c>
      <c r="C10" s="32">
        <v>4.17</v>
      </c>
      <c r="D10" s="32">
        <v>3.77</v>
      </c>
      <c r="E10" s="32">
        <v>3.97</v>
      </c>
      <c r="F10" s="33">
        <v>3.9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31">
        <v>2017.0</v>
      </c>
      <c r="B11" s="20" t="s">
        <v>46</v>
      </c>
      <c r="C11" s="32">
        <v>6.17</v>
      </c>
      <c r="D11" s="32">
        <v>0.63</v>
      </c>
      <c r="E11" s="32">
        <v>2.09</v>
      </c>
      <c r="F11" s="33">
        <v>1.88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31">
        <v>2018.0</v>
      </c>
      <c r="B12" s="20" t="s">
        <v>45</v>
      </c>
      <c r="C12" s="32">
        <v>3.39</v>
      </c>
      <c r="D12" s="32">
        <v>0.74</v>
      </c>
      <c r="E12" s="32">
        <v>3.42</v>
      </c>
      <c r="F12" s="33">
        <v>2.19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31">
        <v>2018.0</v>
      </c>
      <c r="B13" s="20" t="s">
        <v>46</v>
      </c>
      <c r="C13" s="32">
        <v>7.23</v>
      </c>
      <c r="D13" s="32">
        <v>0.98</v>
      </c>
      <c r="E13" s="32">
        <v>3.73</v>
      </c>
      <c r="F13" s="33">
        <v>2.85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31">
        <v>2019.0</v>
      </c>
      <c r="B14" s="20" t="s">
        <v>45</v>
      </c>
      <c r="C14" s="32">
        <v>9.09</v>
      </c>
      <c r="D14" s="32">
        <v>2.02</v>
      </c>
      <c r="E14" s="32">
        <v>3.83</v>
      </c>
      <c r="F14" s="33">
        <v>3.64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31">
        <v>2019.0</v>
      </c>
      <c r="B15" s="20" t="s">
        <v>46</v>
      </c>
      <c r="C15" s="32">
        <v>0.0</v>
      </c>
      <c r="D15" s="32">
        <v>1.41</v>
      </c>
      <c r="E15" s="32">
        <v>1.3</v>
      </c>
      <c r="F15" s="33">
        <v>1.16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31">
        <v>2021.0</v>
      </c>
      <c r="B16" s="20" t="s">
        <v>45</v>
      </c>
      <c r="C16" s="32">
        <v>0.0</v>
      </c>
      <c r="D16" s="32">
        <v>0.38</v>
      </c>
      <c r="E16" s="32">
        <v>3.17</v>
      </c>
      <c r="F16" s="33">
        <v>1.42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31">
        <v>2021.0</v>
      </c>
      <c r="B17" s="20" t="s">
        <v>46</v>
      </c>
      <c r="C17" s="32">
        <v>0.0</v>
      </c>
      <c r="D17" s="32">
        <v>0.66</v>
      </c>
      <c r="E17" s="32">
        <v>1.11</v>
      </c>
      <c r="F17" s="33">
        <v>0.78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31">
        <v>2022.0</v>
      </c>
      <c r="B18" s="20" t="s">
        <v>45</v>
      </c>
      <c r="C18" s="32">
        <v>1.61</v>
      </c>
      <c r="D18" s="32">
        <v>0.73</v>
      </c>
      <c r="E18" s="32">
        <v>2.65</v>
      </c>
      <c r="F18" s="33">
        <v>1.6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31">
        <v>2022.0</v>
      </c>
      <c r="B19" s="20" t="s">
        <v>46</v>
      </c>
      <c r="C19" s="32">
        <v>2.78</v>
      </c>
      <c r="D19" s="32">
        <v>0.7</v>
      </c>
      <c r="E19" s="32">
        <v>2.96</v>
      </c>
      <c r="F19" s="33">
        <v>1.91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31">
        <v>2023.0</v>
      </c>
      <c r="B20" s="20" t="s">
        <v>45</v>
      </c>
      <c r="C20" s="32">
        <v>1.54</v>
      </c>
      <c r="D20" s="32">
        <v>0.74</v>
      </c>
      <c r="E20" s="32">
        <v>4.58</v>
      </c>
      <c r="F20" s="33">
        <v>2.43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34">
        <v>2023.0</v>
      </c>
      <c r="B21" s="27" t="s">
        <v>46</v>
      </c>
      <c r="C21" s="35">
        <v>0.0</v>
      </c>
      <c r="D21" s="35">
        <v>0.0</v>
      </c>
      <c r="E21" s="35" t="s">
        <v>85</v>
      </c>
      <c r="F21" s="36">
        <v>0.63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4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4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4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4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4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4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4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4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4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4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4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4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4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4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4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4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4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4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2" t="s">
        <v>53</v>
      </c>
      <c r="B1" s="12" t="s">
        <v>54</v>
      </c>
      <c r="C1" s="12" t="s">
        <v>55</v>
      </c>
      <c r="D1" s="13" t="s">
        <v>56</v>
      </c>
      <c r="E1" s="14" t="s">
        <v>57</v>
      </c>
      <c r="F1" s="14" t="s">
        <v>58</v>
      </c>
    </row>
    <row r="2" ht="14.25" customHeight="1">
      <c r="A2" s="9" t="s">
        <v>44</v>
      </c>
      <c r="B2" s="15">
        <v>65.0</v>
      </c>
      <c r="C2" s="15">
        <f>30.8</f>
        <v>30.8</v>
      </c>
      <c r="D2" s="15">
        <f>2.7</f>
        <v>2.7</v>
      </c>
      <c r="E2" s="15">
        <f>0.1</f>
        <v>0.1</v>
      </c>
      <c r="F2" s="15">
        <f>1.4</f>
        <v>1.4</v>
      </c>
    </row>
    <row r="3" ht="14.25" customHeight="1">
      <c r="A3" s="9" t="s">
        <v>47</v>
      </c>
      <c r="B3" s="15">
        <f>71.6</f>
        <v>71.6</v>
      </c>
      <c r="C3" s="15">
        <f>21.9</f>
        <v>21.9</v>
      </c>
      <c r="D3" s="15">
        <f>5.5</f>
        <v>5.5</v>
      </c>
      <c r="E3" s="15">
        <f>0.9</f>
        <v>0.9</v>
      </c>
      <c r="F3" s="15">
        <f>0.1</f>
        <v>0.1</v>
      </c>
    </row>
    <row r="4" ht="14.25" customHeight="1">
      <c r="A4" s="9" t="s">
        <v>48</v>
      </c>
      <c r="B4" s="15">
        <f>66</f>
        <v>66</v>
      </c>
      <c r="C4" s="15">
        <f>25.5</f>
        <v>25.5</v>
      </c>
      <c r="D4" s="15">
        <f>8.5</f>
        <v>8.5</v>
      </c>
      <c r="E4" s="15">
        <f t="shared" ref="E4:F4" si="1">0</f>
        <v>0</v>
      </c>
      <c r="F4" s="15">
        <f t="shared" si="1"/>
        <v>0</v>
      </c>
    </row>
    <row r="5" ht="14.25" customHeight="1">
      <c r="A5" s="9" t="s">
        <v>49</v>
      </c>
      <c r="B5" s="15">
        <f>73.2</f>
        <v>73.2</v>
      </c>
      <c r="C5" s="15">
        <f>15.3</f>
        <v>15.3</v>
      </c>
      <c r="D5" s="15">
        <f>7.7</f>
        <v>7.7</v>
      </c>
      <c r="E5" s="15">
        <v>3.7</v>
      </c>
      <c r="F5" s="15">
        <v>0.1</v>
      </c>
    </row>
    <row r="6" ht="14.25" customHeight="1">
      <c r="A6" s="9" t="s">
        <v>50</v>
      </c>
      <c r="B6" s="15">
        <f>81.8</f>
        <v>81.8</v>
      </c>
      <c r="C6" s="15">
        <f>16.5</f>
        <v>16.5</v>
      </c>
      <c r="D6" s="15">
        <f>1.4</f>
        <v>1.4</v>
      </c>
      <c r="E6" s="15">
        <f t="shared" ref="E6:E8" si="2">0</f>
        <v>0</v>
      </c>
      <c r="F6" s="15">
        <f>0.2</f>
        <v>0.2</v>
      </c>
    </row>
    <row r="7" ht="14.25" customHeight="1">
      <c r="A7" s="9" t="s">
        <v>51</v>
      </c>
      <c r="B7" s="15">
        <f>67.7</f>
        <v>67.7</v>
      </c>
      <c r="C7" s="15">
        <f>30.3</f>
        <v>30.3</v>
      </c>
      <c r="D7" s="15">
        <f>1.9</f>
        <v>1.9</v>
      </c>
      <c r="E7" s="15">
        <f t="shared" si="2"/>
        <v>0</v>
      </c>
      <c r="F7" s="15">
        <v>0.1</v>
      </c>
    </row>
    <row r="8" ht="14.25" customHeight="1">
      <c r="A8" s="16" t="s">
        <v>52</v>
      </c>
      <c r="B8" s="15">
        <f>81</f>
        <v>81</v>
      </c>
      <c r="C8" s="15">
        <f>18</f>
        <v>18</v>
      </c>
      <c r="D8" s="15">
        <f>0.8</f>
        <v>0.8</v>
      </c>
      <c r="E8" s="15">
        <f t="shared" si="2"/>
        <v>0</v>
      </c>
      <c r="F8" s="15">
        <f>0.2</f>
        <v>0.2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9" t="s">
        <v>53</v>
      </c>
      <c r="B1" s="9" t="s">
        <v>45</v>
      </c>
      <c r="C1" s="9" t="s">
        <v>46</v>
      </c>
      <c r="D1" s="9" t="s">
        <v>59</v>
      </c>
    </row>
    <row r="2" ht="14.25" customHeight="1">
      <c r="A2" s="9" t="s">
        <v>44</v>
      </c>
      <c r="B2" s="9">
        <f>98.3</f>
        <v>98.3</v>
      </c>
      <c r="C2" s="9">
        <f>92.7</f>
        <v>92.7</v>
      </c>
      <c r="D2" s="9">
        <f>95.4</f>
        <v>95.4</v>
      </c>
    </row>
    <row r="3" ht="14.25" customHeight="1">
      <c r="A3" s="9" t="s">
        <v>47</v>
      </c>
      <c r="B3" s="9">
        <f>97.6</f>
        <v>97.6</v>
      </c>
      <c r="C3" s="9">
        <f>92.3</f>
        <v>92.3</v>
      </c>
      <c r="D3" s="9">
        <f>95.1</f>
        <v>95.1</v>
      </c>
    </row>
    <row r="4" ht="14.25" customHeight="1">
      <c r="A4" s="9" t="s">
        <v>48</v>
      </c>
      <c r="B4" s="9">
        <f>97.8</f>
        <v>97.8</v>
      </c>
      <c r="C4" s="9">
        <f>93.2</f>
        <v>93.2</v>
      </c>
      <c r="D4" s="9">
        <f>95.7</f>
        <v>95.7</v>
      </c>
    </row>
    <row r="5" ht="14.25" customHeight="1">
      <c r="A5" s="9" t="s">
        <v>49</v>
      </c>
      <c r="B5" s="9">
        <f t="shared" ref="B5:B6" si="1">97.7</f>
        <v>97.7</v>
      </c>
      <c r="C5" s="9">
        <f>91.8</f>
        <v>91.8</v>
      </c>
      <c r="D5" s="9">
        <f>95.1</f>
        <v>95.1</v>
      </c>
    </row>
    <row r="6" ht="14.25" customHeight="1">
      <c r="A6" s="9" t="s">
        <v>50</v>
      </c>
      <c r="B6" s="9">
        <f t="shared" si="1"/>
        <v>97.7</v>
      </c>
      <c r="C6" s="9">
        <f>93.1</f>
        <v>93.1</v>
      </c>
      <c r="D6" s="9">
        <f>95.4</f>
        <v>95.4</v>
      </c>
    </row>
    <row r="7" ht="14.25" customHeight="1">
      <c r="A7" s="9" t="s">
        <v>51</v>
      </c>
      <c r="B7" s="9">
        <f>96.6</f>
        <v>96.6</v>
      </c>
      <c r="C7" s="9">
        <f>89.9</f>
        <v>89.9</v>
      </c>
      <c r="D7" s="9">
        <f>93.6</f>
        <v>93.6</v>
      </c>
    </row>
    <row r="8" ht="14.25" customHeight="1">
      <c r="A8" s="16" t="s">
        <v>52</v>
      </c>
      <c r="B8" s="9">
        <f>97.4</f>
        <v>97.4</v>
      </c>
      <c r="C8" s="9">
        <f t="shared" ref="C8:D8" si="2">93.3</f>
        <v>93.3</v>
      </c>
      <c r="D8" s="9">
        <f t="shared" si="2"/>
        <v>93.3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7" t="s">
        <v>53</v>
      </c>
      <c r="B1" s="9" t="s">
        <v>60</v>
      </c>
      <c r="C1" s="9" t="s">
        <v>61</v>
      </c>
      <c r="D1" s="9" t="s">
        <v>62</v>
      </c>
      <c r="E1" s="9" t="s">
        <v>63</v>
      </c>
      <c r="F1" s="9" t="s">
        <v>64</v>
      </c>
    </row>
    <row r="2" ht="14.25" customHeight="1">
      <c r="A2" s="9" t="s">
        <v>44</v>
      </c>
      <c r="B2" s="18">
        <f>71.25</f>
        <v>71.25</v>
      </c>
      <c r="C2" s="18">
        <f>81.94</f>
        <v>81.94</v>
      </c>
      <c r="D2" s="18">
        <f>65.21</f>
        <v>65.21</v>
      </c>
      <c r="E2" s="18">
        <f>47.2</f>
        <v>47.2</v>
      </c>
      <c r="F2" s="18">
        <f>56.05</f>
        <v>56.05</v>
      </c>
    </row>
    <row r="3" ht="14.25" customHeight="1">
      <c r="A3" s="9" t="s">
        <v>47</v>
      </c>
      <c r="B3" s="18">
        <f>48.01</f>
        <v>48.01</v>
      </c>
      <c r="C3" s="18">
        <f>57</f>
        <v>57</v>
      </c>
      <c r="D3" s="18">
        <f>42.2</f>
        <v>42.2</v>
      </c>
      <c r="E3" s="18">
        <f>13.01</f>
        <v>13.01</v>
      </c>
      <c r="F3" s="18">
        <f>39.47</f>
        <v>39.47</v>
      </c>
    </row>
    <row r="4" ht="14.25" customHeight="1">
      <c r="A4" s="9" t="s">
        <v>48</v>
      </c>
      <c r="B4" s="18">
        <f>20.72</f>
        <v>20.72</v>
      </c>
      <c r="C4" s="18">
        <f>38.25</f>
        <v>38.25</v>
      </c>
      <c r="D4" s="18">
        <f>29.53</f>
        <v>29.53</v>
      </c>
      <c r="E4" s="18">
        <f>7.24</f>
        <v>7.24</v>
      </c>
      <c r="F4" s="18">
        <f>30.64</f>
        <v>30.64</v>
      </c>
    </row>
    <row r="5" ht="14.25" customHeight="1">
      <c r="A5" s="9" t="s">
        <v>49</v>
      </c>
      <c r="B5" s="18">
        <f>56.07</f>
        <v>56.07</v>
      </c>
      <c r="C5" s="18">
        <f>55.12</f>
        <v>55.12</v>
      </c>
      <c r="D5" s="18">
        <f>54.27</f>
        <v>54.27</v>
      </c>
      <c r="E5" s="18">
        <f>9.32</f>
        <v>9.32</v>
      </c>
      <c r="F5" s="18">
        <f>36.4</f>
        <v>36.4</v>
      </c>
    </row>
    <row r="6" ht="14.25" customHeight="1">
      <c r="A6" s="9" t="s">
        <v>50</v>
      </c>
      <c r="B6" s="18">
        <f>77.55</f>
        <v>77.55</v>
      </c>
      <c r="C6" s="18">
        <f>81.03</f>
        <v>81.03</v>
      </c>
      <c r="D6" s="18">
        <f>43.13</f>
        <v>43.13</v>
      </c>
      <c r="E6" s="18">
        <f>19.89</f>
        <v>19.89</v>
      </c>
      <c r="F6" s="18">
        <f>56.65</f>
        <v>56.65</v>
      </c>
    </row>
    <row r="7" ht="14.25" customHeight="1">
      <c r="A7" s="9" t="s">
        <v>51</v>
      </c>
      <c r="B7" s="18">
        <f>62.24</f>
        <v>62.24</v>
      </c>
      <c r="C7" s="18">
        <f>66.59</f>
        <v>66.59</v>
      </c>
      <c r="D7" s="18">
        <f>42.82</f>
        <v>42.82</v>
      </c>
      <c r="E7" s="18">
        <f>18.5</f>
        <v>18.5</v>
      </c>
      <c r="F7" s="18">
        <f>40.94</f>
        <v>40.94</v>
      </c>
    </row>
    <row r="8" ht="14.25" customHeight="1">
      <c r="A8" s="16" t="s">
        <v>52</v>
      </c>
      <c r="B8" s="18">
        <f>59.14</f>
        <v>59.14</v>
      </c>
      <c r="C8" s="18">
        <f>85.05</f>
        <v>85.05</v>
      </c>
      <c r="D8" s="18">
        <f>64.51</f>
        <v>64.51</v>
      </c>
      <c r="E8" s="18">
        <f>28.25</f>
        <v>28.25</v>
      </c>
      <c r="F8" s="18">
        <f>54.55</f>
        <v>54.55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6" width="10.71"/>
  </cols>
  <sheetData>
    <row r="1" ht="14.25" customHeight="1">
      <c r="A1" s="19" t="s">
        <v>53</v>
      </c>
      <c r="B1" s="20" t="s">
        <v>65</v>
      </c>
      <c r="C1" s="20" t="s">
        <v>66</v>
      </c>
      <c r="D1" s="20" t="s">
        <v>67</v>
      </c>
      <c r="E1" s="20" t="s">
        <v>68</v>
      </c>
      <c r="F1" s="20" t="s">
        <v>69</v>
      </c>
      <c r="G1" s="20" t="s">
        <v>70</v>
      </c>
      <c r="H1" s="20" t="s">
        <v>71</v>
      </c>
      <c r="I1" s="20" t="s">
        <v>72</v>
      </c>
      <c r="J1" s="20" t="s">
        <v>73</v>
      </c>
      <c r="K1" s="21" t="s">
        <v>59</v>
      </c>
    </row>
    <row r="2" ht="14.25" customHeight="1">
      <c r="A2" s="9" t="s">
        <v>44</v>
      </c>
      <c r="B2" s="22">
        <f>716</f>
        <v>716</v>
      </c>
      <c r="C2" s="9">
        <v>475325.0</v>
      </c>
      <c r="D2" s="9">
        <v>213223.0</v>
      </c>
      <c r="E2" s="9">
        <v>106620.0</v>
      </c>
      <c r="F2" s="9">
        <v>38209.0</v>
      </c>
      <c r="G2" s="9">
        <v>10970.0</v>
      </c>
      <c r="H2" s="9">
        <v>4141.0</v>
      </c>
      <c r="I2" s="9">
        <v>1300.0</v>
      </c>
      <c r="J2" s="9">
        <v>2069.0</v>
      </c>
      <c r="K2" s="9">
        <v>852573.0</v>
      </c>
    </row>
    <row r="3" ht="14.25" customHeight="1">
      <c r="A3" s="9" t="s">
        <v>47</v>
      </c>
      <c r="B3" s="9">
        <v>26.0</v>
      </c>
      <c r="C3" s="9">
        <v>28002.0</v>
      </c>
      <c r="D3" s="9">
        <v>6657.0</v>
      </c>
      <c r="E3" s="9">
        <v>2010.0</v>
      </c>
      <c r="F3" s="9">
        <v>728.0</v>
      </c>
      <c r="G3" s="9">
        <v>186.0</v>
      </c>
      <c r="H3" s="9">
        <v>73.0</v>
      </c>
      <c r="I3" s="9">
        <v>32.0</v>
      </c>
      <c r="J3" s="9">
        <v>56.0</v>
      </c>
      <c r="K3" s="9">
        <v>37770.0</v>
      </c>
    </row>
    <row r="4" ht="14.25" customHeight="1">
      <c r="A4" s="9" t="s">
        <v>48</v>
      </c>
      <c r="B4" s="22">
        <v>5.0</v>
      </c>
      <c r="C4" s="9">
        <v>10779.0</v>
      </c>
      <c r="D4" s="9">
        <v>2044.0</v>
      </c>
      <c r="E4" s="9">
        <v>535.0</v>
      </c>
      <c r="F4" s="9">
        <v>189.0</v>
      </c>
      <c r="G4" s="9">
        <v>41.0</v>
      </c>
      <c r="H4" s="9">
        <v>19.0</v>
      </c>
      <c r="I4" s="9">
        <v>11.0</v>
      </c>
      <c r="J4" s="9">
        <v>15.0</v>
      </c>
      <c r="K4" s="9">
        <v>13638.0</v>
      </c>
    </row>
    <row r="5" ht="14.25" customHeight="1">
      <c r="A5" s="9" t="s">
        <v>49</v>
      </c>
      <c r="B5" s="22">
        <v>6.0</v>
      </c>
      <c r="C5" s="9">
        <v>6792.0</v>
      </c>
      <c r="D5" s="9">
        <v>1498.0</v>
      </c>
      <c r="E5" s="9">
        <v>601.0</v>
      </c>
      <c r="F5" s="9">
        <v>231.0</v>
      </c>
      <c r="G5" s="9">
        <v>76.0</v>
      </c>
      <c r="H5" s="9">
        <v>24.0</v>
      </c>
      <c r="I5" s="22">
        <v>4.0</v>
      </c>
      <c r="J5" s="22">
        <v>14.0</v>
      </c>
      <c r="K5" s="9">
        <v>9246.0</v>
      </c>
    </row>
    <row r="6" ht="14.25" customHeight="1">
      <c r="A6" s="9" t="s">
        <v>50</v>
      </c>
      <c r="B6" s="23">
        <v>6.0</v>
      </c>
      <c r="C6" s="9">
        <v>4016.0</v>
      </c>
      <c r="D6" s="9">
        <v>1381.0</v>
      </c>
      <c r="E6" s="9">
        <v>428.0</v>
      </c>
      <c r="F6" s="9">
        <v>167.0</v>
      </c>
      <c r="G6" s="9">
        <v>45.0</v>
      </c>
      <c r="H6" s="9">
        <v>16.0</v>
      </c>
      <c r="I6" s="9">
        <v>10.0</v>
      </c>
      <c r="J6" s="9">
        <v>10.0</v>
      </c>
      <c r="K6" s="9">
        <v>6079.0</v>
      </c>
    </row>
    <row r="7" ht="14.25" customHeight="1">
      <c r="A7" s="9" t="s">
        <v>51</v>
      </c>
      <c r="B7" s="22">
        <v>9.0</v>
      </c>
      <c r="C7" s="9">
        <v>4806.0</v>
      </c>
      <c r="D7" s="9">
        <v>1239.0</v>
      </c>
      <c r="E7" s="9">
        <v>304.0</v>
      </c>
      <c r="F7" s="9">
        <v>98.0</v>
      </c>
      <c r="G7" s="9">
        <v>18.0</v>
      </c>
      <c r="H7" s="22">
        <v>9.0</v>
      </c>
      <c r="I7" s="22">
        <v>6.0</v>
      </c>
      <c r="J7" s="22">
        <v>10.0</v>
      </c>
      <c r="K7" s="9">
        <v>6499.0</v>
      </c>
    </row>
    <row r="8" ht="14.25" customHeight="1">
      <c r="A8" s="16" t="s">
        <v>52</v>
      </c>
      <c r="B8" s="22">
        <v>0.0</v>
      </c>
      <c r="C8" s="9">
        <v>1609.0</v>
      </c>
      <c r="D8" s="9">
        <v>495.0</v>
      </c>
      <c r="E8" s="9">
        <v>142.0</v>
      </c>
      <c r="F8" s="9">
        <v>43.0</v>
      </c>
      <c r="G8" s="22">
        <v>6.0</v>
      </c>
      <c r="H8" s="22">
        <v>5.0</v>
      </c>
      <c r="I8" s="22">
        <v>1.0</v>
      </c>
      <c r="J8" s="22">
        <v>7.0</v>
      </c>
      <c r="K8" s="9">
        <v>2308.0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9.43"/>
  </cols>
  <sheetData>
    <row r="1" ht="14.25" customHeight="1">
      <c r="A1" s="19" t="s">
        <v>53</v>
      </c>
      <c r="B1" s="20" t="s">
        <v>1</v>
      </c>
      <c r="C1" s="20" t="s">
        <v>74</v>
      </c>
      <c r="D1" s="20" t="s">
        <v>75</v>
      </c>
      <c r="E1" s="20" t="s">
        <v>76</v>
      </c>
      <c r="F1" s="20" t="s">
        <v>77</v>
      </c>
      <c r="G1" s="20" t="s">
        <v>78</v>
      </c>
      <c r="H1" s="20" t="s">
        <v>79</v>
      </c>
      <c r="I1" s="20" t="s">
        <v>80</v>
      </c>
      <c r="J1" s="21" t="s">
        <v>59</v>
      </c>
    </row>
    <row r="2" ht="14.25" customHeight="1">
      <c r="A2" s="9" t="s">
        <v>48</v>
      </c>
      <c r="B2" s="20" t="s">
        <v>45</v>
      </c>
      <c r="C2" s="24">
        <v>1151.0</v>
      </c>
      <c r="D2" s="24">
        <v>0.0</v>
      </c>
      <c r="E2" s="24">
        <v>9707.0</v>
      </c>
      <c r="F2" s="6">
        <v>202.0</v>
      </c>
      <c r="G2" s="6">
        <v>475.0</v>
      </c>
      <c r="H2" s="6">
        <v>18.0</v>
      </c>
      <c r="I2" s="24">
        <v>1322.0</v>
      </c>
      <c r="J2" s="25">
        <f>SUM('CATEGORIA-OCUPACIONAL-LP'!$C2:$I2)</f>
        <v>12875</v>
      </c>
    </row>
    <row r="3" ht="14.25" customHeight="1">
      <c r="A3" s="9" t="s">
        <v>48</v>
      </c>
      <c r="B3" s="20" t="s">
        <v>46</v>
      </c>
      <c r="C3" s="6">
        <v>630.0</v>
      </c>
      <c r="D3" s="22">
        <v>8.0</v>
      </c>
      <c r="E3" s="24">
        <v>8120.0</v>
      </c>
      <c r="F3" s="6">
        <v>161.0</v>
      </c>
      <c r="G3" s="6">
        <v>417.0</v>
      </c>
      <c r="H3" s="6">
        <v>7.0</v>
      </c>
      <c r="I3" s="24">
        <v>1234.0</v>
      </c>
      <c r="J3" s="26">
        <f>SUM('CATEGORIA-OCUPACIONAL-LP'!$C3:$I3)</f>
        <v>10577</v>
      </c>
    </row>
    <row r="4" ht="14.25" customHeight="1">
      <c r="A4" s="9" t="s">
        <v>49</v>
      </c>
      <c r="B4" s="20" t="s">
        <v>45</v>
      </c>
      <c r="C4" s="24">
        <v>1462.0</v>
      </c>
      <c r="D4" s="22">
        <v>1.0</v>
      </c>
      <c r="E4" s="24">
        <v>5627.0</v>
      </c>
      <c r="F4" s="22">
        <v>128.0</v>
      </c>
      <c r="G4" s="6">
        <v>234.0</v>
      </c>
      <c r="H4" s="22">
        <v>16.0</v>
      </c>
      <c r="I4" s="6">
        <v>789.0</v>
      </c>
      <c r="J4" s="25">
        <f>SUM('CATEGORIA-OCUPACIONAL-LP'!$C4:$I4)</f>
        <v>8257</v>
      </c>
    </row>
    <row r="5" ht="14.25" customHeight="1">
      <c r="A5" s="9" t="s">
        <v>49</v>
      </c>
      <c r="B5" s="20" t="s">
        <v>46</v>
      </c>
      <c r="C5" s="6">
        <v>587.0</v>
      </c>
      <c r="D5" s="22">
        <v>42.0</v>
      </c>
      <c r="E5" s="24">
        <v>3670.0</v>
      </c>
      <c r="F5" s="22">
        <v>66.0</v>
      </c>
      <c r="G5" s="6">
        <v>217.0</v>
      </c>
      <c r="H5" s="22">
        <v>15.0</v>
      </c>
      <c r="I5" s="6">
        <v>794.0</v>
      </c>
      <c r="J5" s="26">
        <f>SUM('CATEGORIA-OCUPACIONAL-LP'!$C5:$I5)</f>
        <v>5391</v>
      </c>
    </row>
    <row r="6" ht="14.25" customHeight="1">
      <c r="A6" s="9" t="s">
        <v>50</v>
      </c>
      <c r="B6" s="20" t="s">
        <v>45</v>
      </c>
      <c r="C6" s="6">
        <v>640.0</v>
      </c>
      <c r="D6" s="22">
        <v>1.0</v>
      </c>
      <c r="E6" s="24">
        <v>4153.0</v>
      </c>
      <c r="F6" s="22">
        <v>102.0</v>
      </c>
      <c r="G6" s="6">
        <v>155.0</v>
      </c>
      <c r="H6" s="22">
        <v>10.0</v>
      </c>
      <c r="I6" s="6">
        <v>506.0</v>
      </c>
      <c r="J6" s="26">
        <f>SUM('CATEGORIA-OCUPACIONAL-LP'!$C6:$I6)</f>
        <v>5567</v>
      </c>
    </row>
    <row r="7" ht="14.25" customHeight="1">
      <c r="A7" s="9" t="s">
        <v>50</v>
      </c>
      <c r="B7" s="27" t="s">
        <v>46</v>
      </c>
      <c r="C7" s="6">
        <v>435.0</v>
      </c>
      <c r="D7" s="22">
        <v>21.0</v>
      </c>
      <c r="E7" s="24">
        <v>4056.0</v>
      </c>
      <c r="F7" s="22">
        <v>69.0</v>
      </c>
      <c r="G7" s="22">
        <v>144.0</v>
      </c>
      <c r="H7" s="22">
        <v>2.0</v>
      </c>
      <c r="I7" s="6">
        <v>578.0</v>
      </c>
      <c r="J7" s="26">
        <f>SUM('CATEGORIA-OCUPACIONAL-LP'!$C7:$I7)</f>
        <v>5305</v>
      </c>
    </row>
    <row r="8" ht="14.25" customHeight="1">
      <c r="A8" s="9" t="s">
        <v>51</v>
      </c>
      <c r="B8" s="27" t="s">
        <v>45</v>
      </c>
      <c r="C8" s="6">
        <v>842.0</v>
      </c>
      <c r="D8" s="23">
        <v>0.0</v>
      </c>
      <c r="E8" s="24">
        <v>4098.0</v>
      </c>
      <c r="F8" s="6">
        <v>422.0</v>
      </c>
      <c r="G8" s="6">
        <v>136.0</v>
      </c>
      <c r="H8" s="6">
        <v>197.0</v>
      </c>
      <c r="I8" s="6">
        <v>505.0</v>
      </c>
      <c r="J8" s="26">
        <f>SUM('CATEGORIA-OCUPACIONAL-LP'!$C8:$I8)</f>
        <v>6200</v>
      </c>
    </row>
    <row r="9" ht="14.25" customHeight="1">
      <c r="A9" s="9" t="s">
        <v>51</v>
      </c>
      <c r="B9" s="27" t="s">
        <v>46</v>
      </c>
      <c r="C9" s="6">
        <v>374.0</v>
      </c>
      <c r="D9" s="23">
        <v>45.0</v>
      </c>
      <c r="E9" s="24">
        <v>3171.0</v>
      </c>
      <c r="F9" s="6">
        <v>138.0</v>
      </c>
      <c r="G9" s="6">
        <v>117.0</v>
      </c>
      <c r="H9" s="6">
        <v>38.0</v>
      </c>
      <c r="I9" s="6">
        <v>433.0</v>
      </c>
      <c r="J9" s="26">
        <f>SUM('CATEGORIA-OCUPACIONAL-LP'!$C9:$I9)</f>
        <v>4316</v>
      </c>
    </row>
    <row r="10" ht="14.25" customHeight="1">
      <c r="A10" s="9" t="s">
        <v>52</v>
      </c>
      <c r="B10" s="27" t="s">
        <v>45</v>
      </c>
      <c r="C10" s="6">
        <v>538.0</v>
      </c>
      <c r="D10" s="22">
        <v>3.0</v>
      </c>
      <c r="E10" s="24">
        <v>1319.0</v>
      </c>
      <c r="F10" s="22">
        <v>122.0</v>
      </c>
      <c r="G10" s="6">
        <v>43.0</v>
      </c>
      <c r="H10" s="6">
        <v>19.0</v>
      </c>
      <c r="I10" s="6">
        <v>202.0</v>
      </c>
      <c r="J10" s="26">
        <f>SUM('CATEGORIA-OCUPACIONAL-LP'!$C10:$I10)</f>
        <v>2246</v>
      </c>
    </row>
    <row r="11" ht="14.25" customHeight="1">
      <c r="A11" s="9" t="s">
        <v>52</v>
      </c>
      <c r="B11" s="27" t="s">
        <v>46</v>
      </c>
      <c r="C11" s="6">
        <v>158.0</v>
      </c>
      <c r="D11" s="23">
        <v>24.0</v>
      </c>
      <c r="E11" s="23">
        <v>940.0</v>
      </c>
      <c r="F11" s="23">
        <v>16.0</v>
      </c>
      <c r="G11" s="23">
        <v>34.0</v>
      </c>
      <c r="H11" s="23">
        <v>2.0</v>
      </c>
      <c r="I11" s="23">
        <v>148.0</v>
      </c>
      <c r="J11" s="26">
        <f>SUM('CATEGORIA-OCUPACIONAL-LP'!$C11:$I11)</f>
        <v>1322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8" t="s">
        <v>81</v>
      </c>
      <c r="B1" s="29" t="s">
        <v>1</v>
      </c>
      <c r="C1" s="29" t="s">
        <v>82</v>
      </c>
      <c r="D1" s="29" t="s">
        <v>83</v>
      </c>
      <c r="E1" s="29" t="s">
        <v>84</v>
      </c>
      <c r="F1" s="30" t="s">
        <v>59</v>
      </c>
    </row>
    <row r="2" ht="14.25" customHeight="1">
      <c r="A2" s="31">
        <v>2013.0</v>
      </c>
      <c r="B2" s="20" t="s">
        <v>45</v>
      </c>
      <c r="C2" s="32">
        <v>3.07</v>
      </c>
      <c r="D2" s="32">
        <v>2.05</v>
      </c>
      <c r="E2" s="32">
        <v>6.58</v>
      </c>
      <c r="F2" s="33">
        <v>3.7</v>
      </c>
    </row>
    <row r="3" ht="14.25" customHeight="1">
      <c r="A3" s="31">
        <v>2013.0</v>
      </c>
      <c r="B3" s="20" t="s">
        <v>46</v>
      </c>
      <c r="C3" s="32">
        <v>3.55</v>
      </c>
      <c r="D3" s="32">
        <v>2.66</v>
      </c>
      <c r="E3" s="32">
        <v>6.31</v>
      </c>
      <c r="F3" s="33">
        <v>3.89</v>
      </c>
    </row>
    <row r="4" ht="14.25" customHeight="1">
      <c r="A4" s="31">
        <v>2014.0</v>
      </c>
      <c r="B4" s="20" t="s">
        <v>45</v>
      </c>
      <c r="C4" s="32">
        <v>1.98</v>
      </c>
      <c r="D4" s="32">
        <v>1.99</v>
      </c>
      <c r="E4" s="32">
        <v>6.0</v>
      </c>
      <c r="F4" s="33">
        <v>3.39</v>
      </c>
    </row>
    <row r="5" ht="14.25" customHeight="1">
      <c r="A5" s="31">
        <v>2014.0</v>
      </c>
      <c r="B5" s="20" t="s">
        <v>46</v>
      </c>
      <c r="C5" s="32">
        <v>1.33</v>
      </c>
      <c r="D5" s="32">
        <v>1.6</v>
      </c>
      <c r="E5" s="32">
        <v>4.44</v>
      </c>
      <c r="F5" s="33">
        <v>2.49</v>
      </c>
    </row>
    <row r="6" ht="14.25" customHeight="1">
      <c r="A6" s="31">
        <v>2015.0</v>
      </c>
      <c r="B6" s="20" t="s">
        <v>45</v>
      </c>
      <c r="C6" s="32">
        <v>2.37</v>
      </c>
      <c r="D6" s="32">
        <v>2.69</v>
      </c>
      <c r="E6" s="32">
        <v>6.48</v>
      </c>
      <c r="F6" s="33">
        <v>4.02</v>
      </c>
    </row>
    <row r="7" ht="14.25" customHeight="1">
      <c r="A7" s="31">
        <v>2015.0</v>
      </c>
      <c r="B7" s="20" t="s">
        <v>46</v>
      </c>
      <c r="C7" s="32">
        <v>2.21</v>
      </c>
      <c r="D7" s="32">
        <v>2.08</v>
      </c>
      <c r="E7" s="32">
        <v>5.04</v>
      </c>
      <c r="F7" s="33">
        <v>3.06</v>
      </c>
    </row>
    <row r="8" ht="14.25" customHeight="1">
      <c r="A8" s="31">
        <v>2016.0</v>
      </c>
      <c r="B8" s="20" t="s">
        <v>45</v>
      </c>
      <c r="C8" s="32">
        <v>3.5</v>
      </c>
      <c r="D8" s="32">
        <v>2.83</v>
      </c>
      <c r="E8" s="32">
        <v>7.44</v>
      </c>
      <c r="F8" s="33">
        <v>4.54</v>
      </c>
    </row>
    <row r="9" ht="14.25" customHeight="1">
      <c r="A9" s="31">
        <v>2016.0</v>
      </c>
      <c r="B9" s="20" t="s">
        <v>46</v>
      </c>
      <c r="C9" s="32">
        <v>3.87</v>
      </c>
      <c r="D9" s="32">
        <v>1.67</v>
      </c>
      <c r="E9" s="32">
        <v>5.53</v>
      </c>
      <c r="F9" s="33">
        <v>3.21</v>
      </c>
    </row>
    <row r="10" ht="14.25" customHeight="1">
      <c r="A10" s="31">
        <v>2017.0</v>
      </c>
      <c r="B10" s="20" t="s">
        <v>45</v>
      </c>
      <c r="C10" s="32">
        <v>2.62</v>
      </c>
      <c r="D10" s="32">
        <v>2.25</v>
      </c>
      <c r="E10" s="32">
        <v>5.76</v>
      </c>
      <c r="F10" s="33">
        <v>3.53</v>
      </c>
    </row>
    <row r="11" ht="14.25" customHeight="1">
      <c r="A11" s="31">
        <v>2017.0</v>
      </c>
      <c r="B11" s="20" t="s">
        <v>46</v>
      </c>
      <c r="C11" s="32">
        <v>2.75</v>
      </c>
      <c r="D11" s="32">
        <v>1.94</v>
      </c>
      <c r="E11" s="32">
        <v>4.18</v>
      </c>
      <c r="F11" s="33">
        <v>2.77</v>
      </c>
    </row>
    <row r="12" ht="14.25" customHeight="1">
      <c r="A12" s="31">
        <v>2018.0</v>
      </c>
      <c r="B12" s="20" t="s">
        <v>45</v>
      </c>
      <c r="C12" s="32">
        <v>4.27</v>
      </c>
      <c r="D12" s="32">
        <v>1.98</v>
      </c>
      <c r="E12" s="32">
        <v>5.32</v>
      </c>
      <c r="F12" s="33">
        <v>3.42</v>
      </c>
    </row>
    <row r="13" ht="14.25" customHeight="1">
      <c r="A13" s="31">
        <v>2018.0</v>
      </c>
      <c r="B13" s="20" t="s">
        <v>46</v>
      </c>
      <c r="C13" s="32">
        <v>2.31</v>
      </c>
      <c r="D13" s="32">
        <v>1.37</v>
      </c>
      <c r="E13" s="32">
        <v>4.12</v>
      </c>
      <c r="F13" s="33">
        <v>2.41</v>
      </c>
    </row>
    <row r="14" ht="14.25" customHeight="1">
      <c r="A14" s="31">
        <v>2019.0</v>
      </c>
      <c r="B14" s="20" t="s">
        <v>45</v>
      </c>
      <c r="C14" s="32">
        <v>3.21</v>
      </c>
      <c r="D14" s="32">
        <v>1.89</v>
      </c>
      <c r="E14" s="32">
        <v>7.15</v>
      </c>
      <c r="F14" s="33">
        <v>3.42</v>
      </c>
    </row>
    <row r="15" ht="14.25" customHeight="1">
      <c r="A15" s="31">
        <v>2019.0</v>
      </c>
      <c r="B15" s="20" t="s">
        <v>46</v>
      </c>
      <c r="C15" s="32">
        <v>3.02</v>
      </c>
      <c r="D15" s="32">
        <v>1.2</v>
      </c>
      <c r="E15" s="32">
        <v>4.6</v>
      </c>
      <c r="F15" s="33">
        <v>2.41</v>
      </c>
    </row>
    <row r="16" ht="14.25" customHeight="1">
      <c r="A16" s="31">
        <v>2021.0</v>
      </c>
      <c r="B16" s="20" t="s">
        <v>45</v>
      </c>
      <c r="C16" s="32">
        <v>1.04</v>
      </c>
      <c r="D16" s="32">
        <v>1.21</v>
      </c>
      <c r="E16" s="32">
        <v>4.68</v>
      </c>
      <c r="F16" s="33">
        <v>2.52</v>
      </c>
    </row>
    <row r="17" ht="14.25" customHeight="1">
      <c r="A17" s="31">
        <v>2021.0</v>
      </c>
      <c r="B17" s="20" t="s">
        <v>46</v>
      </c>
      <c r="C17" s="32">
        <v>1.06</v>
      </c>
      <c r="D17" s="32">
        <v>0.96</v>
      </c>
      <c r="E17" s="32">
        <v>2.17</v>
      </c>
      <c r="F17" s="33">
        <v>1.44</v>
      </c>
    </row>
    <row r="18" ht="14.25" customHeight="1">
      <c r="A18" s="31">
        <v>2022.0</v>
      </c>
      <c r="B18" s="20" t="s">
        <v>45</v>
      </c>
      <c r="C18" s="32">
        <v>2.2</v>
      </c>
      <c r="D18" s="32">
        <v>1.75</v>
      </c>
      <c r="E18" s="32">
        <v>4.5</v>
      </c>
      <c r="F18" s="33">
        <v>2.88</v>
      </c>
    </row>
    <row r="19" ht="14.25" customHeight="1">
      <c r="A19" s="31">
        <v>2022.0</v>
      </c>
      <c r="B19" s="20" t="s">
        <v>46</v>
      </c>
      <c r="C19" s="32">
        <v>1.31</v>
      </c>
      <c r="D19" s="32">
        <v>1.42</v>
      </c>
      <c r="E19" s="32">
        <v>2.57</v>
      </c>
      <c r="F19" s="33">
        <v>1.86</v>
      </c>
    </row>
    <row r="20" ht="14.25" customHeight="1">
      <c r="A20" s="31">
        <v>2023.0</v>
      </c>
      <c r="B20" s="20" t="s">
        <v>45</v>
      </c>
      <c r="C20" s="32">
        <v>2.1</v>
      </c>
      <c r="D20" s="32">
        <v>1.87</v>
      </c>
      <c r="E20" s="32">
        <v>5.66</v>
      </c>
      <c r="F20" s="33">
        <v>3.42</v>
      </c>
    </row>
    <row r="21" ht="14.25" customHeight="1">
      <c r="A21" s="34">
        <v>2023.0</v>
      </c>
      <c r="B21" s="27" t="s">
        <v>46</v>
      </c>
      <c r="C21" s="35">
        <v>2.0</v>
      </c>
      <c r="D21" s="35">
        <v>1.32</v>
      </c>
      <c r="E21" s="35">
        <v>3.28</v>
      </c>
      <c r="F21" s="36">
        <v>2.18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10.71"/>
  </cols>
  <sheetData>
    <row r="1" ht="14.25" customHeight="1">
      <c r="A1" s="28" t="s">
        <v>81</v>
      </c>
      <c r="B1" s="29" t="s">
        <v>1</v>
      </c>
      <c r="C1" s="29" t="s">
        <v>82</v>
      </c>
      <c r="D1" s="29" t="s">
        <v>83</v>
      </c>
      <c r="E1" s="29" t="s">
        <v>84</v>
      </c>
      <c r="F1" s="30" t="s">
        <v>59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31">
        <v>2013.0</v>
      </c>
      <c r="B2" s="20" t="s">
        <v>45</v>
      </c>
      <c r="C2" s="32">
        <v>3.51</v>
      </c>
      <c r="D2" s="32">
        <v>2.0</v>
      </c>
      <c r="E2" s="32">
        <v>5.56</v>
      </c>
      <c r="F2" s="33">
        <v>3.54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31">
        <v>2013.0</v>
      </c>
      <c r="B3" s="20" t="s">
        <v>46</v>
      </c>
      <c r="C3" s="32">
        <v>6.48</v>
      </c>
      <c r="D3" s="32">
        <v>1.75</v>
      </c>
      <c r="E3" s="32">
        <v>4.14</v>
      </c>
      <c r="F3" s="33">
        <v>3.11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31">
        <v>2014.0</v>
      </c>
      <c r="B4" s="20" t="s">
        <v>45</v>
      </c>
      <c r="C4" s="32">
        <v>3.13</v>
      </c>
      <c r="D4" s="32">
        <v>2.17</v>
      </c>
      <c r="E4" s="32">
        <v>5.35</v>
      </c>
      <c r="F4" s="33">
        <v>3.53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31">
        <v>2014.0</v>
      </c>
      <c r="B5" s="20" t="s">
        <v>46</v>
      </c>
      <c r="C5" s="32">
        <v>1.95</v>
      </c>
      <c r="D5" s="32">
        <v>1.67</v>
      </c>
      <c r="E5" s="32">
        <v>3.87</v>
      </c>
      <c r="F5" s="33">
        <v>2.59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31">
        <v>2015.0</v>
      </c>
      <c r="B6" s="20" t="s">
        <v>45</v>
      </c>
      <c r="C6" s="32">
        <v>7.44</v>
      </c>
      <c r="D6" s="32">
        <v>2.6</v>
      </c>
      <c r="E6" s="32">
        <v>6.02</v>
      </c>
      <c r="F6" s="33">
        <v>4.44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31">
        <v>2015.0</v>
      </c>
      <c r="B7" s="20" t="s">
        <v>46</v>
      </c>
      <c r="C7" s="32">
        <v>6.77</v>
      </c>
      <c r="D7" s="32">
        <v>2.87</v>
      </c>
      <c r="E7" s="32">
        <v>6.12</v>
      </c>
      <c r="F7" s="33">
        <v>4.56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31">
        <v>2016.0</v>
      </c>
      <c r="B8" s="20" t="s">
        <v>45</v>
      </c>
      <c r="C8" s="32">
        <v>5.85</v>
      </c>
      <c r="D8" s="32">
        <v>2.92</v>
      </c>
      <c r="E8" s="32">
        <v>8.84</v>
      </c>
      <c r="F8" s="33">
        <v>5.62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31">
        <v>2016.0</v>
      </c>
      <c r="B9" s="20" t="s">
        <v>46</v>
      </c>
      <c r="C9" s="32">
        <v>3.85</v>
      </c>
      <c r="D9" s="32">
        <v>2.52</v>
      </c>
      <c r="E9" s="32">
        <v>5.31</v>
      </c>
      <c r="F9" s="33">
        <v>3.79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31">
        <v>2017.0</v>
      </c>
      <c r="B10" s="20" t="s">
        <v>45</v>
      </c>
      <c r="C10" s="32">
        <v>2.87</v>
      </c>
      <c r="D10" s="32">
        <v>1.98</v>
      </c>
      <c r="E10" s="32">
        <v>6.83</v>
      </c>
      <c r="F10" s="33">
        <v>4.01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31">
        <v>2017.0</v>
      </c>
      <c r="B11" s="20" t="s">
        <v>46</v>
      </c>
      <c r="C11" s="32">
        <v>2.45</v>
      </c>
      <c r="D11" s="32">
        <v>2.04</v>
      </c>
      <c r="E11" s="32">
        <v>4.15</v>
      </c>
      <c r="F11" s="33">
        <v>2.9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31">
        <v>2018.0</v>
      </c>
      <c r="B12" s="20" t="s">
        <v>45</v>
      </c>
      <c r="C12" s="32">
        <v>5.71</v>
      </c>
      <c r="D12" s="32">
        <v>3.37</v>
      </c>
      <c r="E12" s="32">
        <v>6.11</v>
      </c>
      <c r="F12" s="33">
        <v>4.7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31">
        <v>2018.0</v>
      </c>
      <c r="B13" s="20" t="s">
        <v>46</v>
      </c>
      <c r="C13" s="32">
        <v>7.44</v>
      </c>
      <c r="D13" s="32">
        <v>2.19</v>
      </c>
      <c r="E13" s="32">
        <v>3.66</v>
      </c>
      <c r="F13" s="33">
        <v>3.26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31">
        <v>2019.0</v>
      </c>
      <c r="B14" s="20" t="s">
        <v>45</v>
      </c>
      <c r="C14" s="32">
        <v>5.99</v>
      </c>
      <c r="D14" s="32">
        <v>2.67</v>
      </c>
      <c r="E14" s="32">
        <v>5.63</v>
      </c>
      <c r="F14" s="33">
        <v>4.2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31">
        <v>2019.0</v>
      </c>
      <c r="B15" s="20" t="s">
        <v>46</v>
      </c>
      <c r="C15" s="32">
        <v>6.08</v>
      </c>
      <c r="D15" s="32">
        <v>1.79</v>
      </c>
      <c r="E15" s="32">
        <v>4.37</v>
      </c>
      <c r="F15" s="33">
        <v>3.24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31">
        <v>2021.0</v>
      </c>
      <c r="B16" s="20" t="s">
        <v>45</v>
      </c>
      <c r="C16" s="32">
        <v>4.22</v>
      </c>
      <c r="D16" s="32">
        <v>1.79</v>
      </c>
      <c r="E16" s="32">
        <v>4.38</v>
      </c>
      <c r="F16" s="33">
        <v>3.13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31">
        <v>2021.0</v>
      </c>
      <c r="B17" s="20" t="s">
        <v>46</v>
      </c>
      <c r="C17" s="32">
        <v>2.5</v>
      </c>
      <c r="D17" s="32">
        <v>0.72</v>
      </c>
      <c r="E17" s="32">
        <v>3.77</v>
      </c>
      <c r="F17" s="33">
        <v>2.17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31">
        <v>2022.0</v>
      </c>
      <c r="B18" s="20" t="s">
        <v>45</v>
      </c>
      <c r="C18" s="32">
        <v>5.12</v>
      </c>
      <c r="D18" s="32">
        <v>1.7</v>
      </c>
      <c r="E18" s="32">
        <v>5.27</v>
      </c>
      <c r="F18" s="33">
        <v>3.55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31">
        <v>2022.0</v>
      </c>
      <c r="B19" s="20" t="s">
        <v>46</v>
      </c>
      <c r="C19" s="32">
        <v>1.61</v>
      </c>
      <c r="D19" s="32">
        <v>1.28</v>
      </c>
      <c r="E19" s="32">
        <v>3.57</v>
      </c>
      <c r="F19" s="33">
        <v>2.25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31">
        <v>2023.0</v>
      </c>
      <c r="B20" s="20" t="s">
        <v>45</v>
      </c>
      <c r="C20" s="32">
        <v>2.54</v>
      </c>
      <c r="D20" s="32">
        <v>2.49</v>
      </c>
      <c r="E20" s="32">
        <v>5.72</v>
      </c>
      <c r="F20" s="33">
        <v>3.87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34">
        <v>2023.0</v>
      </c>
      <c r="B21" s="27" t="s">
        <v>46</v>
      </c>
      <c r="C21" s="35">
        <v>2.78</v>
      </c>
      <c r="D21" s="35">
        <v>1.36</v>
      </c>
      <c r="E21" s="35">
        <v>3.23</v>
      </c>
      <c r="F21" s="36">
        <v>2.29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4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4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4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4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4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4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4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4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4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4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4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4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4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4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4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4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4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4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10.71"/>
  </cols>
  <sheetData>
    <row r="1" ht="14.25" customHeight="1">
      <c r="A1" s="28" t="s">
        <v>81</v>
      </c>
      <c r="B1" s="29" t="s">
        <v>1</v>
      </c>
      <c r="C1" s="29" t="s">
        <v>82</v>
      </c>
      <c r="D1" s="29" t="s">
        <v>83</v>
      </c>
      <c r="E1" s="29" t="s">
        <v>84</v>
      </c>
      <c r="F1" s="30" t="s">
        <v>59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31">
        <v>2013.0</v>
      </c>
      <c r="B2" s="20" t="s">
        <v>45</v>
      </c>
      <c r="C2" s="32">
        <v>7.64</v>
      </c>
      <c r="D2" s="32">
        <v>0.96</v>
      </c>
      <c r="E2" s="32">
        <v>6.61</v>
      </c>
      <c r="F2" s="33">
        <v>3.93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31">
        <v>2013.0</v>
      </c>
      <c r="B3" s="20" t="s">
        <v>46</v>
      </c>
      <c r="C3" s="32">
        <v>3.6</v>
      </c>
      <c r="D3" s="32">
        <v>0.37</v>
      </c>
      <c r="E3" s="32">
        <v>5.46</v>
      </c>
      <c r="F3" s="33">
        <v>2.64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31">
        <v>2014.0</v>
      </c>
      <c r="B4" s="20" t="s">
        <v>45</v>
      </c>
      <c r="C4" s="32">
        <v>6.48</v>
      </c>
      <c r="D4" s="32">
        <v>2.3</v>
      </c>
      <c r="E4" s="32">
        <v>5.6</v>
      </c>
      <c r="F4" s="33">
        <v>4.13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31">
        <v>2014.0</v>
      </c>
      <c r="B5" s="20" t="s">
        <v>46</v>
      </c>
      <c r="C5" s="32">
        <v>7.89</v>
      </c>
      <c r="D5" s="32">
        <v>1.49</v>
      </c>
      <c r="E5" s="32">
        <v>4.19</v>
      </c>
      <c r="F5" s="33">
        <v>3.32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31">
        <v>2015.0</v>
      </c>
      <c r="B6" s="20" t="s">
        <v>45</v>
      </c>
      <c r="C6" s="32">
        <v>7.52</v>
      </c>
      <c r="D6" s="32">
        <v>3.3</v>
      </c>
      <c r="E6" s="32">
        <v>6.04</v>
      </c>
      <c r="F6" s="33">
        <v>4.9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31">
        <v>2015.0</v>
      </c>
      <c r="B7" s="20" t="s">
        <v>46</v>
      </c>
      <c r="C7" s="32">
        <v>9.9</v>
      </c>
      <c r="D7" s="32">
        <v>2.44</v>
      </c>
      <c r="E7" s="32">
        <v>4.64</v>
      </c>
      <c r="F7" s="33">
        <v>4.27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31">
        <v>2016.0</v>
      </c>
      <c r="B8" s="20" t="s">
        <v>45</v>
      </c>
      <c r="C8" s="32">
        <v>7.61</v>
      </c>
      <c r="D8" s="32">
        <v>1.79</v>
      </c>
      <c r="E8" s="32">
        <v>5.81</v>
      </c>
      <c r="F8" s="33">
        <v>4.06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31">
        <v>2016.0</v>
      </c>
      <c r="B9" s="20" t="s">
        <v>46</v>
      </c>
      <c r="C9" s="32">
        <v>6.81</v>
      </c>
      <c r="D9" s="32">
        <v>1.73</v>
      </c>
      <c r="E9" s="32">
        <v>4.45</v>
      </c>
      <c r="F9" s="33">
        <v>3.45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31">
        <v>2017.0</v>
      </c>
      <c r="B10" s="20" t="s">
        <v>45</v>
      </c>
      <c r="C10" s="32">
        <v>5.23</v>
      </c>
      <c r="D10" s="32">
        <v>2.52</v>
      </c>
      <c r="E10" s="32">
        <v>5.26</v>
      </c>
      <c r="F10" s="33">
        <v>3.96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31">
        <v>2017.0</v>
      </c>
      <c r="B11" s="20" t="s">
        <v>46</v>
      </c>
      <c r="C11" s="32">
        <v>4.33</v>
      </c>
      <c r="D11" s="32">
        <v>1.96</v>
      </c>
      <c r="E11" s="32">
        <v>4.27</v>
      </c>
      <c r="F11" s="33">
        <v>3.16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31">
        <v>2018.0</v>
      </c>
      <c r="B12" s="20" t="s">
        <v>45</v>
      </c>
      <c r="C12" s="32">
        <v>4.43</v>
      </c>
      <c r="D12" s="32">
        <v>2.05</v>
      </c>
      <c r="E12" s="32">
        <v>7.12</v>
      </c>
      <c r="F12" s="33">
        <v>4.37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31">
        <v>2018.0</v>
      </c>
      <c r="B13" s="20" t="s">
        <v>46</v>
      </c>
      <c r="C13" s="32">
        <v>4.19</v>
      </c>
      <c r="D13" s="32">
        <v>1.51</v>
      </c>
      <c r="E13" s="32">
        <v>3.86</v>
      </c>
      <c r="F13" s="33">
        <v>2.8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31">
        <v>2019.0</v>
      </c>
      <c r="B14" s="20" t="s">
        <v>45</v>
      </c>
      <c r="C14" s="32">
        <v>2.49</v>
      </c>
      <c r="D14" s="32">
        <v>2.69</v>
      </c>
      <c r="E14" s="32">
        <v>7.15</v>
      </c>
      <c r="F14" s="33">
        <v>4.42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31">
        <v>2019.0</v>
      </c>
      <c r="B15" s="20" t="s">
        <v>46</v>
      </c>
      <c r="C15" s="32">
        <v>2.64</v>
      </c>
      <c r="D15" s="32">
        <v>1.63</v>
      </c>
      <c r="E15" s="32">
        <v>2.38</v>
      </c>
      <c r="F15" s="33">
        <v>2.06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31">
        <v>2021.0</v>
      </c>
      <c r="B16" s="20" t="s">
        <v>45</v>
      </c>
      <c r="C16" s="32">
        <v>2.08</v>
      </c>
      <c r="D16" s="32">
        <v>1.94</v>
      </c>
      <c r="E16" s="32">
        <v>3.78</v>
      </c>
      <c r="F16" s="33">
        <v>2.68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31">
        <v>2021.0</v>
      </c>
      <c r="B17" s="20" t="s">
        <v>46</v>
      </c>
      <c r="C17" s="32">
        <v>2.17</v>
      </c>
      <c r="D17" s="32">
        <v>0.98</v>
      </c>
      <c r="E17" s="32">
        <v>4.85</v>
      </c>
      <c r="F17" s="33">
        <v>2.66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31">
        <v>2022.0</v>
      </c>
      <c r="B18" s="20" t="s">
        <v>45</v>
      </c>
      <c r="C18" s="32">
        <v>2.92</v>
      </c>
      <c r="D18" s="32">
        <v>1.69</v>
      </c>
      <c r="E18" s="32">
        <v>4.18</v>
      </c>
      <c r="F18" s="33">
        <v>2.8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31">
        <v>2022.0</v>
      </c>
      <c r="B19" s="20" t="s">
        <v>46</v>
      </c>
      <c r="C19" s="32">
        <v>2.14</v>
      </c>
      <c r="D19" s="32">
        <v>1.51</v>
      </c>
      <c r="E19" s="32">
        <v>2.54</v>
      </c>
      <c r="F19" s="33">
        <v>1.99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31">
        <v>2023.0</v>
      </c>
      <c r="B20" s="20" t="s">
        <v>45</v>
      </c>
      <c r="C20" s="32">
        <v>3.61</v>
      </c>
      <c r="D20" s="32">
        <v>1.98</v>
      </c>
      <c r="E20" s="32">
        <v>3.37</v>
      </c>
      <c r="F20" s="33">
        <v>2.76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34">
        <v>2023.0</v>
      </c>
      <c r="B21" s="27" t="s">
        <v>46</v>
      </c>
      <c r="C21" s="35">
        <v>1.13</v>
      </c>
      <c r="D21" s="35">
        <v>1.71</v>
      </c>
      <c r="E21" s="35">
        <v>2.12</v>
      </c>
      <c r="F21" s="36">
        <v>1.81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4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4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4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4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4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4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4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4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4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4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4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4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4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4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4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4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4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4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4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4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4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4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4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4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4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4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4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4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2024-09-26T14:59:30Z</dcterms:created>
  <dc:creator>Noemi Guarachi</dc:creator>
</cp:coreProperties>
</file>