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BARAZO-A" sheetId="1" r:id="rId4"/>
    <sheet state="visible" name="EMBARAZO-B" sheetId="2" r:id="rId5"/>
    <sheet state="visible" name="EMBARAZO-C" sheetId="3" r:id="rId6"/>
    <sheet state="visible" name="EMBARAZO-I" sheetId="4" r:id="rId7"/>
    <sheet state="visible" name="EMBARAZO-Y" sheetId="5" r:id="rId8"/>
    <sheet state="visible" name="EMBARAZO-SY" sheetId="6" r:id="rId9"/>
    <sheet state="visible" name="EMBARAZO-LP" sheetId="7" r:id="rId10"/>
  </sheets>
  <definedNames/>
  <calcPr/>
  <extLst>
    <ext uri="GoogleSheetsCustomDataVersion2">
      <go:sheetsCustomData xmlns:go="http://customooxmlschemas.google.com/" r:id="rId11" roundtripDataChecksum="8HSt9N/XEhqLFtr/EtiGC1VQPIF86gV08z1opLuwAWQ="/>
    </ext>
  </extLst>
</workbook>
</file>

<file path=xl/sharedStrings.xml><?xml version="1.0" encoding="utf-8"?>
<sst xmlns="http://schemas.openxmlformats.org/spreadsheetml/2006/main" count="133" uniqueCount="11">
  <si>
    <t>Año</t>
  </si>
  <si>
    <t>Tipo</t>
  </si>
  <si>
    <t>&lt; 15</t>
  </si>
  <si>
    <t>15-19</t>
  </si>
  <si>
    <t>20-34</t>
  </si>
  <si>
    <t>35-49</t>
  </si>
  <si>
    <t>50+</t>
  </si>
  <si>
    <t>Total</t>
  </si>
  <si>
    <t>&lt; 19</t>
  </si>
  <si>
    <t>Nuevo &lt; 5</t>
  </si>
  <si>
    <t>Nuevo &gt;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</si>
</sst>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2" fillId="2" fontId="1" numFmtId="49" xfId="0" applyAlignment="1" applyBorder="1" applyFont="1" applyNumberFormat="1">
      <alignment vertical="bottom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EMBARAZO-A-style">
      <tableStyleElement dxfId="1" type="headerRow"/>
      <tableStyleElement dxfId="2" type="firstRowStripe"/>
      <tableStyleElement dxfId="3" type="secondRowStripe"/>
    </tableStyle>
    <tableStyle count="3" pivot="0" name="EMBARAZO-B-style">
      <tableStyleElement dxfId="1" type="headerRow"/>
      <tableStyleElement dxfId="2" type="firstRowStripe"/>
      <tableStyleElement dxfId="3" type="secondRowStripe"/>
    </tableStyle>
    <tableStyle count="3" pivot="0" name="EMBARAZO-C-style">
      <tableStyleElement dxfId="1" type="headerRow"/>
      <tableStyleElement dxfId="2" type="firstRowStripe"/>
      <tableStyleElement dxfId="3" type="secondRowStripe"/>
    </tableStyle>
    <tableStyle count="3" pivot="0" name="EMBARAZO-I-style">
      <tableStyleElement dxfId="1" type="headerRow"/>
      <tableStyleElement dxfId="2" type="firstRowStripe"/>
      <tableStyleElement dxfId="3" type="secondRowStripe"/>
    </tableStyle>
    <tableStyle count="3" pivot="0" name="EMBARAZO-Y-style">
      <tableStyleElement dxfId="1" type="headerRow"/>
      <tableStyleElement dxfId="2" type="firstRowStripe"/>
      <tableStyleElement dxfId="3" type="secondRowStripe"/>
    </tableStyle>
    <tableStyle count="3" pivot="0" name="EMBARAZO-SY-style">
      <tableStyleElement dxfId="1" type="headerRow"/>
      <tableStyleElement dxfId="2" type="firstRowStripe"/>
      <tableStyleElement dxfId="3" type="secondRowStripe"/>
    </tableStyle>
    <tableStyle count="3" pivot="0" name="EMBARAZO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A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B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C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I-style" showColumnStripes="0" showFirstColumn="1" showLastColumn="1" showRowStripes="1"/>
</table>
</file>

<file path=xl/tables/table5.xml><?xml version="1.0" encoding="utf-8"?>
<table xmlns="http://schemas.openxmlformats.org/spreadsheetml/2006/main" ref="A1:I11" displayName="Table_5" name="Table_5" id="5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Y-style" showColumnStripes="0" showFirstColumn="1" showLastColumn="1" showRowStripes="1"/>
</table>
</file>

<file path=xl/tables/table6.xml><?xml version="1.0" encoding="utf-8"?>
<table xmlns="http://schemas.openxmlformats.org/spreadsheetml/2006/main" ref="A1:I11" displayName="Table_6" name="Table_6" id="6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SY-style" showColumnStripes="0" showFirstColumn="1" showLastColumn="1" showRowStripes="1"/>
</table>
</file>

<file path=xl/tables/table7.xml><?xml version="1.0" encoding="utf-8"?>
<table xmlns="http://schemas.openxmlformats.org/spreadsheetml/2006/main" ref="A1:I11" displayName="Table_7" name="Table_7" id="7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v>5.0</v>
      </c>
      <c r="D2" s="3">
        <f>191+12</f>
        <v>203</v>
      </c>
      <c r="E2" s="3">
        <f>550+20</f>
        <v>570</v>
      </c>
      <c r="F2" s="3">
        <v>101.0</v>
      </c>
      <c r="G2" s="3">
        <v>1.0</v>
      </c>
      <c r="H2" s="3">
        <f t="shared" ref="H2:H11" si="1">SUM(C2:G2)</f>
        <v>880</v>
      </c>
      <c r="I2" s="3">
        <f t="shared" ref="I2:I11" si="2">C2+D2</f>
        <v>208</v>
      </c>
    </row>
    <row r="3" ht="14.25" customHeight="1">
      <c r="A3" s="3">
        <v>2019.0</v>
      </c>
      <c r="B3" s="3" t="s">
        <v>10</v>
      </c>
      <c r="C3" s="3">
        <v>2.0</v>
      </c>
      <c r="D3" s="3">
        <f>53+2</f>
        <v>55</v>
      </c>
      <c r="E3" s="3">
        <f>93+7</f>
        <v>100</v>
      </c>
      <c r="F3" s="3">
        <f>17+1</f>
        <v>18</v>
      </c>
      <c r="G3" s="3">
        <v>0.0</v>
      </c>
      <c r="H3" s="3">
        <f t="shared" si="1"/>
        <v>175</v>
      </c>
      <c r="I3" s="3">
        <f t="shared" si="2"/>
        <v>57</v>
      </c>
    </row>
    <row r="4" ht="14.25" customHeight="1">
      <c r="A4" s="3">
        <v>2020.0</v>
      </c>
      <c r="B4" s="3" t="s">
        <v>9</v>
      </c>
      <c r="C4" s="3">
        <v>6.0</v>
      </c>
      <c r="D4" s="3">
        <f>158+11</f>
        <v>169</v>
      </c>
      <c r="E4" s="3">
        <f>597+26</f>
        <v>623</v>
      </c>
      <c r="F4" s="3">
        <f>88+5</f>
        <v>93</v>
      </c>
      <c r="G4" s="3">
        <v>1.0</v>
      </c>
      <c r="H4" s="3">
        <f t="shared" si="1"/>
        <v>892</v>
      </c>
      <c r="I4" s="3">
        <f t="shared" si="2"/>
        <v>175</v>
      </c>
    </row>
    <row r="5" ht="14.25" customHeight="1">
      <c r="A5" s="3">
        <v>2020.0</v>
      </c>
      <c r="B5" s="3" t="s">
        <v>10</v>
      </c>
      <c r="C5" s="3">
        <v>3.0</v>
      </c>
      <c r="D5" s="3">
        <v>58.0</v>
      </c>
      <c r="E5" s="3">
        <f>142+14</f>
        <v>156</v>
      </c>
      <c r="F5" s="3">
        <v>30.0</v>
      </c>
      <c r="G5" s="3">
        <v>1.0</v>
      </c>
      <c r="H5" s="3">
        <f t="shared" si="1"/>
        <v>248</v>
      </c>
      <c r="I5" s="3">
        <f t="shared" si="2"/>
        <v>61</v>
      </c>
    </row>
    <row r="6" ht="14.25" customHeight="1">
      <c r="A6" s="3">
        <v>2021.0</v>
      </c>
      <c r="B6" s="3" t="s">
        <v>9</v>
      </c>
      <c r="C6" s="3">
        <v>9.0</v>
      </c>
      <c r="D6" s="3">
        <f>160+8</f>
        <v>168</v>
      </c>
      <c r="E6" s="3">
        <f>531+22</f>
        <v>553</v>
      </c>
      <c r="F6" s="3">
        <f>81+4</f>
        <v>85</v>
      </c>
      <c r="G6" s="3">
        <v>0.0</v>
      </c>
      <c r="H6" s="3">
        <f t="shared" si="1"/>
        <v>815</v>
      </c>
      <c r="I6" s="3">
        <f t="shared" si="2"/>
        <v>177</v>
      </c>
    </row>
    <row r="7" ht="14.25" customHeight="1">
      <c r="A7" s="3">
        <v>2021.0</v>
      </c>
      <c r="B7" s="3" t="s">
        <v>10</v>
      </c>
      <c r="C7" s="3">
        <v>5.0</v>
      </c>
      <c r="D7" s="3">
        <f>46+6</f>
        <v>52</v>
      </c>
      <c r="E7" s="3">
        <f>120+13</f>
        <v>133</v>
      </c>
      <c r="F7" s="3">
        <v>31.0</v>
      </c>
      <c r="G7" s="3">
        <v>0.0</v>
      </c>
      <c r="H7" s="3">
        <f t="shared" si="1"/>
        <v>221</v>
      </c>
      <c r="I7" s="3">
        <f t="shared" si="2"/>
        <v>57</v>
      </c>
    </row>
    <row r="8" ht="14.25" customHeight="1">
      <c r="A8" s="3">
        <v>2022.0</v>
      </c>
      <c r="B8" s="3" t="s">
        <v>9</v>
      </c>
      <c r="C8" s="3">
        <v>4.0</v>
      </c>
      <c r="D8" s="3">
        <f>120+15</f>
        <v>135</v>
      </c>
      <c r="E8" s="3">
        <f>553+45</f>
        <v>598</v>
      </c>
      <c r="F8" s="3">
        <f>87+9</f>
        <v>96</v>
      </c>
      <c r="G8" s="3">
        <v>0.0</v>
      </c>
      <c r="H8" s="3">
        <f t="shared" si="1"/>
        <v>833</v>
      </c>
      <c r="I8" s="3">
        <f t="shared" si="2"/>
        <v>139</v>
      </c>
    </row>
    <row r="9" ht="14.25" customHeight="1">
      <c r="A9" s="3">
        <v>2022.0</v>
      </c>
      <c r="B9" s="3" t="s">
        <v>10</v>
      </c>
      <c r="C9" s="3">
        <v>5.0</v>
      </c>
      <c r="D9" s="3">
        <f>41+4</f>
        <v>45</v>
      </c>
      <c r="E9" s="3">
        <f>128+12</f>
        <v>140</v>
      </c>
      <c r="F9" s="3">
        <v>29.0</v>
      </c>
      <c r="G9" s="3">
        <v>0.0</v>
      </c>
      <c r="H9" s="3">
        <f t="shared" si="1"/>
        <v>219</v>
      </c>
      <c r="I9" s="3">
        <f t="shared" si="2"/>
        <v>50</v>
      </c>
    </row>
    <row r="10" ht="14.25" customHeight="1">
      <c r="A10" s="3">
        <v>2023.0</v>
      </c>
      <c r="B10" s="3" t="s">
        <v>9</v>
      </c>
      <c r="C10" s="3">
        <v>11.0</v>
      </c>
      <c r="D10" s="3">
        <f>123+9</f>
        <v>132</v>
      </c>
      <c r="E10" s="3">
        <f>494+30</f>
        <v>524</v>
      </c>
      <c r="F10" s="3">
        <f>96+5</f>
        <v>101</v>
      </c>
      <c r="G10" s="3">
        <v>0.0</v>
      </c>
      <c r="H10" s="3">
        <f t="shared" si="1"/>
        <v>768</v>
      </c>
      <c r="I10" s="3">
        <f t="shared" si="2"/>
        <v>143</v>
      </c>
    </row>
    <row r="11" ht="14.25" customHeight="1">
      <c r="A11" s="3">
        <v>2023.0</v>
      </c>
      <c r="B11" s="3" t="s">
        <v>10</v>
      </c>
      <c r="C11" s="3">
        <v>2.0</v>
      </c>
      <c r="D11" s="3">
        <f>42+4</f>
        <v>46</v>
      </c>
      <c r="E11" s="3">
        <f>106+30</f>
        <v>136</v>
      </c>
      <c r="F11" s="3">
        <f>28</f>
        <v>28</v>
      </c>
      <c r="G11" s="3">
        <v>0.0</v>
      </c>
      <c r="H11" s="3">
        <f t="shared" si="1"/>
        <v>212</v>
      </c>
      <c r="I11" s="3">
        <f t="shared" si="2"/>
        <v>48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f>6+2</f>
        <v>8</v>
      </c>
      <c r="D2" s="3">
        <f>104+4</f>
        <v>108</v>
      </c>
      <c r="E2" s="3">
        <f>344+16</f>
        <v>360</v>
      </c>
      <c r="F2" s="3">
        <f>69+3</f>
        <v>72</v>
      </c>
      <c r="G2" s="3">
        <v>0.0</v>
      </c>
      <c r="H2" s="3">
        <f t="shared" ref="H2:H11" si="1">SUM(C2:G2)</f>
        <v>548</v>
      </c>
      <c r="I2" s="3">
        <f t="shared" ref="I2:I11" si="2">C2+D2</f>
        <v>116</v>
      </c>
    </row>
    <row r="3" ht="14.25" customHeight="1">
      <c r="A3" s="3">
        <v>2019.0</v>
      </c>
      <c r="B3" s="3" t="s">
        <v>10</v>
      </c>
      <c r="C3" s="3">
        <v>5.0</v>
      </c>
      <c r="D3" s="3">
        <f>18+1</f>
        <v>19</v>
      </c>
      <c r="E3" s="3">
        <f>34+5</f>
        <v>39</v>
      </c>
      <c r="F3" s="3">
        <v>12.0</v>
      </c>
      <c r="G3" s="3">
        <v>0.0</v>
      </c>
      <c r="H3" s="3">
        <f t="shared" si="1"/>
        <v>75</v>
      </c>
      <c r="I3" s="3">
        <f t="shared" si="2"/>
        <v>24</v>
      </c>
    </row>
    <row r="4" ht="14.25" customHeight="1">
      <c r="A4" s="3">
        <v>2020.0</v>
      </c>
      <c r="B4" s="3" t="s">
        <v>9</v>
      </c>
      <c r="C4" s="3">
        <v>4.0</v>
      </c>
      <c r="D4" s="3">
        <f>80+5</f>
        <v>85</v>
      </c>
      <c r="E4" s="3">
        <f>278+19</f>
        <v>297</v>
      </c>
      <c r="F4" s="3">
        <f>45+3</f>
        <v>48</v>
      </c>
      <c r="G4" s="3">
        <v>1.0</v>
      </c>
      <c r="H4" s="3">
        <f t="shared" si="1"/>
        <v>435</v>
      </c>
      <c r="I4" s="3">
        <f t="shared" si="2"/>
        <v>89</v>
      </c>
    </row>
    <row r="5" ht="14.25" customHeight="1">
      <c r="A5" s="3">
        <v>2020.0</v>
      </c>
      <c r="B5" s="3" t="s">
        <v>10</v>
      </c>
      <c r="C5" s="3">
        <v>0.0</v>
      </c>
      <c r="D5" s="3">
        <v>22.0</v>
      </c>
      <c r="E5" s="3">
        <v>54.0</v>
      </c>
      <c r="F5" s="3">
        <v>8.0</v>
      </c>
      <c r="G5" s="3">
        <v>0.0</v>
      </c>
      <c r="H5" s="3">
        <f t="shared" si="1"/>
        <v>84</v>
      </c>
      <c r="I5" s="3">
        <f t="shared" si="2"/>
        <v>22</v>
      </c>
    </row>
    <row r="6" ht="14.25" customHeight="1">
      <c r="A6" s="3">
        <v>2021.0</v>
      </c>
      <c r="B6" s="3" t="s">
        <v>9</v>
      </c>
      <c r="C6" s="3">
        <v>6.0</v>
      </c>
      <c r="D6" s="3">
        <v>88.0</v>
      </c>
      <c r="E6" s="3">
        <f>283+15</f>
        <v>298</v>
      </c>
      <c r="F6" s="3">
        <f>65+6</f>
        <v>71</v>
      </c>
      <c r="G6" s="3">
        <v>0.0</v>
      </c>
      <c r="H6" s="3">
        <f t="shared" si="1"/>
        <v>463</v>
      </c>
      <c r="I6" s="3">
        <f t="shared" si="2"/>
        <v>94</v>
      </c>
    </row>
    <row r="7" ht="14.25" customHeight="1">
      <c r="A7" s="3">
        <v>2021.0</v>
      </c>
      <c r="B7" s="3" t="s">
        <v>10</v>
      </c>
      <c r="C7" s="3">
        <v>1.0</v>
      </c>
      <c r="D7" s="3">
        <v>23.0</v>
      </c>
      <c r="E7" s="3">
        <f>32+9</f>
        <v>41</v>
      </c>
      <c r="F7" s="3">
        <v>14.0</v>
      </c>
      <c r="G7" s="3">
        <v>0.0</v>
      </c>
      <c r="H7" s="3">
        <f t="shared" si="1"/>
        <v>79</v>
      </c>
      <c r="I7" s="3">
        <f t="shared" si="2"/>
        <v>24</v>
      </c>
    </row>
    <row r="8" ht="14.25" customHeight="1">
      <c r="A8" s="3">
        <v>2022.0</v>
      </c>
      <c r="B8" s="3" t="s">
        <v>9</v>
      </c>
      <c r="C8" s="3">
        <v>8.0</v>
      </c>
      <c r="D8" s="3">
        <f>65+5</f>
        <v>70</v>
      </c>
      <c r="E8" s="3">
        <f>294+9</f>
        <v>303</v>
      </c>
      <c r="F8" s="3">
        <f>61+1</f>
        <v>62</v>
      </c>
      <c r="G8" s="3">
        <v>1.0</v>
      </c>
      <c r="H8" s="3">
        <f t="shared" si="1"/>
        <v>444</v>
      </c>
      <c r="I8" s="3">
        <f t="shared" si="2"/>
        <v>78</v>
      </c>
    </row>
    <row r="9" ht="14.25" customHeight="1">
      <c r="A9" s="3">
        <v>2022.0</v>
      </c>
      <c r="B9" s="3" t="s">
        <v>10</v>
      </c>
      <c r="C9" s="3">
        <v>1.0</v>
      </c>
      <c r="D9" s="3">
        <f>13+3</f>
        <v>16</v>
      </c>
      <c r="E9" s="3">
        <f>38+9</f>
        <v>47</v>
      </c>
      <c r="F9" s="3">
        <v>8.0</v>
      </c>
      <c r="G9" s="3">
        <v>0.0</v>
      </c>
      <c r="H9" s="3">
        <f t="shared" si="1"/>
        <v>72</v>
      </c>
      <c r="I9" s="3">
        <f t="shared" si="2"/>
        <v>17</v>
      </c>
    </row>
    <row r="10" ht="14.25" customHeight="1">
      <c r="A10" s="3">
        <v>2023.0</v>
      </c>
      <c r="B10" s="3" t="s">
        <v>9</v>
      </c>
      <c r="C10" s="3">
        <v>4.0</v>
      </c>
      <c r="D10" s="3">
        <v>70.0</v>
      </c>
      <c r="E10" s="3">
        <f>290+13</f>
        <v>303</v>
      </c>
      <c r="F10" s="3">
        <v>48.0</v>
      </c>
      <c r="G10" s="3">
        <v>0.0</v>
      </c>
      <c r="H10" s="3">
        <f t="shared" si="1"/>
        <v>425</v>
      </c>
      <c r="I10" s="3">
        <f t="shared" si="2"/>
        <v>74</v>
      </c>
    </row>
    <row r="11" ht="14.25" customHeight="1">
      <c r="A11" s="3">
        <v>2023.0</v>
      </c>
      <c r="B11" s="3" t="s">
        <v>10</v>
      </c>
      <c r="C11" s="3">
        <v>0.0</v>
      </c>
      <c r="D11" s="3">
        <v>23.0</v>
      </c>
      <c r="E11" s="3">
        <f>38+5</f>
        <v>43</v>
      </c>
      <c r="F11" s="3">
        <f>12+4</f>
        <v>16</v>
      </c>
      <c r="G11" s="3">
        <v>0.0</v>
      </c>
      <c r="H11" s="3">
        <f t="shared" si="1"/>
        <v>82</v>
      </c>
      <c r="I11" s="3">
        <f t="shared" si="2"/>
        <v>23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v>2.0</v>
      </c>
      <c r="D2" s="3">
        <v>55.0</v>
      </c>
      <c r="E2" s="3">
        <v>229.0</v>
      </c>
      <c r="F2" s="3">
        <v>48.0</v>
      </c>
      <c r="G2" s="3">
        <v>0.0</v>
      </c>
      <c r="H2" s="3">
        <f t="shared" ref="H2:H11" si="1">SUM(C2:G2)</f>
        <v>334</v>
      </c>
      <c r="I2" s="3">
        <f t="shared" ref="I2:I11" si="2">C2+D2</f>
        <v>57</v>
      </c>
    </row>
    <row r="3" ht="14.25" customHeight="1">
      <c r="A3" s="3">
        <v>2019.0</v>
      </c>
      <c r="B3" s="3" t="s">
        <v>10</v>
      </c>
      <c r="C3" s="3">
        <f>3</f>
        <v>3</v>
      </c>
      <c r="D3" s="3">
        <v>22.0</v>
      </c>
      <c r="E3" s="3">
        <v>54.0</v>
      </c>
      <c r="F3" s="3">
        <v>11.0</v>
      </c>
      <c r="G3" s="3">
        <v>0.0</v>
      </c>
      <c r="H3" s="3">
        <f t="shared" si="1"/>
        <v>90</v>
      </c>
      <c r="I3" s="3">
        <f t="shared" si="2"/>
        <v>25</v>
      </c>
    </row>
    <row r="4" ht="14.25" customHeight="1">
      <c r="A4" s="3">
        <v>2020.0</v>
      </c>
      <c r="B4" s="3" t="s">
        <v>9</v>
      </c>
      <c r="C4" s="3">
        <v>2.0</v>
      </c>
      <c r="D4" s="3">
        <v>44.0</v>
      </c>
      <c r="E4" s="3">
        <f>189+3</f>
        <v>192</v>
      </c>
      <c r="F4" s="3">
        <v>33.0</v>
      </c>
      <c r="G4" s="3">
        <v>0.0</v>
      </c>
      <c r="H4" s="3">
        <f t="shared" si="1"/>
        <v>271</v>
      </c>
      <c r="I4" s="3">
        <f t="shared" si="2"/>
        <v>46</v>
      </c>
    </row>
    <row r="5" ht="14.25" customHeight="1">
      <c r="A5" s="3">
        <v>2020.0</v>
      </c>
      <c r="B5" s="3" t="s">
        <v>10</v>
      </c>
      <c r="C5" s="3">
        <v>0.0</v>
      </c>
      <c r="D5" s="3">
        <v>17.0</v>
      </c>
      <c r="E5" s="3">
        <f>49+2</f>
        <v>51</v>
      </c>
      <c r="F5" s="3">
        <v>12.0</v>
      </c>
      <c r="G5" s="3">
        <v>0.0</v>
      </c>
      <c r="H5" s="3">
        <f t="shared" si="1"/>
        <v>80</v>
      </c>
      <c r="I5" s="3">
        <f t="shared" si="2"/>
        <v>17</v>
      </c>
    </row>
    <row r="6" ht="14.25" customHeight="1">
      <c r="A6" s="3">
        <v>2021.0</v>
      </c>
      <c r="B6" s="3" t="s">
        <v>9</v>
      </c>
      <c r="C6" s="3">
        <v>2.0</v>
      </c>
      <c r="D6" s="3">
        <v>29.0</v>
      </c>
      <c r="E6" s="3">
        <v>184.0</v>
      </c>
      <c r="F6" s="3">
        <v>46.0</v>
      </c>
      <c r="G6" s="3">
        <v>0.0</v>
      </c>
      <c r="H6" s="3">
        <f t="shared" si="1"/>
        <v>261</v>
      </c>
      <c r="I6" s="3">
        <f t="shared" si="2"/>
        <v>31</v>
      </c>
    </row>
    <row r="7" ht="14.25" customHeight="1">
      <c r="A7" s="3">
        <v>2021.0</v>
      </c>
      <c r="B7" s="3" t="s">
        <v>10</v>
      </c>
      <c r="C7" s="3">
        <v>0.0</v>
      </c>
      <c r="D7" s="3">
        <v>18.0</v>
      </c>
      <c r="E7" s="3">
        <v>38.0</v>
      </c>
      <c r="F7" s="3">
        <f>19</f>
        <v>19</v>
      </c>
      <c r="G7" s="3">
        <v>0.0</v>
      </c>
      <c r="H7" s="3">
        <f t="shared" si="1"/>
        <v>75</v>
      </c>
      <c r="I7" s="3">
        <f t="shared" si="2"/>
        <v>18</v>
      </c>
    </row>
    <row r="8" ht="14.25" customHeight="1">
      <c r="A8" s="3">
        <v>2022.0</v>
      </c>
      <c r="B8" s="3" t="s">
        <v>9</v>
      </c>
      <c r="C8" s="3">
        <v>1.0</v>
      </c>
      <c r="D8" s="3">
        <v>28.0</v>
      </c>
      <c r="E8" s="3">
        <f>169+2</f>
        <v>171</v>
      </c>
      <c r="F8" s="3">
        <v>34.0</v>
      </c>
      <c r="G8" s="3">
        <v>1.0</v>
      </c>
      <c r="H8" s="3">
        <f t="shared" si="1"/>
        <v>235</v>
      </c>
      <c r="I8" s="3">
        <f t="shared" si="2"/>
        <v>29</v>
      </c>
    </row>
    <row r="9" ht="14.25" customHeight="1">
      <c r="A9" s="3">
        <v>2022.0</v>
      </c>
      <c r="B9" s="3" t="s">
        <v>10</v>
      </c>
      <c r="C9" s="3">
        <v>1.0</v>
      </c>
      <c r="D9" s="3">
        <f>12+1</f>
        <v>13</v>
      </c>
      <c r="E9" s="3">
        <f>45+2</f>
        <v>47</v>
      </c>
      <c r="F9" s="3">
        <v>8.0</v>
      </c>
      <c r="G9" s="3">
        <v>1.0</v>
      </c>
      <c r="H9" s="3">
        <f t="shared" si="1"/>
        <v>70</v>
      </c>
      <c r="I9" s="3">
        <f t="shared" si="2"/>
        <v>14</v>
      </c>
    </row>
    <row r="10" ht="14.25" customHeight="1">
      <c r="A10" s="3">
        <v>2023.0</v>
      </c>
      <c r="B10" s="3" t="s">
        <v>9</v>
      </c>
      <c r="C10" s="3">
        <v>0.0</v>
      </c>
      <c r="D10" s="3">
        <v>24.0</v>
      </c>
      <c r="E10" s="3">
        <v>117.0</v>
      </c>
      <c r="F10" s="3">
        <v>27.0</v>
      </c>
      <c r="G10" s="3">
        <v>0.0</v>
      </c>
      <c r="H10" s="3">
        <f t="shared" si="1"/>
        <v>168</v>
      </c>
      <c r="I10" s="3">
        <f t="shared" si="2"/>
        <v>24</v>
      </c>
    </row>
    <row r="11" ht="14.25" customHeight="1">
      <c r="A11" s="3">
        <v>2023.0</v>
      </c>
      <c r="B11" s="3" t="s">
        <v>10</v>
      </c>
      <c r="C11" s="3">
        <v>0.0</v>
      </c>
      <c r="D11" s="3">
        <v>13.0</v>
      </c>
      <c r="E11" s="3">
        <v>41.0</v>
      </c>
      <c r="F11" s="3">
        <v>11.0</v>
      </c>
      <c r="G11" s="3">
        <v>0.0</v>
      </c>
      <c r="H11" s="3">
        <f t="shared" si="1"/>
        <v>65</v>
      </c>
      <c r="I11" s="3">
        <f t="shared" si="2"/>
        <v>13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v>3.0</v>
      </c>
      <c r="D2" s="3">
        <v>36.0</v>
      </c>
      <c r="E2" s="3">
        <f>148+9</f>
        <v>157</v>
      </c>
      <c r="F2" s="3">
        <v>24.0</v>
      </c>
      <c r="G2" s="3">
        <v>0.0</v>
      </c>
      <c r="H2" s="3">
        <f t="shared" ref="H2:H11" si="1">SUM(C2:G2)</f>
        <v>220</v>
      </c>
      <c r="I2" s="3">
        <f t="shared" ref="I2:I11" si="2">C2+D2</f>
        <v>39</v>
      </c>
    </row>
    <row r="3" ht="14.25" customHeight="1">
      <c r="A3" s="3">
        <v>2019.0</v>
      </c>
      <c r="B3" s="3" t="s">
        <v>10</v>
      </c>
      <c r="C3" s="3">
        <v>1.0</v>
      </c>
      <c r="D3" s="3">
        <f>6+3</f>
        <v>9</v>
      </c>
      <c r="E3" s="3">
        <f>22+5</f>
        <v>27</v>
      </c>
      <c r="F3" s="3">
        <f>6+3</f>
        <v>9</v>
      </c>
      <c r="G3" s="3">
        <v>1.0</v>
      </c>
      <c r="H3" s="3">
        <f t="shared" si="1"/>
        <v>47</v>
      </c>
      <c r="I3" s="3">
        <f t="shared" si="2"/>
        <v>10</v>
      </c>
    </row>
    <row r="4" ht="14.25" customHeight="1">
      <c r="A4" s="3">
        <v>2020.0</v>
      </c>
      <c r="B4" s="3" t="s">
        <v>9</v>
      </c>
      <c r="C4" s="3">
        <v>2.0</v>
      </c>
      <c r="D4" s="3">
        <f>21+3</f>
        <v>24</v>
      </c>
      <c r="E4" s="3">
        <f>116+8</f>
        <v>124</v>
      </c>
      <c r="F4" s="3">
        <f>28+2</f>
        <v>30</v>
      </c>
      <c r="G4" s="3">
        <v>0.0</v>
      </c>
      <c r="H4" s="3">
        <f t="shared" si="1"/>
        <v>180</v>
      </c>
      <c r="I4" s="3">
        <f t="shared" si="2"/>
        <v>26</v>
      </c>
    </row>
    <row r="5" ht="14.25" customHeight="1">
      <c r="A5" s="3">
        <v>2020.0</v>
      </c>
      <c r="B5" s="3" t="s">
        <v>10</v>
      </c>
      <c r="C5" s="3">
        <v>0.0</v>
      </c>
      <c r="D5" s="3">
        <v>17.0</v>
      </c>
      <c r="E5" s="3">
        <f>35+7</f>
        <v>42</v>
      </c>
      <c r="F5" s="3">
        <f>5+2</f>
        <v>7</v>
      </c>
      <c r="G5" s="3">
        <v>0.0</v>
      </c>
      <c r="H5" s="3">
        <f t="shared" si="1"/>
        <v>66</v>
      </c>
      <c r="I5" s="3">
        <f t="shared" si="2"/>
        <v>17</v>
      </c>
    </row>
    <row r="6" ht="14.25" customHeight="1">
      <c r="A6" s="3">
        <v>2021.0</v>
      </c>
      <c r="B6" s="3" t="s">
        <v>9</v>
      </c>
      <c r="C6" s="3">
        <v>1.0</v>
      </c>
      <c r="D6" s="3">
        <v>20.0</v>
      </c>
      <c r="E6" s="3">
        <f>158+13</f>
        <v>171</v>
      </c>
      <c r="F6" s="3">
        <f>27</f>
        <v>27</v>
      </c>
      <c r="G6" s="3">
        <v>0.0</v>
      </c>
      <c r="H6" s="3">
        <f t="shared" si="1"/>
        <v>219</v>
      </c>
      <c r="I6" s="3">
        <f t="shared" si="2"/>
        <v>21</v>
      </c>
    </row>
    <row r="7" ht="14.25" customHeight="1">
      <c r="A7" s="3">
        <v>2021.0</v>
      </c>
      <c r="B7" s="3" t="s">
        <v>10</v>
      </c>
      <c r="C7" s="3">
        <v>0.0</v>
      </c>
      <c r="D7" s="3">
        <f>7</f>
        <v>7</v>
      </c>
      <c r="E7" s="3">
        <f>27+4</f>
        <v>31</v>
      </c>
      <c r="F7" s="3">
        <v>8.0</v>
      </c>
      <c r="G7" s="3">
        <v>0.0</v>
      </c>
      <c r="H7" s="3">
        <f t="shared" si="1"/>
        <v>46</v>
      </c>
      <c r="I7" s="3">
        <f t="shared" si="2"/>
        <v>7</v>
      </c>
    </row>
    <row r="8" ht="14.25" customHeight="1">
      <c r="A8" s="3">
        <v>2022.0</v>
      </c>
      <c r="B8" s="3" t="s">
        <v>9</v>
      </c>
      <c r="C8" s="3">
        <v>0.0</v>
      </c>
      <c r="D8" s="3">
        <f>34+5</f>
        <v>39</v>
      </c>
      <c r="E8" s="3">
        <f>136+19</f>
        <v>155</v>
      </c>
      <c r="F8" s="3">
        <v>22.0</v>
      </c>
      <c r="G8" s="3">
        <v>0.0</v>
      </c>
      <c r="H8" s="3">
        <f t="shared" si="1"/>
        <v>216</v>
      </c>
      <c r="I8" s="3">
        <f t="shared" si="2"/>
        <v>39</v>
      </c>
    </row>
    <row r="9" ht="14.25" customHeight="1">
      <c r="A9" s="3">
        <v>2022.0</v>
      </c>
      <c r="B9" s="3" t="s">
        <v>10</v>
      </c>
      <c r="C9" s="3">
        <v>0.0</v>
      </c>
      <c r="D9" s="3">
        <v>13.0</v>
      </c>
      <c r="E9" s="3">
        <f>37+8</f>
        <v>45</v>
      </c>
      <c r="F9" s="3">
        <f>8+2</f>
        <v>10</v>
      </c>
      <c r="G9" s="3">
        <v>0.0</v>
      </c>
      <c r="H9" s="3">
        <f t="shared" si="1"/>
        <v>68</v>
      </c>
      <c r="I9" s="3">
        <f t="shared" si="2"/>
        <v>13</v>
      </c>
    </row>
    <row r="10" ht="14.25" customHeight="1">
      <c r="A10" s="3">
        <v>2023.0</v>
      </c>
      <c r="B10" s="3" t="s">
        <v>9</v>
      </c>
      <c r="C10" s="3">
        <v>0.0</v>
      </c>
      <c r="D10" s="3">
        <f>24+6</f>
        <v>30</v>
      </c>
      <c r="E10" s="3">
        <f>98+11</f>
        <v>109</v>
      </c>
      <c r="F10" s="3">
        <f>16+3</f>
        <v>19</v>
      </c>
      <c r="G10" s="3">
        <v>0.0</v>
      </c>
      <c r="H10" s="3">
        <f t="shared" si="1"/>
        <v>158</v>
      </c>
      <c r="I10" s="3">
        <f t="shared" si="2"/>
        <v>30</v>
      </c>
    </row>
    <row r="11" ht="14.25" customHeight="1">
      <c r="A11" s="3">
        <v>2023.0</v>
      </c>
      <c r="B11" s="3" t="s">
        <v>10</v>
      </c>
      <c r="C11" s="3">
        <v>2.0</v>
      </c>
      <c r="D11" s="3">
        <v>7.0</v>
      </c>
      <c r="E11" s="3">
        <f>23+3</f>
        <v>26</v>
      </c>
      <c r="F11" s="3">
        <v>5.0</v>
      </c>
      <c r="G11" s="3">
        <v>0.0</v>
      </c>
      <c r="H11" s="3">
        <f t="shared" si="1"/>
        <v>40</v>
      </c>
      <c r="I11" s="3">
        <f t="shared" si="2"/>
        <v>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v>0.0</v>
      </c>
      <c r="D2" s="3">
        <v>6.0</v>
      </c>
      <c r="E2" s="3">
        <v>34.0</v>
      </c>
      <c r="F2" s="3">
        <v>6.0</v>
      </c>
      <c r="G2" s="3">
        <v>0.0</v>
      </c>
      <c r="H2" s="3">
        <f t="shared" ref="H2:H11" si="1">SUM(C2:G2)</f>
        <v>46</v>
      </c>
      <c r="I2" s="3">
        <f t="shared" ref="I2:I11" si="2">C2+D2</f>
        <v>6</v>
      </c>
    </row>
    <row r="3" ht="14.25" customHeight="1">
      <c r="A3" s="3">
        <v>2019.0</v>
      </c>
      <c r="B3" s="3" t="s">
        <v>10</v>
      </c>
      <c r="C3" s="3">
        <v>1.0</v>
      </c>
      <c r="D3" s="3">
        <v>4.0</v>
      </c>
      <c r="E3" s="3">
        <v>7.0</v>
      </c>
      <c r="F3" s="3">
        <v>2.0</v>
      </c>
      <c r="G3" s="3">
        <v>0.0</v>
      </c>
      <c r="H3" s="3">
        <f t="shared" si="1"/>
        <v>14</v>
      </c>
      <c r="I3" s="3">
        <f t="shared" si="2"/>
        <v>5</v>
      </c>
    </row>
    <row r="4" ht="14.25" customHeight="1">
      <c r="A4" s="3">
        <v>2020.0</v>
      </c>
      <c r="B4" s="3" t="s">
        <v>9</v>
      </c>
      <c r="C4" s="3">
        <v>0.0</v>
      </c>
      <c r="D4" s="3">
        <v>7.0</v>
      </c>
      <c r="E4" s="3">
        <f>48</f>
        <v>48</v>
      </c>
      <c r="F4" s="3">
        <v>5.0</v>
      </c>
      <c r="G4" s="3">
        <v>0.0</v>
      </c>
      <c r="H4" s="3">
        <f t="shared" si="1"/>
        <v>60</v>
      </c>
      <c r="I4" s="3">
        <f t="shared" si="2"/>
        <v>7</v>
      </c>
    </row>
    <row r="5" ht="14.25" customHeight="1">
      <c r="A5" s="3">
        <v>2020.0</v>
      </c>
      <c r="B5" s="3" t="s">
        <v>10</v>
      </c>
      <c r="C5" s="3">
        <v>1.0</v>
      </c>
      <c r="D5" s="3">
        <v>2.0</v>
      </c>
      <c r="E5" s="3">
        <v>13.0</v>
      </c>
      <c r="F5" s="3">
        <v>1.0</v>
      </c>
      <c r="G5" s="3">
        <v>0.0</v>
      </c>
      <c r="H5" s="3">
        <f t="shared" si="1"/>
        <v>17</v>
      </c>
      <c r="I5" s="3">
        <f t="shared" si="2"/>
        <v>3</v>
      </c>
    </row>
    <row r="6" ht="14.25" customHeight="1">
      <c r="A6" s="3">
        <v>2021.0</v>
      </c>
      <c r="B6" s="3" t="s">
        <v>9</v>
      </c>
      <c r="C6" s="3">
        <v>1.0</v>
      </c>
      <c r="D6" s="3">
        <v>1.0</v>
      </c>
      <c r="E6" s="3">
        <f>39+1</f>
        <v>40</v>
      </c>
      <c r="F6" s="3">
        <v>6.0</v>
      </c>
      <c r="G6" s="3">
        <v>0.0</v>
      </c>
      <c r="H6" s="3">
        <f t="shared" si="1"/>
        <v>48</v>
      </c>
      <c r="I6" s="3">
        <f t="shared" si="2"/>
        <v>2</v>
      </c>
    </row>
    <row r="7" ht="14.25" customHeight="1">
      <c r="A7" s="3">
        <v>2021.0</v>
      </c>
      <c r="B7" s="3" t="s">
        <v>10</v>
      </c>
      <c r="C7" s="3">
        <v>0.0</v>
      </c>
      <c r="D7" s="3">
        <v>3.0</v>
      </c>
      <c r="E7" s="3">
        <v>9.0</v>
      </c>
      <c r="F7" s="3">
        <v>1.0</v>
      </c>
      <c r="G7" s="3">
        <v>0.0</v>
      </c>
      <c r="H7" s="3">
        <f t="shared" si="1"/>
        <v>13</v>
      </c>
      <c r="I7" s="3">
        <f t="shared" si="2"/>
        <v>3</v>
      </c>
    </row>
    <row r="8" ht="14.25" customHeight="1">
      <c r="A8" s="3">
        <v>2022.0</v>
      </c>
      <c r="B8" s="3" t="s">
        <v>9</v>
      </c>
      <c r="C8" s="3">
        <v>1.0</v>
      </c>
      <c r="D8" s="3">
        <v>9.0</v>
      </c>
      <c r="E8" s="3">
        <f>28+1</f>
        <v>29</v>
      </c>
      <c r="F8" s="3">
        <v>6.0</v>
      </c>
      <c r="G8" s="3">
        <v>0.0</v>
      </c>
      <c r="H8" s="3">
        <f t="shared" si="1"/>
        <v>45</v>
      </c>
      <c r="I8" s="3">
        <f t="shared" si="2"/>
        <v>10</v>
      </c>
    </row>
    <row r="9" ht="14.25" customHeight="1">
      <c r="A9" s="3">
        <v>2022.0</v>
      </c>
      <c r="B9" s="3" t="s">
        <v>10</v>
      </c>
      <c r="C9" s="3">
        <v>0.0</v>
      </c>
      <c r="D9" s="3">
        <v>1.0</v>
      </c>
      <c r="E9" s="3">
        <v>3.0</v>
      </c>
      <c r="F9" s="3">
        <v>2.0</v>
      </c>
      <c r="G9" s="3">
        <v>0.0</v>
      </c>
      <c r="H9" s="3">
        <f t="shared" si="1"/>
        <v>6</v>
      </c>
      <c r="I9" s="3">
        <f t="shared" si="2"/>
        <v>1</v>
      </c>
    </row>
    <row r="10" ht="14.25" customHeight="1">
      <c r="A10" s="3">
        <v>2023.0</v>
      </c>
      <c r="B10" s="3" t="s">
        <v>9</v>
      </c>
      <c r="C10" s="3">
        <v>0.0</v>
      </c>
      <c r="D10" s="3">
        <v>5.0</v>
      </c>
      <c r="E10" s="3">
        <v>32.0</v>
      </c>
      <c r="F10" s="3">
        <v>11.0</v>
      </c>
      <c r="G10" s="3">
        <v>0.0</v>
      </c>
      <c r="H10" s="3">
        <f t="shared" si="1"/>
        <v>48</v>
      </c>
      <c r="I10" s="3">
        <f t="shared" si="2"/>
        <v>5</v>
      </c>
    </row>
    <row r="11" ht="14.25" customHeight="1">
      <c r="A11" s="3">
        <v>2023.0</v>
      </c>
      <c r="B11" s="3" t="s">
        <v>10</v>
      </c>
      <c r="C11" s="3">
        <v>0.0</v>
      </c>
      <c r="D11" s="3">
        <v>2.0</v>
      </c>
      <c r="E11" s="3">
        <v>3.0</v>
      </c>
      <c r="F11" s="3">
        <v>1.0</v>
      </c>
      <c r="G11" s="3">
        <v>0.0</v>
      </c>
      <c r="H11" s="3">
        <f t="shared" si="1"/>
        <v>6</v>
      </c>
      <c r="I11" s="3">
        <f t="shared" si="2"/>
        <v>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f>15+3</f>
        <v>18</v>
      </c>
      <c r="D2" s="3">
        <f>392+16</f>
        <v>408</v>
      </c>
      <c r="E2" s="3">
        <f>1304+46</f>
        <v>1350</v>
      </c>
      <c r="F2" s="3">
        <f>246+5</f>
        <v>251</v>
      </c>
      <c r="G2" s="3">
        <v>1.0</v>
      </c>
      <c r="H2" s="3">
        <f t="shared" ref="H2:H11" si="1">SUM(C2:G2)</f>
        <v>2028</v>
      </c>
      <c r="I2" s="3">
        <f t="shared" ref="I2:I11" si="2">C2+D2</f>
        <v>426</v>
      </c>
    </row>
    <row r="3" ht="14.25" customHeight="1">
      <c r="A3" s="3">
        <v>2019.0</v>
      </c>
      <c r="B3" s="3" t="s">
        <v>10</v>
      </c>
      <c r="C3" s="3">
        <v>12.0</v>
      </c>
      <c r="D3" s="3">
        <f>103+6</f>
        <v>109</v>
      </c>
      <c r="E3" s="3">
        <f>209+18</f>
        <v>227</v>
      </c>
      <c r="F3" s="3">
        <f>48+4</f>
        <v>52</v>
      </c>
      <c r="G3" s="3">
        <v>1.0</v>
      </c>
      <c r="H3" s="3">
        <f t="shared" si="1"/>
        <v>401</v>
      </c>
      <c r="I3" s="3">
        <f t="shared" si="2"/>
        <v>121</v>
      </c>
    </row>
    <row r="4" ht="14.25" customHeight="1">
      <c r="A4" s="3">
        <v>2020.0</v>
      </c>
      <c r="B4" s="3" t="s">
        <v>9</v>
      </c>
      <c r="C4" s="3">
        <v>14.0</v>
      </c>
      <c r="D4" s="3">
        <f>310+19</f>
        <v>329</v>
      </c>
      <c r="E4" s="3">
        <f>1228+56</f>
        <v>1284</v>
      </c>
      <c r="F4" s="3">
        <f>197+12</f>
        <v>209</v>
      </c>
      <c r="G4" s="3">
        <v>2.0</v>
      </c>
      <c r="H4" s="3">
        <f t="shared" si="1"/>
        <v>1838</v>
      </c>
      <c r="I4" s="3">
        <f t="shared" si="2"/>
        <v>343</v>
      </c>
    </row>
    <row r="5" ht="14.25" customHeight="1">
      <c r="A5" s="3">
        <v>2020.0</v>
      </c>
      <c r="B5" s="3" t="s">
        <v>10</v>
      </c>
      <c r="C5" s="3">
        <v>4.0</v>
      </c>
      <c r="D5" s="3">
        <v>116.0</v>
      </c>
      <c r="E5" s="3">
        <f>289+27</f>
        <v>316</v>
      </c>
      <c r="F5" s="3">
        <f>53+5</f>
        <v>58</v>
      </c>
      <c r="G5" s="3">
        <v>1.0</v>
      </c>
      <c r="H5" s="3">
        <f t="shared" si="1"/>
        <v>495</v>
      </c>
      <c r="I5" s="3">
        <f t="shared" si="2"/>
        <v>120</v>
      </c>
    </row>
    <row r="6" ht="14.25" customHeight="1">
      <c r="A6" s="3">
        <v>2021.0</v>
      </c>
      <c r="B6" s="3" t="s">
        <v>9</v>
      </c>
      <c r="C6" s="3">
        <f>18+1</f>
        <v>19</v>
      </c>
      <c r="D6" s="3">
        <f>293+13</f>
        <v>306</v>
      </c>
      <c r="E6" s="3">
        <f>1195+51</f>
        <v>1246</v>
      </c>
      <c r="F6" s="3">
        <f>224+11</f>
        <v>235</v>
      </c>
      <c r="G6" s="3">
        <v>0.0</v>
      </c>
      <c r="H6" s="3">
        <f t="shared" si="1"/>
        <v>1806</v>
      </c>
      <c r="I6" s="3">
        <f t="shared" si="2"/>
        <v>325</v>
      </c>
    </row>
    <row r="7" ht="14.25" customHeight="1">
      <c r="A7" s="3">
        <v>2021.0</v>
      </c>
      <c r="B7" s="3" t="s">
        <v>10</v>
      </c>
      <c r="C7" s="3">
        <f>5+1</f>
        <v>6</v>
      </c>
      <c r="D7" s="3">
        <f>93+10</f>
        <v>103</v>
      </c>
      <c r="E7" s="3">
        <f>226+26</f>
        <v>252</v>
      </c>
      <c r="F7" s="3">
        <v>73.0</v>
      </c>
      <c r="G7" s="3">
        <v>0.0</v>
      </c>
      <c r="H7" s="3">
        <f t="shared" si="1"/>
        <v>434</v>
      </c>
      <c r="I7" s="3">
        <f t="shared" si="2"/>
        <v>109</v>
      </c>
    </row>
    <row r="8" ht="14.25" customHeight="1">
      <c r="A8" s="3">
        <v>2022.0</v>
      </c>
      <c r="B8" s="3" t="s">
        <v>9</v>
      </c>
      <c r="C8" s="3">
        <v>14.0</v>
      </c>
      <c r="D8" s="3">
        <f>256+25</f>
        <v>281</v>
      </c>
      <c r="E8" s="3">
        <f>1180+76</f>
        <v>1256</v>
      </c>
      <c r="F8" s="3">
        <f>207+13</f>
        <v>220</v>
      </c>
      <c r="G8" s="3">
        <v>2.0</v>
      </c>
      <c r="H8" s="3">
        <f t="shared" si="1"/>
        <v>1773</v>
      </c>
      <c r="I8" s="3">
        <f t="shared" si="2"/>
        <v>295</v>
      </c>
    </row>
    <row r="9" ht="14.25" customHeight="1">
      <c r="A9" s="3">
        <v>2022.0</v>
      </c>
      <c r="B9" s="3" t="s">
        <v>10</v>
      </c>
      <c r="C9" s="3">
        <v>7.0</v>
      </c>
      <c r="D9" s="3">
        <f>77+11</f>
        <v>88</v>
      </c>
      <c r="E9" s="3">
        <f>250+32</f>
        <v>282</v>
      </c>
      <c r="F9" s="3">
        <v>57.0</v>
      </c>
      <c r="G9" s="3">
        <v>1.0</v>
      </c>
      <c r="H9" s="3">
        <f t="shared" si="1"/>
        <v>435</v>
      </c>
      <c r="I9" s="3">
        <f t="shared" si="2"/>
        <v>95</v>
      </c>
    </row>
    <row r="10" ht="14.25" customHeight="1">
      <c r="A10" s="3">
        <v>2023.0</v>
      </c>
      <c r="B10" s="3" t="s">
        <v>9</v>
      </c>
      <c r="C10" s="3">
        <v>15.0</v>
      </c>
      <c r="D10" s="3">
        <f>240+21</f>
        <v>261</v>
      </c>
      <c r="E10" s="3">
        <f>1030+55</f>
        <v>1085</v>
      </c>
      <c r="F10" s="3">
        <f>197+9</f>
        <v>206</v>
      </c>
      <c r="G10" s="3">
        <v>0.0</v>
      </c>
      <c r="H10" s="3">
        <f t="shared" si="1"/>
        <v>1567</v>
      </c>
      <c r="I10" s="3">
        <f t="shared" si="2"/>
        <v>276</v>
      </c>
    </row>
    <row r="11" ht="14.25" customHeight="1">
      <c r="A11" s="3">
        <v>2023.0</v>
      </c>
      <c r="B11" s="3" t="s">
        <v>10</v>
      </c>
      <c r="C11" s="3">
        <v>4.0</v>
      </c>
      <c r="D11" s="3">
        <f>86+5</f>
        <v>91</v>
      </c>
      <c r="E11" s="3">
        <f>210+39</f>
        <v>249</v>
      </c>
      <c r="F11" s="3">
        <f>55+6</f>
        <v>61</v>
      </c>
      <c r="G11" s="3">
        <v>0.0</v>
      </c>
      <c r="H11" s="3">
        <f t="shared" si="1"/>
        <v>405</v>
      </c>
      <c r="I11" s="3">
        <f t="shared" si="2"/>
        <v>95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3" t="s">
        <v>9</v>
      </c>
      <c r="C2" s="3">
        <f>186+20</f>
        <v>206</v>
      </c>
      <c r="D2" s="3">
        <f>5525+793</f>
        <v>6318</v>
      </c>
      <c r="E2" s="3">
        <f>29419+3449</f>
        <v>32868</v>
      </c>
      <c r="F2" s="3">
        <f>6694+530</f>
        <v>7224</v>
      </c>
      <c r="G2" s="3">
        <v>16.0</v>
      </c>
      <c r="H2" s="3">
        <f t="shared" ref="H2:H11" si="1">SUM(C2:G2)</f>
        <v>46632</v>
      </c>
      <c r="I2" s="3">
        <f t="shared" ref="I2:I11" si="2">C2+D2</f>
        <v>6524</v>
      </c>
    </row>
    <row r="3" ht="14.25" customHeight="1">
      <c r="A3" s="3">
        <v>2019.0</v>
      </c>
      <c r="B3" s="3" t="s">
        <v>10</v>
      </c>
      <c r="C3" s="3">
        <f>81+10</f>
        <v>91</v>
      </c>
      <c r="D3" s="3">
        <f>2092+293</f>
        <v>2385</v>
      </c>
      <c r="E3" s="3">
        <f>12204+1190</f>
        <v>13394</v>
      </c>
      <c r="F3" s="3">
        <f>3160+269</f>
        <v>3429</v>
      </c>
      <c r="G3" s="3">
        <v>10.0</v>
      </c>
      <c r="H3" s="3">
        <f t="shared" si="1"/>
        <v>19309</v>
      </c>
      <c r="I3" s="3">
        <f t="shared" si="2"/>
        <v>2476</v>
      </c>
    </row>
    <row r="4" ht="14.25" customHeight="1">
      <c r="A4" s="3">
        <v>2020.0</v>
      </c>
      <c r="B4" s="3" t="s">
        <v>9</v>
      </c>
      <c r="C4" s="3">
        <f>142+11</f>
        <v>153</v>
      </c>
      <c r="D4" s="3">
        <f>4166+603</f>
        <v>4769</v>
      </c>
      <c r="E4" s="3">
        <f>24424+3115</f>
        <v>27539</v>
      </c>
      <c r="F4" s="3">
        <f>5423+514</f>
        <v>5937</v>
      </c>
      <c r="G4" s="3">
        <v>11.0</v>
      </c>
      <c r="H4" s="3">
        <f t="shared" si="1"/>
        <v>38409</v>
      </c>
      <c r="I4" s="3">
        <f t="shared" si="2"/>
        <v>4922</v>
      </c>
    </row>
    <row r="5" ht="14.25" customHeight="1">
      <c r="A5" s="3">
        <v>2020.0</v>
      </c>
      <c r="B5" s="3" t="s">
        <v>10</v>
      </c>
      <c r="C5" s="3">
        <f>80+11</f>
        <v>91</v>
      </c>
      <c r="D5" s="3">
        <f>1871+326</f>
        <v>2197</v>
      </c>
      <c r="E5" s="3">
        <f>9579+1355</f>
        <v>10934</v>
      </c>
      <c r="F5" s="3">
        <f>2410+296</f>
        <v>2706</v>
      </c>
      <c r="G5" s="3">
        <v>7.0</v>
      </c>
      <c r="H5" s="3">
        <f t="shared" si="1"/>
        <v>15935</v>
      </c>
      <c r="I5" s="3">
        <f t="shared" si="2"/>
        <v>2288</v>
      </c>
    </row>
    <row r="6" ht="14.25" customHeight="1">
      <c r="A6" s="3">
        <v>2021.0</v>
      </c>
      <c r="B6" s="3" t="s">
        <v>9</v>
      </c>
      <c r="C6" s="3">
        <f>133+9</f>
        <v>142</v>
      </c>
      <c r="D6" s="3">
        <f>4064+514</f>
        <v>4578</v>
      </c>
      <c r="E6" s="3">
        <f>25895+2530</f>
        <v>28425</v>
      </c>
      <c r="F6" s="3">
        <f>5591+397</f>
        <v>5988</v>
      </c>
      <c r="G6" s="3">
        <v>22.0</v>
      </c>
      <c r="H6" s="3">
        <f t="shared" si="1"/>
        <v>39155</v>
      </c>
      <c r="I6" s="3">
        <f t="shared" si="2"/>
        <v>4720</v>
      </c>
    </row>
    <row r="7" ht="14.25" customHeight="1">
      <c r="A7" s="3">
        <v>2021.0</v>
      </c>
      <c r="B7" s="3" t="s">
        <v>10</v>
      </c>
      <c r="C7" s="3">
        <f>77+9</f>
        <v>86</v>
      </c>
      <c r="D7" s="3">
        <f>1519+234</f>
        <v>1753</v>
      </c>
      <c r="E7" s="3">
        <f>8134+856</f>
        <v>8990</v>
      </c>
      <c r="F7" s="3">
        <f>2074+170</f>
        <v>2244</v>
      </c>
      <c r="G7" s="3">
        <v>3.0</v>
      </c>
      <c r="H7" s="3">
        <f t="shared" si="1"/>
        <v>13076</v>
      </c>
      <c r="I7" s="3">
        <f t="shared" si="2"/>
        <v>1839</v>
      </c>
    </row>
    <row r="8" ht="14.25" customHeight="1">
      <c r="A8" s="3">
        <v>2022.0</v>
      </c>
      <c r="B8" s="3" t="s">
        <v>9</v>
      </c>
      <c r="C8" s="3">
        <f>124+8</f>
        <v>132</v>
      </c>
      <c r="D8" s="3">
        <f>3532+393</f>
        <v>3925</v>
      </c>
      <c r="E8" s="3">
        <f>25715+2571</f>
        <v>28286</v>
      </c>
      <c r="F8" s="3">
        <f>5685+429</f>
        <v>6114</v>
      </c>
      <c r="G8" s="3">
        <v>14.0</v>
      </c>
      <c r="H8" s="3">
        <f t="shared" si="1"/>
        <v>38471</v>
      </c>
      <c r="I8" s="3">
        <f t="shared" si="2"/>
        <v>4057</v>
      </c>
    </row>
    <row r="9" ht="14.25" customHeight="1">
      <c r="A9" s="3">
        <v>2022.0</v>
      </c>
      <c r="B9" s="3" t="s">
        <v>10</v>
      </c>
      <c r="C9" s="3">
        <f>58+15</f>
        <v>73</v>
      </c>
      <c r="D9" s="3">
        <f>1549+241</f>
        <v>1790</v>
      </c>
      <c r="E9" s="3">
        <f>8547+915</f>
        <v>9462</v>
      </c>
      <c r="F9" s="3">
        <f>2271+197</f>
        <v>2468</v>
      </c>
      <c r="G9" s="3">
        <v>5.0</v>
      </c>
      <c r="H9" s="3">
        <f t="shared" si="1"/>
        <v>13798</v>
      </c>
      <c r="I9" s="3">
        <f t="shared" si="2"/>
        <v>1863</v>
      </c>
    </row>
    <row r="10" ht="14.25" customHeight="1">
      <c r="A10" s="3">
        <v>2023.0</v>
      </c>
      <c r="B10" s="3" t="s">
        <v>9</v>
      </c>
      <c r="C10" s="3">
        <f>101+7</f>
        <v>108</v>
      </c>
      <c r="D10" s="3">
        <f>3204+416</f>
        <v>3620</v>
      </c>
      <c r="E10" s="3">
        <f>24569+2782</f>
        <v>27351</v>
      </c>
      <c r="F10" s="3">
        <f>5682+483</f>
        <v>6165</v>
      </c>
      <c r="G10" s="3">
        <v>15.0</v>
      </c>
      <c r="H10" s="3">
        <f t="shared" si="1"/>
        <v>37259</v>
      </c>
      <c r="I10" s="3">
        <f t="shared" si="2"/>
        <v>3728</v>
      </c>
    </row>
    <row r="11" ht="14.25" customHeight="1">
      <c r="A11" s="3">
        <v>2023.0</v>
      </c>
      <c r="B11" s="3" t="s">
        <v>10</v>
      </c>
      <c r="C11" s="3">
        <f>57+3</f>
        <v>60</v>
      </c>
      <c r="D11" s="3">
        <f>1423+179</f>
        <v>1602</v>
      </c>
      <c r="E11" s="3">
        <f>8233+819</f>
        <v>9052</v>
      </c>
      <c r="F11" s="3">
        <f>2306+216</f>
        <v>2522</v>
      </c>
      <c r="G11" s="3">
        <v>9.0</v>
      </c>
      <c r="H11" s="3">
        <f t="shared" si="1"/>
        <v>13245</v>
      </c>
      <c r="I11" s="3">
        <f t="shared" si="2"/>
        <v>1662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2024-07-12T04:52:28Z</dcterms:created>
  <dc:creator>Noemi Guarachi</dc:creator>
</cp:coreProperties>
</file>